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tyers\Documents\current projects\culvert_stability\Data\"/>
    </mc:Choice>
  </mc:AlternateContent>
  <xr:revisionPtr revIDLastSave="0" documentId="13_ncr:1_{E4FBA1B6-5CD7-4021-AB7B-64B3FD9A4FE0}" xr6:coauthVersionLast="47" xr6:coauthVersionMax="47" xr10:uidLastSave="{00000000-0000-0000-0000-000000000000}"/>
  <bookViews>
    <workbookView xWindow="10" yWindow="200" windowWidth="18390" windowHeight="10790" tabRatio="736" activeTab="1" xr2:uid="{09FC8837-A66F-4E83-A1DF-F83249FA2993}"/>
  </bookViews>
  <sheets>
    <sheet name="Designs" sheetId="3" r:id="rId1"/>
    <sheet name="Measured in Field" sheetId="1" r:id="rId2"/>
    <sheet name="Interior Data" sheetId="12" r:id="rId3"/>
    <sheet name="Exterior Data" sheetId="14" r:id="rId4"/>
    <sheet name="Dropdown Tables" sheetId="2" r:id="rId5"/>
    <sheet name="Design Summary" sheetId="8" r:id="rId6"/>
    <sheet name="Data Summary Tables" sheetId="11" r:id="rId7"/>
    <sheet name="Histograms" sheetId="16" r:id="rId8"/>
    <sheet name="VTable" sheetId="10" r:id="rId9"/>
    <sheet name="Visual Stability" sheetId="7" r:id="rId10"/>
  </sheets>
  <definedNames>
    <definedName name="_xlchart.v1.0" hidden="1">'Interior Data'!$N$1</definedName>
    <definedName name="_xlchart.v1.1" hidden="1">'Interior Data'!$N$2:$N$73</definedName>
    <definedName name="_xlchart.v1.10" hidden="1">'Interior Data'!$D$1</definedName>
    <definedName name="_xlchart.v1.11" hidden="1">'Interior Data'!$D$2:$D$73</definedName>
    <definedName name="_xlchart.v1.12" hidden="1">VTable!$M$1</definedName>
    <definedName name="_xlchart.v1.13" hidden="1">VTable!$M$2:$M$67</definedName>
    <definedName name="_xlchart.v1.14" hidden="1">VTable!$I$1</definedName>
    <definedName name="_xlchart.v1.15" hidden="1">VTable!$I$2:$I$67</definedName>
    <definedName name="_xlchart.v1.16" hidden="1">VTable!$Q$1</definedName>
    <definedName name="_xlchart.v1.17" hidden="1">VTable!$Q$2:$Q$67</definedName>
    <definedName name="_xlchart.v1.18" hidden="1">VTable!$T$1</definedName>
    <definedName name="_xlchart.v1.19" hidden="1">VTable!$T$2:$T$67</definedName>
    <definedName name="_xlchart.v1.2" hidden="1">'Data Summary Tables'!$F$1</definedName>
    <definedName name="_xlchart.v1.20" hidden="1">VTable!$W$1</definedName>
    <definedName name="_xlchart.v1.21" hidden="1">VTable!$W$2:$W$67</definedName>
    <definedName name="_xlchart.v1.22" hidden="1">VTable!$D$1</definedName>
    <definedName name="_xlchart.v1.23" hidden="1">VTable!$D$2:$D$67</definedName>
    <definedName name="_xlchart.v1.3" hidden="1">'Data Summary Tables'!$F$2:$F$65</definedName>
    <definedName name="_xlchart.v1.4" hidden="1">'Interior Data'!$N$1</definedName>
    <definedName name="_xlchart.v1.5" hidden="1">'Interior Data'!$N$2:$N$73</definedName>
    <definedName name="_xlchart.v1.6" hidden="1">Designs!$AV$1</definedName>
    <definedName name="_xlchart.v1.7" hidden="1">Designs!$AV$3:$AV$144</definedName>
    <definedName name="_xlchart.v1.8" hidden="1">'Interior Data'!$M$1</definedName>
    <definedName name="_xlchart.v1.9" hidden="1">'Interior Data'!$M$2:$M$73</definedName>
  </definedNames>
  <calcPr calcId="191029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3" i="3" l="1"/>
  <c r="FF54" i="1"/>
  <c r="FF68" i="1"/>
  <c r="FF67" i="1"/>
  <c r="FF66" i="1"/>
  <c r="FF65" i="1"/>
  <c r="FF64" i="1"/>
  <c r="FF63" i="1"/>
  <c r="FF62" i="1"/>
  <c r="FF61" i="1"/>
  <c r="FF60" i="1"/>
  <c r="FF59" i="1"/>
  <c r="FF58" i="1"/>
  <c r="FF57" i="1"/>
  <c r="FF56" i="1"/>
  <c r="FF55" i="1"/>
  <c r="FF53" i="1"/>
  <c r="FF52" i="1"/>
  <c r="FF51" i="1"/>
  <c r="FF50" i="1"/>
  <c r="FF49" i="1"/>
  <c r="FF48" i="1"/>
  <c r="FF47" i="1"/>
  <c r="FF46" i="1"/>
  <c r="FF45" i="1"/>
  <c r="FF44" i="1"/>
  <c r="FF43" i="1"/>
  <c r="FF42" i="1"/>
  <c r="FF41" i="1"/>
  <c r="FF40" i="1"/>
  <c r="FF39" i="1"/>
  <c r="FF38" i="1"/>
  <c r="FF37" i="1"/>
  <c r="FF36" i="1"/>
  <c r="FF35" i="1"/>
  <c r="FF34" i="1"/>
  <c r="FF33" i="1"/>
  <c r="FF32" i="1"/>
  <c r="FF31" i="1"/>
  <c r="FF30" i="1"/>
  <c r="FF29" i="1"/>
  <c r="FF28" i="1"/>
  <c r="FF27" i="1"/>
  <c r="FF26" i="1"/>
  <c r="FF25" i="1"/>
  <c r="FF24" i="1"/>
  <c r="FF23" i="1"/>
  <c r="FF22" i="1"/>
  <c r="FF21" i="1"/>
  <c r="FF20" i="1"/>
  <c r="FF19" i="1"/>
  <c r="FF18" i="1"/>
  <c r="FF17" i="1"/>
  <c r="FF16" i="1"/>
  <c r="FF15" i="1"/>
  <c r="FF14" i="1"/>
  <c r="FF13" i="1"/>
  <c r="FF12" i="1"/>
  <c r="FF11" i="1"/>
  <c r="FF10" i="1"/>
  <c r="FF9" i="1"/>
  <c r="FF8" i="1"/>
  <c r="FF7" i="1"/>
  <c r="FF6" i="1"/>
  <c r="FF5" i="1"/>
  <c r="FF4" i="1"/>
  <c r="FG68" i="1"/>
  <c r="FG67" i="1"/>
  <c r="FG66" i="1"/>
  <c r="FG65" i="1"/>
  <c r="FG64" i="1"/>
  <c r="FG63" i="1"/>
  <c r="FG62" i="1"/>
  <c r="FG61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G42" i="1"/>
  <c r="FG41" i="1"/>
  <c r="FG40" i="1"/>
  <c r="FG39" i="1"/>
  <c r="FG38" i="1"/>
  <c r="FG37" i="1"/>
  <c r="FG36" i="1"/>
  <c r="FG35" i="1"/>
  <c r="FG34" i="1"/>
  <c r="FG33" i="1"/>
  <c r="FG32" i="1"/>
  <c r="FG31" i="1"/>
  <c r="FG30" i="1"/>
  <c r="FG29" i="1"/>
  <c r="FG28" i="1"/>
  <c r="FG27" i="1"/>
  <c r="FG26" i="1"/>
  <c r="FG25" i="1"/>
  <c r="FG24" i="1"/>
  <c r="FG23" i="1"/>
  <c r="FG22" i="1"/>
  <c r="FG21" i="1"/>
  <c r="FG20" i="1"/>
  <c r="FG19" i="1"/>
  <c r="FG18" i="1"/>
  <c r="FG17" i="1"/>
  <c r="FG16" i="1"/>
  <c r="FG15" i="1"/>
  <c r="FG14" i="1"/>
  <c r="FG13" i="1"/>
  <c r="FG12" i="1"/>
  <c r="FG11" i="1"/>
  <c r="FG10" i="1"/>
  <c r="FG9" i="1"/>
  <c r="FG8" i="1"/>
  <c r="FG7" i="1"/>
  <c r="FG6" i="1"/>
  <c r="FG5" i="1"/>
  <c r="FG4" i="1"/>
  <c r="FG3" i="1"/>
  <c r="FF3" i="1"/>
  <c r="AK67" i="11"/>
  <c r="AK66" i="11"/>
  <c r="AK65" i="11"/>
  <c r="AK64" i="11"/>
  <c r="AK63" i="11"/>
  <c r="AK62" i="11"/>
  <c r="AK61" i="11"/>
  <c r="AK60" i="11"/>
  <c r="AK59" i="11"/>
  <c r="AK58" i="11"/>
  <c r="AK57" i="11"/>
  <c r="AK56" i="11"/>
  <c r="AK55" i="11"/>
  <c r="AK54" i="11"/>
  <c r="AK53" i="11"/>
  <c r="AK52" i="11"/>
  <c r="AK51" i="11"/>
  <c r="AK50" i="11"/>
  <c r="AK49" i="11"/>
  <c r="AK48" i="11"/>
  <c r="AK47" i="11"/>
  <c r="AK46" i="11"/>
  <c r="AK45" i="11"/>
  <c r="AK44" i="11"/>
  <c r="AK43" i="11"/>
  <c r="AK42" i="11"/>
  <c r="AK41" i="11"/>
  <c r="AK40" i="11"/>
  <c r="AK39" i="11"/>
  <c r="AK38" i="11"/>
  <c r="AK37" i="11"/>
  <c r="AK36" i="11"/>
  <c r="AK35" i="11"/>
  <c r="AK34" i="11"/>
  <c r="AK33" i="11"/>
  <c r="AK32" i="11"/>
  <c r="AK31" i="11"/>
  <c r="AK30" i="11"/>
  <c r="AK29" i="11"/>
  <c r="AK28" i="11"/>
  <c r="AK27" i="11"/>
  <c r="AK26" i="11"/>
  <c r="AK25" i="11"/>
  <c r="AK24" i="11"/>
  <c r="AK23" i="11"/>
  <c r="AK22" i="11"/>
  <c r="AK21" i="11"/>
  <c r="AK20" i="11"/>
  <c r="AK19" i="11"/>
  <c r="AK18" i="11"/>
  <c r="AK17" i="11"/>
  <c r="AK16" i="11"/>
  <c r="AK15" i="11"/>
  <c r="AK14" i="11"/>
  <c r="AK13" i="11"/>
  <c r="AK12" i="11"/>
  <c r="AK11" i="11"/>
  <c r="AK10" i="11"/>
  <c r="AK9" i="11"/>
  <c r="AK8" i="11"/>
  <c r="AK7" i="11"/>
  <c r="AK6" i="11"/>
  <c r="AK5" i="11"/>
  <c r="AK4" i="11"/>
  <c r="AK3" i="11"/>
  <c r="AK2" i="11"/>
  <c r="AH3" i="11"/>
  <c r="AH4" i="11" s="1"/>
  <c r="AH5" i="11" s="1"/>
  <c r="AH6" i="11" s="1"/>
  <c r="AH7" i="11" s="1"/>
  <c r="AH8" i="11" s="1"/>
  <c r="AH9" i="11" s="1"/>
  <c r="AH10" i="11" s="1"/>
  <c r="AH11" i="11" s="1"/>
  <c r="AH12" i="11" s="1"/>
  <c r="AH13" i="11" s="1"/>
  <c r="AH14" i="11" s="1"/>
  <c r="AH15" i="11" s="1"/>
  <c r="AH16" i="11" s="1"/>
  <c r="AH17" i="11" s="1"/>
  <c r="AH18" i="11" s="1"/>
  <c r="AH19" i="11" s="1"/>
  <c r="AH20" i="11" s="1"/>
  <c r="AH21" i="11" s="1"/>
  <c r="AH22" i="11" s="1"/>
  <c r="AH23" i="11" s="1"/>
  <c r="AH24" i="11" s="1"/>
  <c r="AH25" i="11" s="1"/>
  <c r="AH26" i="11" s="1"/>
  <c r="AH27" i="11" s="1"/>
  <c r="AH28" i="11" s="1"/>
  <c r="AH29" i="11" s="1"/>
  <c r="AH30" i="11" s="1"/>
  <c r="AH31" i="11" s="1"/>
  <c r="AH32" i="11" s="1"/>
  <c r="AH33" i="11" s="1"/>
  <c r="AH34" i="11" s="1"/>
  <c r="AH35" i="11" s="1"/>
  <c r="AH36" i="11" s="1"/>
  <c r="AH37" i="11" s="1"/>
  <c r="AH38" i="11" s="1"/>
  <c r="AH39" i="11" s="1"/>
  <c r="AH40" i="11" s="1"/>
  <c r="AH41" i="11" s="1"/>
  <c r="AH42" i="11" s="1"/>
  <c r="AH43" i="11" s="1"/>
  <c r="AH44" i="11" s="1"/>
  <c r="AH45" i="11" s="1"/>
  <c r="AH46" i="11" s="1"/>
  <c r="AH47" i="11" s="1"/>
  <c r="AH48" i="11" s="1"/>
  <c r="AH49" i="11" s="1"/>
  <c r="AH50" i="11" s="1"/>
  <c r="AH51" i="11" s="1"/>
  <c r="AH52" i="11" s="1"/>
  <c r="AH53" i="11" s="1"/>
  <c r="AH54" i="11" s="1"/>
  <c r="AH55" i="11" s="1"/>
  <c r="AH56" i="11" s="1"/>
  <c r="AH57" i="11" s="1"/>
  <c r="AH58" i="11" s="1"/>
  <c r="AH59" i="11" s="1"/>
  <c r="AH60" i="11" s="1"/>
  <c r="AH61" i="11" s="1"/>
  <c r="AH62" i="11" s="1"/>
  <c r="AH63" i="11" s="1"/>
  <c r="AH64" i="11" s="1"/>
  <c r="AH65" i="11" s="1"/>
  <c r="AH66" i="11" s="1"/>
  <c r="AH67" i="11" s="1"/>
  <c r="FH3" i="1"/>
  <c r="AV68" i="3"/>
  <c r="AV67" i="3"/>
  <c r="AV66" i="3"/>
  <c r="AV65" i="3"/>
  <c r="AV64" i="3"/>
  <c r="AV63" i="3"/>
  <c r="AV62" i="3"/>
  <c r="AV61" i="3"/>
  <c r="AV60" i="3"/>
  <c r="AV59" i="3"/>
  <c r="AV58" i="3"/>
  <c r="AV57" i="3"/>
  <c r="AV56" i="3"/>
  <c r="AV55" i="3"/>
  <c r="AV54" i="3"/>
  <c r="AV53" i="3"/>
  <c r="AV52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B38" i="11"/>
  <c r="T71" i="12"/>
  <c r="U70" i="12"/>
  <c r="U71" i="12"/>
  <c r="AS71" i="12"/>
  <c r="AT71" i="12"/>
  <c r="FD70" i="12"/>
  <c r="DE70" i="12"/>
  <c r="AT70" i="12"/>
  <c r="T70" i="12"/>
  <c r="B45" i="11"/>
  <c r="EY67" i="1" l="1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B44" i="11"/>
  <c r="BM76" i="3"/>
  <c r="AB70" i="12"/>
  <c r="AA70" i="12"/>
  <c r="Z70" i="12"/>
  <c r="JV70" i="14"/>
  <c r="IZ70" i="14"/>
  <c r="IW70" i="14"/>
  <c r="IV70" i="14"/>
  <c r="IU70" i="14"/>
  <c r="IT70" i="14"/>
  <c r="GT70" i="14"/>
  <c r="GP70" i="14"/>
  <c r="GL70" i="14"/>
  <c r="FV70" i="14"/>
  <c r="FO70" i="14"/>
  <c r="FN70" i="14"/>
  <c r="FM70" i="14"/>
  <c r="FE70" i="14"/>
  <c r="FC70" i="14"/>
  <c r="DD70" i="14"/>
  <c r="DA70" i="14"/>
  <c r="BY71" i="14"/>
  <c r="BY70" i="14"/>
  <c r="BV70" i="14"/>
  <c r="BU70" i="14"/>
  <c r="BT70" i="14"/>
  <c r="R71" i="12"/>
  <c r="R70" i="12"/>
  <c r="IS70" i="14"/>
  <c r="Q70" i="14"/>
  <c r="O71" i="12"/>
  <c r="GP70" i="12"/>
  <c r="GO70" i="12"/>
  <c r="GM70" i="12"/>
  <c r="FP70" i="12"/>
  <c r="EZ70" i="12"/>
  <c r="EJ70" i="12"/>
  <c r="EI70" i="12"/>
  <c r="EG70" i="12"/>
  <c r="DP70" i="12"/>
  <c r="DO70" i="12"/>
  <c r="DA70" i="12"/>
  <c r="CF70" i="12"/>
  <c r="CE70" i="12"/>
  <c r="CC70" i="12"/>
  <c r="AE70" i="12"/>
  <c r="AC70" i="12"/>
  <c r="AW70" i="12"/>
  <c r="BF70" i="12"/>
  <c r="BE70" i="12"/>
  <c r="W70" i="12"/>
  <c r="V70" i="12"/>
  <c r="O70" i="12"/>
  <c r="W67" i="10"/>
  <c r="T67" i="10"/>
  <c r="Q67" i="10"/>
  <c r="BS144" i="3"/>
  <c r="BS143" i="3"/>
  <c r="BS142" i="3"/>
  <c r="M67" i="10"/>
  <c r="N67" i="10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Y6" i="3"/>
  <c r="AY5" i="3"/>
  <c r="AY4" i="3"/>
  <c r="BB143" i="3"/>
  <c r="BB142" i="3"/>
  <c r="BB141" i="3"/>
  <c r="BB140" i="3"/>
  <c r="BB139" i="3"/>
  <c r="BB138" i="3"/>
  <c r="BB137" i="3"/>
  <c r="BB136" i="3"/>
  <c r="BB135" i="3"/>
  <c r="BB134" i="3"/>
  <c r="BB133" i="3"/>
  <c r="BB132" i="3"/>
  <c r="BB131" i="3"/>
  <c r="BB130" i="3"/>
  <c r="BB129" i="3"/>
  <c r="BB128" i="3"/>
  <c r="BB127" i="3"/>
  <c r="BB126" i="3"/>
  <c r="BB125" i="3"/>
  <c r="BB124" i="3"/>
  <c r="BB123" i="3"/>
  <c r="BB122" i="3"/>
  <c r="BB121" i="3"/>
  <c r="BB120" i="3"/>
  <c r="BB119" i="3"/>
  <c r="BB118" i="3"/>
  <c r="BB117" i="3"/>
  <c r="BB116" i="3"/>
  <c r="BB115" i="3"/>
  <c r="BB114" i="3"/>
  <c r="BB113" i="3"/>
  <c r="BB112" i="3"/>
  <c r="BB111" i="3"/>
  <c r="BB110" i="3"/>
  <c r="BB109" i="3"/>
  <c r="BB108" i="3"/>
  <c r="BB107" i="3"/>
  <c r="BB106" i="3"/>
  <c r="BB105" i="3"/>
  <c r="BB104" i="3"/>
  <c r="BB103" i="3"/>
  <c r="BB102" i="3"/>
  <c r="BB101" i="3"/>
  <c r="BB100" i="3"/>
  <c r="BB99" i="3"/>
  <c r="BB98" i="3"/>
  <c r="BB97" i="3"/>
  <c r="BB96" i="3"/>
  <c r="BB95" i="3"/>
  <c r="BB94" i="3"/>
  <c r="BB93" i="3"/>
  <c r="BB92" i="3"/>
  <c r="BB91" i="3"/>
  <c r="BB90" i="3"/>
  <c r="BB89" i="3"/>
  <c r="BB88" i="3"/>
  <c r="BB87" i="3"/>
  <c r="BB86" i="3"/>
  <c r="BB85" i="3"/>
  <c r="BB84" i="3"/>
  <c r="BB83" i="3"/>
  <c r="BB82" i="3"/>
  <c r="BB81" i="3"/>
  <c r="BB80" i="3"/>
  <c r="BB79" i="3"/>
  <c r="BB78" i="3"/>
  <c r="BB77" i="3"/>
  <c r="BB76" i="3"/>
  <c r="I67" i="10"/>
  <c r="J67" i="10" s="1"/>
  <c r="D67" i="10"/>
  <c r="E67" i="10" s="1"/>
  <c r="EY12" i="1"/>
  <c r="M66" i="10"/>
  <c r="N66" i="10" s="1"/>
  <c r="M65" i="10"/>
  <c r="N65" i="10" s="1"/>
  <c r="M64" i="10"/>
  <c r="N64" i="10" s="1"/>
  <c r="M63" i="10"/>
  <c r="N63" i="10" s="1"/>
  <c r="M62" i="10"/>
  <c r="N62" i="10" s="1"/>
  <c r="M61" i="10"/>
  <c r="N61" i="10" s="1"/>
  <c r="M60" i="10"/>
  <c r="N60" i="10" s="1"/>
  <c r="M59" i="10"/>
  <c r="N59" i="10" s="1"/>
  <c r="M58" i="10"/>
  <c r="N58" i="10" s="1"/>
  <c r="M57" i="10"/>
  <c r="N57" i="10" s="1"/>
  <c r="M56" i="10"/>
  <c r="N56" i="10" s="1"/>
  <c r="M55" i="10"/>
  <c r="N55" i="10" s="1"/>
  <c r="M54" i="10"/>
  <c r="N54" i="10" s="1"/>
  <c r="M53" i="10"/>
  <c r="N53" i="10" s="1"/>
  <c r="M52" i="10"/>
  <c r="N52" i="10" s="1"/>
  <c r="M51" i="10"/>
  <c r="N51" i="10" s="1"/>
  <c r="M50" i="10"/>
  <c r="N50" i="10" s="1"/>
  <c r="M49" i="10"/>
  <c r="N49" i="10" s="1"/>
  <c r="M48" i="10"/>
  <c r="N48" i="10" s="1"/>
  <c r="M47" i="10"/>
  <c r="N47" i="10" s="1"/>
  <c r="M46" i="10"/>
  <c r="N46" i="10" s="1"/>
  <c r="M45" i="10"/>
  <c r="N45" i="10" s="1"/>
  <c r="M44" i="10"/>
  <c r="N44" i="10" s="1"/>
  <c r="M43" i="10"/>
  <c r="N43" i="10" s="1"/>
  <c r="M42" i="10"/>
  <c r="N42" i="10" s="1"/>
  <c r="M41" i="10"/>
  <c r="N41" i="10" s="1"/>
  <c r="M40" i="10"/>
  <c r="N40" i="10" s="1"/>
  <c r="M39" i="10"/>
  <c r="N39" i="10" s="1"/>
  <c r="M38" i="10"/>
  <c r="N38" i="10" s="1"/>
  <c r="M37" i="10"/>
  <c r="N37" i="10" s="1"/>
  <c r="M36" i="10"/>
  <c r="N36" i="10" s="1"/>
  <c r="M35" i="10"/>
  <c r="N35" i="10" s="1"/>
  <c r="M34" i="10"/>
  <c r="N34" i="10" s="1"/>
  <c r="M33" i="10"/>
  <c r="N33" i="10" s="1"/>
  <c r="M32" i="10"/>
  <c r="N32" i="10" s="1"/>
  <c r="M31" i="10"/>
  <c r="N31" i="10" s="1"/>
  <c r="M30" i="10"/>
  <c r="N30" i="10" s="1"/>
  <c r="M29" i="10"/>
  <c r="N29" i="10" s="1"/>
  <c r="M28" i="10"/>
  <c r="N28" i="10" s="1"/>
  <c r="M27" i="10"/>
  <c r="N27" i="10" s="1"/>
  <c r="M26" i="10"/>
  <c r="N26" i="10" s="1"/>
  <c r="M25" i="10"/>
  <c r="N25" i="10" s="1"/>
  <c r="M24" i="10"/>
  <c r="N24" i="10" s="1"/>
  <c r="M23" i="10"/>
  <c r="N23" i="10" s="1"/>
  <c r="M22" i="10"/>
  <c r="N22" i="10" s="1"/>
  <c r="M21" i="10"/>
  <c r="N21" i="10" s="1"/>
  <c r="M20" i="10"/>
  <c r="N20" i="10" s="1"/>
  <c r="M19" i="10"/>
  <c r="N19" i="10" s="1"/>
  <c r="M18" i="10"/>
  <c r="N18" i="10" s="1"/>
  <c r="M17" i="10"/>
  <c r="N17" i="10" s="1"/>
  <c r="M16" i="10"/>
  <c r="N16" i="10" s="1"/>
  <c r="M15" i="10"/>
  <c r="N15" i="10" s="1"/>
  <c r="M14" i="10"/>
  <c r="N14" i="10" s="1"/>
  <c r="M13" i="10"/>
  <c r="N13" i="10" s="1"/>
  <c r="M12" i="10"/>
  <c r="N12" i="10" s="1"/>
  <c r="M11" i="10"/>
  <c r="N11" i="10" s="1"/>
  <c r="M10" i="10"/>
  <c r="N10" i="10" s="1"/>
  <c r="M9" i="10"/>
  <c r="N9" i="10" s="1"/>
  <c r="M8" i="10"/>
  <c r="N8" i="10" s="1"/>
  <c r="M7" i="10"/>
  <c r="N7" i="10" s="1"/>
  <c r="M6" i="10"/>
  <c r="N6" i="10" s="1"/>
  <c r="M5" i="10"/>
  <c r="N5" i="10" s="1"/>
  <c r="M4" i="10"/>
  <c r="N4" i="10" s="1"/>
  <c r="M3" i="10"/>
  <c r="N3" i="10" s="1"/>
  <c r="M2" i="10"/>
  <c r="N2" i="10" s="1"/>
  <c r="W2" i="10"/>
  <c r="FD68" i="1"/>
  <c r="FD67" i="1"/>
  <c r="FD66" i="1"/>
  <c r="FD65" i="1"/>
  <c r="FD64" i="1"/>
  <c r="FD63" i="1"/>
  <c r="FD62" i="1"/>
  <c r="FD61" i="1"/>
  <c r="FD60" i="1"/>
  <c r="FD59" i="1"/>
  <c r="FD58" i="1"/>
  <c r="FD57" i="1"/>
  <c r="FD56" i="1"/>
  <c r="FD55" i="1"/>
  <c r="FD54" i="1"/>
  <c r="FD53" i="1"/>
  <c r="FD52" i="1"/>
  <c r="FD51" i="1"/>
  <c r="FD50" i="1"/>
  <c r="FD49" i="1"/>
  <c r="FD48" i="1"/>
  <c r="FD47" i="1"/>
  <c r="FD46" i="1"/>
  <c r="FD45" i="1"/>
  <c r="FD44" i="1"/>
  <c r="FD43" i="1"/>
  <c r="FD42" i="1"/>
  <c r="FD41" i="1"/>
  <c r="FD40" i="1"/>
  <c r="FD39" i="1"/>
  <c r="FD38" i="1"/>
  <c r="FD37" i="1"/>
  <c r="FD36" i="1"/>
  <c r="FD35" i="1"/>
  <c r="FD34" i="1"/>
  <c r="FD33" i="1"/>
  <c r="FD32" i="1"/>
  <c r="FD31" i="1"/>
  <c r="FD30" i="1"/>
  <c r="FD29" i="1"/>
  <c r="FD28" i="1"/>
  <c r="FD27" i="1"/>
  <c r="FD26" i="1"/>
  <c r="FD25" i="1"/>
  <c r="FD24" i="1"/>
  <c r="FD23" i="1"/>
  <c r="FD22" i="1"/>
  <c r="FD21" i="1"/>
  <c r="FD20" i="1"/>
  <c r="FD19" i="1"/>
  <c r="FD18" i="1"/>
  <c r="FD17" i="1"/>
  <c r="FD16" i="1"/>
  <c r="FD15" i="1"/>
  <c r="FD14" i="1"/>
  <c r="FD13" i="1"/>
  <c r="FD12" i="1"/>
  <c r="FD11" i="1"/>
  <c r="FD10" i="1"/>
  <c r="FD9" i="1"/>
  <c r="FD8" i="1"/>
  <c r="FD7" i="1"/>
  <c r="FD6" i="1"/>
  <c r="FD5" i="1"/>
  <c r="FD4" i="1"/>
  <c r="FD3" i="1"/>
  <c r="Q2" i="7"/>
  <c r="X7" i="7"/>
  <c r="W7" i="7"/>
  <c r="M2" i="7"/>
  <c r="BS8" i="3"/>
  <c r="BS81" i="3" s="1"/>
  <c r="F69" i="7"/>
  <c r="E69" i="7"/>
  <c r="D69" i="7"/>
  <c r="O6" i="7"/>
  <c r="R6" i="7"/>
  <c r="Q6" i="7"/>
  <c r="P6" i="7"/>
  <c r="N6" i="7"/>
  <c r="M6" i="7"/>
  <c r="J2" i="7" l="1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I66" i="10"/>
  <c r="I65" i="10"/>
  <c r="I64" i="10"/>
  <c r="I63" i="10"/>
  <c r="J63" i="10" s="1"/>
  <c r="I62" i="10"/>
  <c r="J62" i="10" s="1"/>
  <c r="I61" i="10"/>
  <c r="I60" i="10"/>
  <c r="J60" i="10" s="1"/>
  <c r="I59" i="10"/>
  <c r="J59" i="10" s="1"/>
  <c r="I58" i="10"/>
  <c r="J58" i="10" s="1"/>
  <c r="I57" i="10"/>
  <c r="J57" i="10" s="1"/>
  <c r="I56" i="10"/>
  <c r="J56" i="10" s="1"/>
  <c r="I55" i="10"/>
  <c r="J55" i="10" s="1"/>
  <c r="I54" i="10"/>
  <c r="J54" i="10" s="1"/>
  <c r="I53" i="10"/>
  <c r="I52" i="10"/>
  <c r="I51" i="10"/>
  <c r="J51" i="10" s="1"/>
  <c r="I50" i="10"/>
  <c r="J50" i="10" s="1"/>
  <c r="I49" i="10"/>
  <c r="I48" i="10"/>
  <c r="J48" i="10" s="1"/>
  <c r="I47" i="10"/>
  <c r="J47" i="10" s="1"/>
  <c r="EY30" i="1"/>
  <c r="EX29" i="1"/>
  <c r="J65" i="10"/>
  <c r="R2" i="7"/>
  <c r="P2" i="7"/>
  <c r="O2" i="7"/>
  <c r="N2" i="7"/>
  <c r="DO4" i="3"/>
  <c r="DO5" i="3"/>
  <c r="DO6" i="3"/>
  <c r="DO7" i="3"/>
  <c r="DO9" i="3"/>
  <c r="DO10" i="3"/>
  <c r="DO11" i="3"/>
  <c r="DO12" i="3"/>
  <c r="DO13" i="3"/>
  <c r="DO14" i="3"/>
  <c r="DO15" i="3"/>
  <c r="DO16" i="3"/>
  <c r="DO17" i="3"/>
  <c r="DO18" i="3"/>
  <c r="DO19" i="3"/>
  <c r="DO20" i="3"/>
  <c r="DO21" i="3"/>
  <c r="DO22" i="3"/>
  <c r="DO23" i="3"/>
  <c r="DO24" i="3"/>
  <c r="DO25" i="3"/>
  <c r="DO26" i="3"/>
  <c r="DO27" i="3"/>
  <c r="DO28" i="3"/>
  <c r="DO29" i="3"/>
  <c r="DO30" i="3"/>
  <c r="DO31" i="3"/>
  <c r="DO32" i="3"/>
  <c r="DO33" i="3"/>
  <c r="DO34" i="3"/>
  <c r="DO35" i="3"/>
  <c r="DO36" i="3"/>
  <c r="DO37" i="3"/>
  <c r="DO38" i="3"/>
  <c r="DO39" i="3"/>
  <c r="DO40" i="3"/>
  <c r="DO41" i="3"/>
  <c r="DO42" i="3"/>
  <c r="DO43" i="3"/>
  <c r="DO44" i="3"/>
  <c r="DO45" i="3"/>
  <c r="DO46" i="3"/>
  <c r="DO47" i="3"/>
  <c r="DO48" i="3"/>
  <c r="DO49" i="3"/>
  <c r="DO50" i="3"/>
  <c r="DO51" i="3"/>
  <c r="DO52" i="3"/>
  <c r="DO53" i="3"/>
  <c r="DO54" i="3"/>
  <c r="DO55" i="3"/>
  <c r="DO56" i="3"/>
  <c r="DO57" i="3"/>
  <c r="DO58" i="3"/>
  <c r="DO59" i="3"/>
  <c r="DO60" i="3"/>
  <c r="DO61" i="3"/>
  <c r="DO62" i="3"/>
  <c r="DO63" i="3"/>
  <c r="DO64" i="3"/>
  <c r="DO65" i="3"/>
  <c r="DO66" i="3"/>
  <c r="DO67" i="3"/>
  <c r="DO68" i="3"/>
  <c r="DO3" i="3"/>
  <c r="D65" i="10"/>
  <c r="E65" i="10" s="1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2" i="10"/>
  <c r="I3" i="10"/>
  <c r="J3" i="10" s="1"/>
  <c r="I4" i="10"/>
  <c r="J4" i="10" s="1"/>
  <c r="I5" i="10"/>
  <c r="J5" i="10" s="1"/>
  <c r="I6" i="10"/>
  <c r="J6" i="10" s="1"/>
  <c r="I7" i="10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J17" i="10" s="1"/>
  <c r="I18" i="10"/>
  <c r="J18" i="10" s="1"/>
  <c r="I19" i="10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J25" i="10" s="1"/>
  <c r="I26" i="10"/>
  <c r="J26" i="10" s="1"/>
  <c r="I27" i="10"/>
  <c r="J27" i="10" s="1"/>
  <c r="I28" i="10"/>
  <c r="J28" i="10" s="1"/>
  <c r="I29" i="10"/>
  <c r="J29" i="10" s="1"/>
  <c r="I30" i="10"/>
  <c r="J30" i="10" s="1"/>
  <c r="I31" i="10"/>
  <c r="J31" i="10" s="1"/>
  <c r="I32" i="10"/>
  <c r="J32" i="10" s="1"/>
  <c r="I33" i="10"/>
  <c r="J33" i="10" s="1"/>
  <c r="I34" i="10"/>
  <c r="J34" i="10" s="1"/>
  <c r="I35" i="10"/>
  <c r="J35" i="10" s="1"/>
  <c r="I36" i="10"/>
  <c r="J36" i="10" s="1"/>
  <c r="I37" i="10"/>
  <c r="J37" i="10" s="1"/>
  <c r="I38" i="10"/>
  <c r="J38" i="10" s="1"/>
  <c r="I39" i="10"/>
  <c r="J39" i="10" s="1"/>
  <c r="I40" i="10"/>
  <c r="J40" i="10" s="1"/>
  <c r="I41" i="10"/>
  <c r="J41" i="10" s="1"/>
  <c r="I42" i="10"/>
  <c r="J42" i="10" s="1"/>
  <c r="I43" i="10"/>
  <c r="J43" i="10" s="1"/>
  <c r="I44" i="10"/>
  <c r="J44" i="10" s="1"/>
  <c r="I45" i="10"/>
  <c r="J45" i="10" s="1"/>
  <c r="I46" i="10"/>
  <c r="J46" i="10" s="1"/>
  <c r="J49" i="10"/>
  <c r="J52" i="10"/>
  <c r="J53" i="10"/>
  <c r="J61" i="10"/>
  <c r="J64" i="10"/>
  <c r="J66" i="10"/>
  <c r="I2" i="10"/>
  <c r="J2" i="10" s="1"/>
  <c r="D3" i="10"/>
  <c r="E3" i="10" s="1"/>
  <c r="D4" i="10"/>
  <c r="E4" i="10" s="1"/>
  <c r="D5" i="10"/>
  <c r="E5" i="10" s="1"/>
  <c r="D6" i="10"/>
  <c r="E6" i="10" s="1"/>
  <c r="D7" i="10"/>
  <c r="E7" i="10" s="1"/>
  <c r="D8" i="10"/>
  <c r="E8" i="10" s="1"/>
  <c r="D9" i="10"/>
  <c r="E9" i="10" s="1"/>
  <c r="D10" i="10"/>
  <c r="E10" i="10" s="1"/>
  <c r="D11" i="10"/>
  <c r="E11" i="10" s="1"/>
  <c r="D12" i="10"/>
  <c r="E12" i="10" s="1"/>
  <c r="D13" i="10"/>
  <c r="E13" i="10" s="1"/>
  <c r="D14" i="10"/>
  <c r="E14" i="10" s="1"/>
  <c r="D15" i="10"/>
  <c r="E15" i="10" s="1"/>
  <c r="D16" i="10"/>
  <c r="E16" i="10" s="1"/>
  <c r="D17" i="10"/>
  <c r="E17" i="10" s="1"/>
  <c r="D18" i="10"/>
  <c r="E18" i="10" s="1"/>
  <c r="D19" i="10"/>
  <c r="E19" i="10" s="1"/>
  <c r="D20" i="10"/>
  <c r="E20" i="10" s="1"/>
  <c r="D21" i="10"/>
  <c r="E21" i="10" s="1"/>
  <c r="D22" i="10"/>
  <c r="E22" i="10" s="1"/>
  <c r="D23" i="10"/>
  <c r="E23" i="10" s="1"/>
  <c r="D24" i="10"/>
  <c r="E24" i="10" s="1"/>
  <c r="D25" i="10"/>
  <c r="E25" i="10" s="1"/>
  <c r="D26" i="10"/>
  <c r="E26" i="10" s="1"/>
  <c r="D27" i="10"/>
  <c r="E27" i="10" s="1"/>
  <c r="D28" i="10"/>
  <c r="E28" i="10" s="1"/>
  <c r="D29" i="10"/>
  <c r="E29" i="10" s="1"/>
  <c r="D30" i="10"/>
  <c r="E30" i="10" s="1"/>
  <c r="D31" i="10"/>
  <c r="E31" i="10" s="1"/>
  <c r="D32" i="10"/>
  <c r="E32" i="10" s="1"/>
  <c r="D33" i="10"/>
  <c r="E33" i="10" s="1"/>
  <c r="D34" i="10"/>
  <c r="E34" i="10" s="1"/>
  <c r="D35" i="10"/>
  <c r="E35" i="10" s="1"/>
  <c r="D36" i="10"/>
  <c r="E36" i="10" s="1"/>
  <c r="D37" i="10"/>
  <c r="E37" i="10" s="1"/>
  <c r="D38" i="10"/>
  <c r="E38" i="10" s="1"/>
  <c r="D39" i="10"/>
  <c r="E39" i="10" s="1"/>
  <c r="D40" i="10"/>
  <c r="E40" i="10" s="1"/>
  <c r="D41" i="10"/>
  <c r="E41" i="10" s="1"/>
  <c r="D42" i="10"/>
  <c r="E42" i="10" s="1"/>
  <c r="D43" i="10"/>
  <c r="E43" i="10" s="1"/>
  <c r="D44" i="10"/>
  <c r="E44" i="10" s="1"/>
  <c r="D45" i="10"/>
  <c r="E45" i="10" s="1"/>
  <c r="D46" i="10"/>
  <c r="E46" i="10" s="1"/>
  <c r="D47" i="10"/>
  <c r="E47" i="10" s="1"/>
  <c r="D48" i="10"/>
  <c r="E48" i="10" s="1"/>
  <c r="D49" i="10"/>
  <c r="E49" i="10" s="1"/>
  <c r="D50" i="10"/>
  <c r="E50" i="10" s="1"/>
  <c r="D51" i="10"/>
  <c r="E51" i="10" s="1"/>
  <c r="D52" i="10"/>
  <c r="E52" i="10" s="1"/>
  <c r="D53" i="10"/>
  <c r="E53" i="10" s="1"/>
  <c r="D54" i="10"/>
  <c r="E54" i="10" s="1"/>
  <c r="D55" i="10"/>
  <c r="E55" i="10" s="1"/>
  <c r="D56" i="10"/>
  <c r="E56" i="10" s="1"/>
  <c r="D57" i="10"/>
  <c r="E57" i="10" s="1"/>
  <c r="D58" i="10"/>
  <c r="E58" i="10" s="1"/>
  <c r="D59" i="10"/>
  <c r="E59" i="10" s="1"/>
  <c r="D60" i="10"/>
  <c r="E60" i="10" s="1"/>
  <c r="D61" i="10"/>
  <c r="E61" i="10" s="1"/>
  <c r="D62" i="10"/>
  <c r="E62" i="10" s="1"/>
  <c r="D63" i="10"/>
  <c r="E63" i="10" s="1"/>
  <c r="D64" i="10"/>
  <c r="E64" i="10" s="1"/>
  <c r="D66" i="10"/>
  <c r="E66" i="10" s="1"/>
  <c r="D2" i="10"/>
  <c r="E2" i="10" s="1"/>
  <c r="FK4" i="1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K29" i="1"/>
  <c r="FK30" i="1"/>
  <c r="FK31" i="1"/>
  <c r="FK32" i="1"/>
  <c r="FK33" i="1"/>
  <c r="FK34" i="1"/>
  <c r="FK35" i="1"/>
  <c r="FK36" i="1"/>
  <c r="FK37" i="1"/>
  <c r="FK38" i="1"/>
  <c r="FK39" i="1"/>
  <c r="FK40" i="1"/>
  <c r="FK41" i="1"/>
  <c r="FK42" i="1"/>
  <c r="FK43" i="1"/>
  <c r="FK44" i="1"/>
  <c r="FK45" i="1"/>
  <c r="FK46" i="1"/>
  <c r="FK47" i="1"/>
  <c r="FK48" i="1"/>
  <c r="FK49" i="1"/>
  <c r="FK50" i="1"/>
  <c r="FK51" i="1"/>
  <c r="FK52" i="1"/>
  <c r="FK53" i="1"/>
  <c r="FK54" i="1"/>
  <c r="FK55" i="1"/>
  <c r="FK56" i="1"/>
  <c r="FK57" i="1"/>
  <c r="FK58" i="1"/>
  <c r="FK59" i="1"/>
  <c r="FK60" i="1"/>
  <c r="FK61" i="1"/>
  <c r="FK62" i="1"/>
  <c r="FK63" i="1"/>
  <c r="FK64" i="1"/>
  <c r="FK65" i="1"/>
  <c r="FK66" i="1"/>
  <c r="FK67" i="1"/>
  <c r="FK68" i="1"/>
  <c r="FK3" i="1"/>
  <c r="FJ3" i="1"/>
  <c r="FJ4" i="1"/>
  <c r="FJ5" i="1"/>
  <c r="FJ6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4" i="1"/>
  <c r="FJ25" i="1"/>
  <c r="FJ26" i="1"/>
  <c r="FJ27" i="1"/>
  <c r="FJ28" i="1"/>
  <c r="FJ29" i="1"/>
  <c r="FJ30" i="1"/>
  <c r="FJ31" i="1"/>
  <c r="FJ32" i="1"/>
  <c r="FJ33" i="1"/>
  <c r="FJ34" i="1"/>
  <c r="FJ35" i="1"/>
  <c r="FJ36" i="1"/>
  <c r="FJ37" i="1"/>
  <c r="FJ38" i="1"/>
  <c r="FJ39" i="1"/>
  <c r="FJ40" i="1"/>
  <c r="FJ41" i="1"/>
  <c r="FJ42" i="1"/>
  <c r="FJ43" i="1"/>
  <c r="FJ44" i="1"/>
  <c r="FJ45" i="1"/>
  <c r="FJ46" i="1"/>
  <c r="FJ47" i="1"/>
  <c r="FJ48" i="1"/>
  <c r="FJ49" i="1"/>
  <c r="FJ50" i="1"/>
  <c r="FJ51" i="1"/>
  <c r="FJ52" i="1"/>
  <c r="FJ53" i="1"/>
  <c r="FJ54" i="1"/>
  <c r="FJ55" i="1"/>
  <c r="FJ56" i="1"/>
  <c r="FJ57" i="1"/>
  <c r="FJ58" i="1"/>
  <c r="FJ59" i="1"/>
  <c r="FJ60" i="1"/>
  <c r="FJ61" i="1"/>
  <c r="FJ62" i="1"/>
  <c r="FJ63" i="1"/>
  <c r="FJ64" i="1"/>
  <c r="FJ65" i="1"/>
  <c r="FJ66" i="1"/>
  <c r="FJ67" i="1"/>
  <c r="FJ68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3" i="1"/>
  <c r="EY4" i="1"/>
  <c r="EY5" i="1"/>
  <c r="EY6" i="1"/>
  <c r="EY7" i="1"/>
  <c r="EY8" i="1"/>
  <c r="EY9" i="1"/>
  <c r="EY10" i="1"/>
  <c r="EY11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8" i="1"/>
  <c r="EY3" i="1"/>
  <c r="EY29" i="1" l="1"/>
  <c r="S2" i="7"/>
  <c r="BS4" i="3"/>
  <c r="BS77" i="3" s="1"/>
  <c r="BS5" i="3"/>
  <c r="BS78" i="3" s="1"/>
  <c r="BS6" i="3"/>
  <c r="BS79" i="3" s="1"/>
  <c r="BS7" i="3"/>
  <c r="BS80" i="3" s="1"/>
  <c r="BS9" i="3"/>
  <c r="BS82" i="3" s="1"/>
  <c r="BS10" i="3"/>
  <c r="BS83" i="3" s="1"/>
  <c r="BS11" i="3"/>
  <c r="BS84" i="3" s="1"/>
  <c r="BS12" i="3"/>
  <c r="BS85" i="3" s="1"/>
  <c r="BS13" i="3"/>
  <c r="BS86" i="3" s="1"/>
  <c r="BS14" i="3"/>
  <c r="BS87" i="3" s="1"/>
  <c r="BS15" i="3"/>
  <c r="BS88" i="3" s="1"/>
  <c r="BS16" i="3"/>
  <c r="BS89" i="3" s="1"/>
  <c r="BS17" i="3"/>
  <c r="BS90" i="3" s="1"/>
  <c r="BS18" i="3"/>
  <c r="BS91" i="3" s="1"/>
  <c r="BS19" i="3"/>
  <c r="BS92" i="3" s="1"/>
  <c r="BS20" i="3"/>
  <c r="BS93" i="3" s="1"/>
  <c r="BS21" i="3"/>
  <c r="BS94" i="3" s="1"/>
  <c r="BS22" i="3"/>
  <c r="BS95" i="3" s="1"/>
  <c r="BS23" i="3"/>
  <c r="BS96" i="3" s="1"/>
  <c r="BS24" i="3"/>
  <c r="BS97" i="3" s="1"/>
  <c r="BS25" i="3"/>
  <c r="BS98" i="3" s="1"/>
  <c r="BS26" i="3"/>
  <c r="BS99" i="3" s="1"/>
  <c r="BS27" i="3"/>
  <c r="BS100" i="3" s="1"/>
  <c r="BS28" i="3"/>
  <c r="BS101" i="3" s="1"/>
  <c r="BS29" i="3"/>
  <c r="BS102" i="3" s="1"/>
  <c r="BS30" i="3"/>
  <c r="BS103" i="3" s="1"/>
  <c r="BS31" i="3"/>
  <c r="BS104" i="3" s="1"/>
  <c r="BS32" i="3"/>
  <c r="BS105" i="3" s="1"/>
  <c r="BS33" i="3"/>
  <c r="BS106" i="3" s="1"/>
  <c r="BS34" i="3"/>
  <c r="BS107" i="3" s="1"/>
  <c r="BS35" i="3"/>
  <c r="BS108" i="3" s="1"/>
  <c r="BS36" i="3"/>
  <c r="BS109" i="3" s="1"/>
  <c r="BS37" i="3"/>
  <c r="BS110" i="3" s="1"/>
  <c r="BS38" i="3"/>
  <c r="BS111" i="3" s="1"/>
  <c r="BS39" i="3"/>
  <c r="BS112" i="3" s="1"/>
  <c r="BS40" i="3"/>
  <c r="BS113" i="3" s="1"/>
  <c r="BS41" i="3"/>
  <c r="BS114" i="3" s="1"/>
  <c r="BS42" i="3"/>
  <c r="BS115" i="3" s="1"/>
  <c r="BS43" i="3"/>
  <c r="BS116" i="3" s="1"/>
  <c r="BS44" i="3"/>
  <c r="BS117" i="3" s="1"/>
  <c r="BS45" i="3"/>
  <c r="BS118" i="3" s="1"/>
  <c r="BS46" i="3"/>
  <c r="BS119" i="3" s="1"/>
  <c r="BS47" i="3"/>
  <c r="BS120" i="3" s="1"/>
  <c r="BS48" i="3"/>
  <c r="BS121" i="3" s="1"/>
  <c r="BS49" i="3"/>
  <c r="BS122" i="3" s="1"/>
  <c r="BS50" i="3"/>
  <c r="BS123" i="3" s="1"/>
  <c r="BS51" i="3"/>
  <c r="BS124" i="3" s="1"/>
  <c r="BS52" i="3"/>
  <c r="BS125" i="3" s="1"/>
  <c r="BS53" i="3"/>
  <c r="BS126" i="3" s="1"/>
  <c r="BS54" i="3"/>
  <c r="BS127" i="3" s="1"/>
  <c r="BS55" i="3"/>
  <c r="BS128" i="3" s="1"/>
  <c r="BS56" i="3"/>
  <c r="BS129" i="3" s="1"/>
  <c r="BS57" i="3"/>
  <c r="BS130" i="3" s="1"/>
  <c r="BS58" i="3"/>
  <c r="BS131" i="3" s="1"/>
  <c r="BS59" i="3"/>
  <c r="BS132" i="3" s="1"/>
  <c r="BS60" i="3"/>
  <c r="BS133" i="3" s="1"/>
  <c r="BS61" i="3"/>
  <c r="BS134" i="3" s="1"/>
  <c r="BS62" i="3"/>
  <c r="BS135" i="3" s="1"/>
  <c r="BS63" i="3"/>
  <c r="BS136" i="3" s="1"/>
  <c r="BS64" i="3"/>
  <c r="BS137" i="3" s="1"/>
  <c r="BS65" i="3"/>
  <c r="BS138" i="3" s="1"/>
  <c r="BS66" i="3"/>
  <c r="BS139" i="3" s="1"/>
  <c r="BS67" i="3"/>
  <c r="BS140" i="3" s="1"/>
  <c r="BS68" i="3"/>
  <c r="BS141" i="3" s="1"/>
  <c r="BS3" i="3"/>
  <c r="BS76" i="3" s="1"/>
  <c r="FH74" i="1"/>
  <c r="FH47" i="1"/>
  <c r="FH31" i="1"/>
  <c r="FH15" i="1"/>
  <c r="FH11" i="1"/>
  <c r="FH8" i="1"/>
  <c r="FH22" i="1"/>
  <c r="FH5" i="1"/>
  <c r="FH4" i="1"/>
  <c r="FH7" i="1"/>
  <c r="FH6" i="1"/>
  <c r="FH23" i="1"/>
  <c r="FH28" i="1"/>
  <c r="FH24" i="1"/>
  <c r="FH25" i="1"/>
  <c r="FH26" i="1"/>
  <c r="FH32" i="1"/>
  <c r="FH42" i="1"/>
  <c r="FH38" i="1"/>
  <c r="FH68" i="1"/>
  <c r="FH39" i="1"/>
  <c r="FH18" i="1"/>
  <c r="FH21" i="1"/>
  <c r="FH41" i="1"/>
  <c r="FH55" i="1"/>
  <c r="FH48" i="1"/>
  <c r="FH73" i="1"/>
  <c r="FH51" i="1"/>
  <c r="FH49" i="1"/>
  <c r="FH20" i="1"/>
  <c r="FH30" i="1"/>
  <c r="FH10" i="1"/>
  <c r="FH9" i="1"/>
  <c r="FH12" i="1"/>
  <c r="FH13" i="1"/>
  <c r="FH64" i="1"/>
  <c r="FH57" i="1"/>
  <c r="FH65" i="1"/>
  <c r="FH58" i="1"/>
  <c r="FH63" i="1"/>
  <c r="FH59" i="1"/>
  <c r="FH66" i="1"/>
  <c r="FH60" i="1"/>
  <c r="FH52" i="1"/>
  <c r="FH53" i="1"/>
  <c r="FH62" i="1"/>
  <c r="FH61" i="1"/>
  <c r="FH29" i="1"/>
  <c r="FH27" i="1"/>
  <c r="FH35" i="1"/>
  <c r="FH36" i="1"/>
  <c r="FH40" i="1"/>
  <c r="FH37" i="1"/>
  <c r="FH34" i="1"/>
  <c r="FH67" i="1"/>
  <c r="FH33" i="1"/>
  <c r="FH17" i="1"/>
  <c r="FH16" i="1"/>
  <c r="FH54" i="1"/>
  <c r="FH44" i="1"/>
  <c r="FH19" i="1"/>
  <c r="FH43" i="1"/>
  <c r="FH45" i="1"/>
  <c r="FH50" i="1"/>
  <c r="FH14" i="1"/>
  <c r="FH56" i="1"/>
  <c r="FH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tc={3B2684F3-39BC-4E3A-8D5B-A1BE21F7F20D}</author>
  </authors>
  <commentList>
    <comment ref="I1" authorId="0" shapeId="0" xr:uid="{3B2684F3-39BC-4E3A-8D5B-A1BE21F7F2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ratio doesn't work with the gradients being expressed as percentages.</t>
      </text>
    </comment>
  </commentList>
</comments>
</file>

<file path=xl/sharedStrings.xml><?xml version="1.0" encoding="utf-8"?>
<sst xmlns="http://schemas.openxmlformats.org/spreadsheetml/2006/main" count="23707" uniqueCount="1329">
  <si>
    <t>MP</t>
  </si>
  <si>
    <t>Mostly Natural</t>
  </si>
  <si>
    <t>Mostly Altered</t>
  </si>
  <si>
    <t>Y</t>
  </si>
  <si>
    <t>N</t>
  </si>
  <si>
    <t>Severe Downcut</t>
  </si>
  <si>
    <t>Moderate Downcut</t>
  </si>
  <si>
    <t>Stable</t>
  </si>
  <si>
    <t>Moderate Aggradation</t>
  </si>
  <si>
    <t>Severe Aggradation</t>
  </si>
  <si>
    <t xml:space="preserve">Bedrock </t>
  </si>
  <si>
    <t>Boulder</t>
  </si>
  <si>
    <t>Cobble</t>
  </si>
  <si>
    <t>Gravel</t>
  </si>
  <si>
    <t>Sand</t>
  </si>
  <si>
    <t>Organic</t>
  </si>
  <si>
    <t>Clay</t>
  </si>
  <si>
    <t>Silt</t>
  </si>
  <si>
    <t>Ave Bank Height Left</t>
  </si>
  <si>
    <t xml:space="preserve">Straight </t>
  </si>
  <si>
    <t>Meandering</t>
  </si>
  <si>
    <t>Braided</t>
  </si>
  <si>
    <t>&lt;25</t>
  </si>
  <si>
    <t>25-50</t>
  </si>
  <si>
    <t>&gt;50</t>
  </si>
  <si>
    <t>Side</t>
  </si>
  <si>
    <t>Left</t>
  </si>
  <si>
    <t>Right</t>
  </si>
  <si>
    <t>Both split</t>
  </si>
  <si>
    <t>Both alt</t>
  </si>
  <si>
    <t>Both fillws</t>
  </si>
  <si>
    <t>Cascade</t>
  </si>
  <si>
    <t>Step Pool</t>
  </si>
  <si>
    <t>Rocky Riffle</t>
  </si>
  <si>
    <t>Riffle Pool</t>
  </si>
  <si>
    <t>Plane bed</t>
  </si>
  <si>
    <t>Multiples Stable Chanels</t>
  </si>
  <si>
    <t>Wetland</t>
  </si>
  <si>
    <t>Glide</t>
  </si>
  <si>
    <t>Run</t>
  </si>
  <si>
    <t>Broken Waves</t>
  </si>
  <si>
    <t>Unbroken Waves</t>
  </si>
  <si>
    <t>Rippled</t>
  </si>
  <si>
    <t>Smooth</t>
  </si>
  <si>
    <t>No visible flow</t>
  </si>
  <si>
    <t>Dry</t>
  </si>
  <si>
    <t>MD, WK</t>
  </si>
  <si>
    <t>M</t>
  </si>
  <si>
    <t>40's Sunny</t>
  </si>
  <si>
    <t>Wasilla Creek</t>
  </si>
  <si>
    <t>Palmer-Fishhook Rd.</t>
  </si>
  <si>
    <t>Altered</t>
  </si>
  <si>
    <t>Straight</t>
  </si>
  <si>
    <t>Only 1 width taken, because stream heavily altered by use/access</t>
  </si>
  <si>
    <t xml:space="preserve">Stable </t>
  </si>
  <si>
    <t>Riffle</t>
  </si>
  <si>
    <t>None</t>
  </si>
  <si>
    <t>40%-60%</t>
  </si>
  <si>
    <t>RR/TR</t>
  </si>
  <si>
    <t>R</t>
  </si>
  <si>
    <t>L</t>
  </si>
  <si>
    <t>&gt;50%</t>
  </si>
  <si>
    <t>Both</t>
  </si>
  <si>
    <t>Bar forming in center of channel</t>
  </si>
  <si>
    <t>80%-100%</t>
  </si>
  <si>
    <t>RR</t>
  </si>
  <si>
    <t>TR</t>
  </si>
  <si>
    <t xml:space="preserve">RR </t>
  </si>
  <si>
    <t>Natural</t>
  </si>
  <si>
    <t>Riffle-Pool</t>
  </si>
  <si>
    <t>Pool</t>
  </si>
  <si>
    <t>Side bar</t>
  </si>
  <si>
    <t>GO, WK, MD</t>
  </si>
  <si>
    <t>Grey's Creek</t>
  </si>
  <si>
    <t>Parks Hwy.</t>
  </si>
  <si>
    <t>Multiple Stable</t>
  </si>
  <si>
    <t>Scour Pool</t>
  </si>
  <si>
    <t>60%-80%</t>
  </si>
  <si>
    <t>Bare Pipe</t>
  </si>
  <si>
    <t>Eroded down to sediment baffles</t>
  </si>
  <si>
    <t>Eroded to sediment baffles</t>
  </si>
  <si>
    <t xml:space="preserve">Sand </t>
  </si>
  <si>
    <t>KC, MD, WK</t>
  </si>
  <si>
    <t>30's Overcast</t>
  </si>
  <si>
    <t>Alyeska Creek</t>
  </si>
  <si>
    <t>Olympic Mountain Loop</t>
  </si>
  <si>
    <t>Step-Pool</t>
  </si>
  <si>
    <t>Riparian and Upland</t>
  </si>
  <si>
    <t>&lt;20%</t>
  </si>
  <si>
    <t>25%-50%</t>
  </si>
  <si>
    <t>R. bank gone</t>
  </si>
  <si>
    <t>Unbroken waves</t>
  </si>
  <si>
    <t>Step</t>
  </si>
  <si>
    <t>Flat channel, almost no banks</t>
  </si>
  <si>
    <t xml:space="preserve">Cobble </t>
  </si>
  <si>
    <t>Mid</t>
  </si>
  <si>
    <t>Roads/Parking Lots</t>
  </si>
  <si>
    <t>30's Rain</t>
  </si>
  <si>
    <t xml:space="preserve">Y </t>
  </si>
  <si>
    <t>Culvert 20300460</t>
  </si>
  <si>
    <t>Alternating</t>
  </si>
  <si>
    <t>channel shallow, banks seem wider than they should be</t>
  </si>
  <si>
    <t>Broken waves</t>
  </si>
  <si>
    <t>R. bank unusually wide, likely a side bar</t>
  </si>
  <si>
    <t>Banks unusually wide, likely side bars</t>
  </si>
  <si>
    <t>No banks, totally channelized</t>
  </si>
  <si>
    <t>No unaltered reach to assess</t>
  </si>
  <si>
    <t>Glacier Creek Tributary</t>
  </si>
  <si>
    <t>Aleyeska View Avenue</t>
  </si>
  <si>
    <t>Culvert 20300205</t>
  </si>
  <si>
    <t>20%-40%</t>
  </si>
  <si>
    <t>Channel below paint lines</t>
  </si>
  <si>
    <t>y</t>
  </si>
  <si>
    <t>Culvert</t>
  </si>
  <si>
    <t>Major Change Type</t>
  </si>
  <si>
    <t>channel below old rust lines</t>
  </si>
  <si>
    <t>Channel below rust line</t>
  </si>
  <si>
    <t>30's Cloudy</t>
  </si>
  <si>
    <t>Bogard Rd.</t>
  </si>
  <si>
    <t>Roads</t>
  </si>
  <si>
    <t>Upland</t>
  </si>
  <si>
    <t>Gabion bank</t>
  </si>
  <si>
    <t>Ends of culvert mitered</t>
  </si>
  <si>
    <t xml:space="preserve"> Private property/barbed wire fence</t>
  </si>
  <si>
    <t>Stopped at 14 because of private property/barbed wire fence</t>
  </si>
  <si>
    <t>40's Rain</t>
  </si>
  <si>
    <t>Eska Creek</t>
  </si>
  <si>
    <t>Jonesville Rd. and Eska Mine Rd.</t>
  </si>
  <si>
    <t>L. bank downcutting</t>
  </si>
  <si>
    <t>Incised channel</t>
  </si>
  <si>
    <t>R. Bank Collapsing</t>
  </si>
  <si>
    <t>30's Sunny</t>
  </si>
  <si>
    <t>Spring Creek</t>
  </si>
  <si>
    <t>Crabb Cir.</t>
  </si>
  <si>
    <t>Cluster</t>
  </si>
  <si>
    <t>Banks below paint lines</t>
  </si>
  <si>
    <t>Channel relatively flat, no banks, paint lines covered</t>
  </si>
  <si>
    <t>Wasilla Creek Tributary</t>
  </si>
  <si>
    <t>Murphy Rd.</t>
  </si>
  <si>
    <t>Sand (dune-riffle)</t>
  </si>
  <si>
    <t>Channel flat, no low flow channel, much shallower than 3a and 3c</t>
  </si>
  <si>
    <t>N. Murphy Rd.</t>
  </si>
  <si>
    <t>Channel bed below bank and channel paint lines, no banks</t>
  </si>
  <si>
    <t>ATV Trail off N. Murphy Rd.</t>
  </si>
  <si>
    <t>Rifffle</t>
  </si>
  <si>
    <t>Channel flat, no banks</t>
  </si>
  <si>
    <t xml:space="preserve">Paint lines where step should have been </t>
  </si>
  <si>
    <t>Channel flat, no banks, step covered</t>
  </si>
  <si>
    <t>Paint lines where step should have been</t>
  </si>
  <si>
    <t>Little Su Tributary</t>
  </si>
  <si>
    <t>Edgerton Parks Rd</t>
  </si>
  <si>
    <t>Power Line Clearing</t>
  </si>
  <si>
    <t>Bank and channel paint lines visible</t>
  </si>
  <si>
    <t>Step formed at 26', not a fish passage issue</t>
  </si>
  <si>
    <t>step</t>
  </si>
  <si>
    <t>Right channel approx. 60% of flow</t>
  </si>
  <si>
    <t>Right Channel approx. 60% flow</t>
  </si>
  <si>
    <t>Moon Princess Creek</t>
  </si>
  <si>
    <t>Driveway off Sitze Rd.</t>
  </si>
  <si>
    <t xml:space="preserve">Gravel </t>
  </si>
  <si>
    <t>side bar measured as a bank</t>
  </si>
  <si>
    <t>Side bar measured as a bank</t>
  </si>
  <si>
    <t>Side bar measured as bank</t>
  </si>
  <si>
    <t xml:space="preserve">TR </t>
  </si>
  <si>
    <t xml:space="preserve">30's Sunny </t>
  </si>
  <si>
    <t>RW</t>
  </si>
  <si>
    <t>Mid &amp; Side</t>
  </si>
  <si>
    <t>Road beginning to collapse</t>
  </si>
  <si>
    <t>Disturbed area ends at 35' on R</t>
  </si>
  <si>
    <t xml:space="preserve">40's Sunny </t>
  </si>
  <si>
    <t xml:space="preserve">Poddle Creek </t>
  </si>
  <si>
    <t>Sunrise Rd.</t>
  </si>
  <si>
    <t>Moderate downcut below step</t>
  </si>
  <si>
    <t>CL/TR</t>
  </si>
  <si>
    <t>cl/tr</t>
  </si>
  <si>
    <t>r</t>
  </si>
  <si>
    <t>TR planted too low, drown. 15' of TR cut higher up the bank.</t>
  </si>
  <si>
    <t>Cottonwood Slugh</t>
  </si>
  <si>
    <t>Surrey Rd.</t>
  </si>
  <si>
    <t>Channel and floodplain very deep mud, immpassible beyond 61'</t>
  </si>
  <si>
    <t>Channel flat, no low flow</t>
  </si>
  <si>
    <t>Channel flat, no low flow channel</t>
  </si>
  <si>
    <t>Channel much shallower than 3a and 3b, flat bed, no banks</t>
  </si>
  <si>
    <t>Pond</t>
  </si>
  <si>
    <t>Cottonwood Creek</t>
  </si>
  <si>
    <t>Edlund Rd.</t>
  </si>
  <si>
    <t>Rainbow Lake Inlet</t>
  </si>
  <si>
    <t>Karen St.</t>
  </si>
  <si>
    <t>Lake</t>
  </si>
  <si>
    <t>60%-100%</t>
  </si>
  <si>
    <t>Flat channel, no low flow, no banks</t>
  </si>
  <si>
    <t>Channel flat, no low flow, no banks</t>
  </si>
  <si>
    <t>WK, MD</t>
  </si>
  <si>
    <t>Little Meadow Creek Tributary</t>
  </si>
  <si>
    <t>Meadow Lakes Loop Rd.</t>
  </si>
  <si>
    <t xml:space="preserve"> Sand</t>
  </si>
  <si>
    <t>TR replaced by alders</t>
  </si>
  <si>
    <t>40's Cloudy</t>
  </si>
  <si>
    <t>Rainbow Lake to Long Lake</t>
  </si>
  <si>
    <t>Crystal Lake Rd.</t>
  </si>
  <si>
    <t>Power Line Cutting</t>
  </si>
  <si>
    <t>Riparian</t>
  </si>
  <si>
    <t>KC,WK</t>
  </si>
  <si>
    <t>Nancy Creek</t>
  </si>
  <si>
    <t>Nancy Lake Circle</t>
  </si>
  <si>
    <t>Lawn</t>
  </si>
  <si>
    <t>KC, WK</t>
  </si>
  <si>
    <t>20's Clear</t>
  </si>
  <si>
    <t>Shirley Lake Outlet</t>
  </si>
  <si>
    <t>Willow Creek Pkwy.</t>
  </si>
  <si>
    <t>Beetle Kill</t>
  </si>
  <si>
    <t>Channel flat, filled with mud (1.2' of mud on avg)</t>
  </si>
  <si>
    <t>No banks</t>
  </si>
  <si>
    <t xml:space="preserve">L </t>
  </si>
  <si>
    <t>GO,WK</t>
  </si>
  <si>
    <t>Connects Two Lakes</t>
  </si>
  <si>
    <t>Bryant Rd.</t>
  </si>
  <si>
    <t>Cl not broken down, TR shaded out by alders</t>
  </si>
  <si>
    <t>CL not broken down, TR shaded out by alders</t>
  </si>
  <si>
    <t>Shakespeare Creek</t>
  </si>
  <si>
    <t>Whittier Hwy.</t>
  </si>
  <si>
    <t>Alluvial Fan</t>
  </si>
  <si>
    <t>Bank height = OHW line</t>
  </si>
  <si>
    <t>R bank expanding, channel relatively flat</t>
  </si>
  <si>
    <t xml:space="preserve"> Unbroken waves</t>
  </si>
  <si>
    <t>Railroad/Road</t>
  </si>
  <si>
    <t>L bank downcutting</t>
  </si>
  <si>
    <t>Unnamed Creek</t>
  </si>
  <si>
    <t>Side bars higher than banks, no thalweg</t>
  </si>
  <si>
    <t>Side and Point</t>
  </si>
  <si>
    <t>Channel overwidened, flat, no thalweg</t>
  </si>
  <si>
    <t>No thalweg, flat channel</t>
  </si>
  <si>
    <t>Plane-bed</t>
  </si>
  <si>
    <t>L bank collapsing, channel deep and narrow</t>
  </si>
  <si>
    <t>banks undercut and collapsing</t>
  </si>
  <si>
    <t>0.9' step bewtween reaches (@75')</t>
  </si>
  <si>
    <t>Meadow Creek</t>
  </si>
  <si>
    <t>Old Eagle River Rd.</t>
  </si>
  <si>
    <t>L. bank undercut, R. bank collapsing beginning at 60' and continueing D/S beyond reach</t>
  </si>
  <si>
    <t>mid</t>
  </si>
  <si>
    <t>Large bar formed on R.</t>
  </si>
  <si>
    <t>measured bar on right as bank</t>
  </si>
  <si>
    <t>Large bar formed on right</t>
  </si>
  <si>
    <t>bar on right measured as bank</t>
  </si>
  <si>
    <t>bars measured as banks</t>
  </si>
  <si>
    <t>bar vegetated</t>
  </si>
  <si>
    <t>G, WK</t>
  </si>
  <si>
    <t>Marble Way</t>
  </si>
  <si>
    <t>side</t>
  </si>
  <si>
    <t>Lawn/road</t>
  </si>
  <si>
    <t>L. bank longer than R. bank because culvert is diagonal</t>
  </si>
  <si>
    <t>Overflow pipe on L, both set diagonally</t>
  </si>
  <si>
    <t>Measured side bar on L. as bank</t>
  </si>
  <si>
    <t>Cleared Lot</t>
  </si>
  <si>
    <t>Bank</t>
  </si>
  <si>
    <t>Pipe</t>
  </si>
  <si>
    <t>None, R, 10</t>
  </si>
  <si>
    <t>Ripple</t>
  </si>
  <si>
    <t>GO, Wk</t>
  </si>
  <si>
    <t>Little Cambell Creek North Fork</t>
  </si>
  <si>
    <t>Driveway to Natural Stonecraft</t>
  </si>
  <si>
    <t xml:space="preserve">Riffle     </t>
  </si>
  <si>
    <t>Road/Parking</t>
  </si>
  <si>
    <t>Y (vetch)</t>
  </si>
  <si>
    <t>RR/VM</t>
  </si>
  <si>
    <t>Large bar throughout culvert, sandy bed, still has low flow channel</t>
  </si>
  <si>
    <t>Side bars measured as banks</t>
  </si>
  <si>
    <t>Roads/Parking lot</t>
  </si>
  <si>
    <t>Bank/Riparian/Upland</t>
  </si>
  <si>
    <t>50's Sunny</t>
  </si>
  <si>
    <t>VFW Driveway</t>
  </si>
  <si>
    <t>50's Cloudy</t>
  </si>
  <si>
    <t>Hidden Haven Dr.</t>
  </si>
  <si>
    <t>SG, ST, MP</t>
  </si>
  <si>
    <t>No banks, channel flat</t>
  </si>
  <si>
    <t>Step only identifiable by paint lines</t>
  </si>
  <si>
    <t>no banks, channel flat</t>
  </si>
  <si>
    <t xml:space="preserve">Chester Creek </t>
  </si>
  <si>
    <t>Arctic Blvd.</t>
  </si>
  <si>
    <t>TW</t>
  </si>
  <si>
    <t>Deep channel, no banks</t>
  </si>
  <si>
    <t>Channel Shallower, bar forming</t>
  </si>
  <si>
    <t>Channel shallower, mid bar forming</t>
  </si>
  <si>
    <t>GO, KC, WK</t>
  </si>
  <si>
    <t>Northern Lights Blvd.</t>
  </si>
  <si>
    <t>16, 25</t>
  </si>
  <si>
    <t>Deep channel, no fines</t>
  </si>
  <si>
    <t>Channel deep and narrow, little to no fines</t>
  </si>
  <si>
    <t>GO, MD, WK</t>
  </si>
  <si>
    <t>Caswell Creek Tributary</t>
  </si>
  <si>
    <t>Shaman Rd</t>
  </si>
  <si>
    <t>left bank collapsing</t>
  </si>
  <si>
    <t>80%-100%`</t>
  </si>
  <si>
    <t>VM</t>
  </si>
  <si>
    <t xml:space="preserve">Organic </t>
  </si>
  <si>
    <t>Caswell Lake Tributary</t>
  </si>
  <si>
    <t>Caswell Lakes Rd.</t>
  </si>
  <si>
    <t>RW/BL</t>
  </si>
  <si>
    <t>BL installed too far from RW</t>
  </si>
  <si>
    <t>Rock</t>
  </si>
  <si>
    <t>left side downcutting</t>
  </si>
  <si>
    <t>Left side downcutting</t>
  </si>
  <si>
    <t>Fines gone, only RR</t>
  </si>
  <si>
    <t>no small particles</t>
  </si>
  <si>
    <t>Banks/Riparian</t>
  </si>
  <si>
    <t>banks eroding</t>
  </si>
  <si>
    <t xml:space="preserve"> banks eroding</t>
  </si>
  <si>
    <t>South Silver Salmon Dr.</t>
  </si>
  <si>
    <t>CL/TR/BL</t>
  </si>
  <si>
    <t>TR/BL installed too high above CL</t>
  </si>
  <si>
    <t>Channel shallow, no banks, no thalweg</t>
  </si>
  <si>
    <t>Lots of random rocks throughout, some bar, no true banks</t>
  </si>
  <si>
    <t>Entire channel aggraded, no banks</t>
  </si>
  <si>
    <t>Side and Mid</t>
  </si>
  <si>
    <t>Entire channel aggradded, plane-bed</t>
  </si>
  <si>
    <t>Lake at 13'</t>
  </si>
  <si>
    <t>Caswell Creek</t>
  </si>
  <si>
    <t>RR/RW/TR</t>
  </si>
  <si>
    <t>Channel shallow, lots of fines</t>
  </si>
  <si>
    <t>RR collapsing into stream</t>
  </si>
  <si>
    <t>ATV Crossing</t>
  </si>
  <si>
    <t>Shaman Rd. South</t>
  </si>
  <si>
    <t>BL</t>
  </si>
  <si>
    <t>Willows on upper slope dead, willows near stream in good condition</t>
  </si>
  <si>
    <t>MP, SG</t>
  </si>
  <si>
    <t>Rock Cluster</t>
  </si>
  <si>
    <t>TR outside FP dead, BL fabric sagging into stream</t>
  </si>
  <si>
    <t>Hidden Hills Rd.</t>
  </si>
  <si>
    <t>point</t>
  </si>
  <si>
    <t>Gap in willows at 19'</t>
  </si>
  <si>
    <t xml:space="preserve">Mod. Agg. </t>
  </si>
  <si>
    <t>Mod. Agg. At failed feature</t>
  </si>
  <si>
    <t>No real banks, one feature mostly gone</t>
  </si>
  <si>
    <t>Agg. Due to no banks</t>
  </si>
  <si>
    <t>TR/BL</t>
  </si>
  <si>
    <t>m</t>
  </si>
  <si>
    <t>Buddy Creek</t>
  </si>
  <si>
    <t>Sawyers Shady St.</t>
  </si>
  <si>
    <t>Point</t>
  </si>
  <si>
    <t>McRoberts Creek</t>
  </si>
  <si>
    <t>Maud Rd</t>
  </si>
  <si>
    <t>downcutting from rip-rap step</t>
  </si>
  <si>
    <t>mid &amp; side</t>
  </si>
  <si>
    <t>RW in floodplain</t>
  </si>
  <si>
    <t>RW/TR</t>
  </si>
  <si>
    <t>RR steps in channel, likely made by children</t>
  </si>
  <si>
    <t>&lt;25%</t>
  </si>
  <si>
    <t>Entire channel aggraded</t>
  </si>
  <si>
    <t>L bank aggraded, top of RR is all that remains visible</t>
  </si>
  <si>
    <t>RR Step at inlet causing some aggradation</t>
  </si>
  <si>
    <t xml:space="preserve"> Mid</t>
  </si>
  <si>
    <t>Severe aggradation upstream of log step</t>
  </si>
  <si>
    <t>Step-pool</t>
  </si>
  <si>
    <t>Channel spanning log step, 1.8' drop</t>
  </si>
  <si>
    <t>Beaver Lake Rd</t>
  </si>
  <si>
    <t>CW/TR</t>
  </si>
  <si>
    <t>CW</t>
  </si>
  <si>
    <t>60's Sunny</t>
  </si>
  <si>
    <t>Horseshoe Lake Outlet</t>
  </si>
  <si>
    <t>Horseshoe Lake Rd.</t>
  </si>
  <si>
    <t>No Visible Flow</t>
  </si>
  <si>
    <t>SG</t>
  </si>
  <si>
    <t>Pond/Wetland</t>
  </si>
  <si>
    <t>50 Rain</t>
  </si>
  <si>
    <t>Riverdell Dr.</t>
  </si>
  <si>
    <t>Multiple Stable Channels</t>
  </si>
  <si>
    <t>Horseshoe Lake Inlet</t>
  </si>
  <si>
    <t>Banks gone</t>
  </si>
  <si>
    <t>50's Partly Cloudy</t>
  </si>
  <si>
    <t>Crocker Creek</t>
  </si>
  <si>
    <t>Settler Bay Drive</t>
  </si>
  <si>
    <t>Rock Spur</t>
  </si>
  <si>
    <t>Moderate Aggradation: channel much shallower</t>
  </si>
  <si>
    <t>Paint lines visible throughout entire culvert, banks 4-6" below paint</t>
  </si>
  <si>
    <t>50's Rain</t>
  </si>
  <si>
    <t>Log weir</t>
  </si>
  <si>
    <t>mid channel pool filling in</t>
  </si>
  <si>
    <t>Step may or may not be constructed</t>
  </si>
  <si>
    <t>Middlw of step missind, culvert width-13.2, bank measurements are of step rem/clusters, feature width - top of step remenant to top of step remenant</t>
  </si>
  <si>
    <t>middle of steps missing</t>
  </si>
  <si>
    <t>Pool at top of reach, remainder continues cascade</t>
  </si>
  <si>
    <t>Diagonal Pipe</t>
  </si>
  <si>
    <t>Overflow pipe on L, both pipes diagonal</t>
  </si>
  <si>
    <t>Side bar measured as bank, Diagonal pipe, L 20' longer than right</t>
  </si>
  <si>
    <t>Planted grass? Nat veg</t>
  </si>
  <si>
    <t>Filling in excellent!</t>
  </si>
  <si>
    <t>No clear thalweg</t>
  </si>
  <si>
    <t>Grass w/ natural veg. Rec</t>
  </si>
  <si>
    <t>Wide slough, D/s channel widths first bank looking thing in wider slough, active channel to top veg banks</t>
  </si>
  <si>
    <t xml:space="preserve"> </t>
  </si>
  <si>
    <t>Not reveg.</t>
  </si>
  <si>
    <t>Large side bar at only riffle section approx 11' wide at broadcast pt</t>
  </si>
  <si>
    <t>RR collapsing, threatening 23 integrity of driveway landowner repaired as best he could, but it NEEDS to be fixed</t>
  </si>
  <si>
    <t>Step is 0.6' tall</t>
  </si>
  <si>
    <t>ATV crossing between 37' and 47', L bank cobble held in place by fencing from 47'-75', R bank unaltered from 47'-75'</t>
  </si>
  <si>
    <t>TR spruce, clearly planted</t>
  </si>
  <si>
    <t>Lucille Creek</t>
  </si>
  <si>
    <t>Foothills Blvd</t>
  </si>
  <si>
    <t>Beetle kill</t>
  </si>
  <si>
    <t>60-80%</t>
  </si>
  <si>
    <t>Both (culvert filled with water)</t>
  </si>
  <si>
    <t>Foot traffic at inlet</t>
  </si>
  <si>
    <t>80-100%</t>
  </si>
  <si>
    <t>Vine Rd</t>
  </si>
  <si>
    <t>3ft of mud</t>
  </si>
  <si>
    <t>Entire stream bed</t>
  </si>
  <si>
    <t>Entire bed</t>
  </si>
  <si>
    <t>entire bed</t>
  </si>
  <si>
    <t>Entire channel</t>
  </si>
  <si>
    <t xml:space="preserve">Mud/entire channel </t>
  </si>
  <si>
    <t>Chester Creek SF</t>
  </si>
  <si>
    <t>Providence Dr</t>
  </si>
  <si>
    <t>Riffle-pool</t>
  </si>
  <si>
    <t>Mid + Side bars</t>
  </si>
  <si>
    <t>Rocky-Riffle</t>
  </si>
  <si>
    <t>Rocky riffle</t>
  </si>
  <si>
    <t>Rocky-riffle</t>
  </si>
  <si>
    <t>Goose Creek</t>
  </si>
  <si>
    <t>Cameo Dr</t>
  </si>
  <si>
    <t>Moderate Aggradation, river right</t>
  </si>
  <si>
    <t>Over widened caused by access from 81'-102'</t>
  </si>
  <si>
    <t>Overwidened from access from 74'-81'</t>
  </si>
  <si>
    <t>Rock Cluster width left bank 4'</t>
  </si>
  <si>
    <t>Rock cluster right bank width 4.7'</t>
  </si>
  <si>
    <t>Willows cut by powerline crews</t>
  </si>
  <si>
    <t>60's Cloudy</t>
  </si>
  <si>
    <t>Cornelius +Nekleson Creek</t>
  </si>
  <si>
    <t>Engstorm Rd</t>
  </si>
  <si>
    <t>Cutting left bank</t>
  </si>
  <si>
    <t>GW</t>
  </si>
  <si>
    <t>Pool forming</t>
  </si>
  <si>
    <t>Channel seems to becoming to a pool-riffle</t>
  </si>
  <si>
    <t>Cutting/Road</t>
  </si>
  <si>
    <t>H</t>
  </si>
  <si>
    <t>Unnamed</t>
  </si>
  <si>
    <t>At O.H.</t>
  </si>
  <si>
    <t>moose eating willows</t>
  </si>
  <si>
    <t>Moose eating willows</t>
  </si>
  <si>
    <t>Government Creek</t>
  </si>
  <si>
    <t>Rock Step</t>
  </si>
  <si>
    <t>Power line cutting</t>
  </si>
  <si>
    <t>Undercut banks</t>
  </si>
  <si>
    <t>Unnamed Little Susitna Trib</t>
  </si>
  <si>
    <t>Coles Rd</t>
  </si>
  <si>
    <t>Sediments filling scour pool</t>
  </si>
  <si>
    <t>Mid-channel</t>
  </si>
  <si>
    <t>Outlet damaged</t>
  </si>
  <si>
    <t>Coyote Creek (ML024)</t>
  </si>
  <si>
    <t>W Sunrise Rd</t>
  </si>
  <si>
    <t>Channel more narrow</t>
  </si>
  <si>
    <t>TW/RR</t>
  </si>
  <si>
    <t>Filling in with gravel</t>
  </si>
  <si>
    <t>Completely flat</t>
  </si>
  <si>
    <t>Paint lines only a few inches above water line</t>
  </si>
  <si>
    <t>Water flowing behind culvert on river right</t>
  </si>
  <si>
    <t>L bank alders</t>
  </si>
  <si>
    <t>Some willows killed by moose</t>
  </si>
  <si>
    <t>R bank undercut, stream flowing behind culvert</t>
  </si>
  <si>
    <t>Banks undercut</t>
  </si>
  <si>
    <t>Schwald Rd</t>
  </si>
  <si>
    <t>Step height: 1.1, Step 2 height: 0.6</t>
  </si>
  <si>
    <t>Small log jam near outlet creating pool, likely a fish passage issue, 2steps, 2pools</t>
  </si>
  <si>
    <t>No bank, bed flat</t>
  </si>
  <si>
    <t>At 50' line of boulders, could be failed rock step or they could have washed in during high water</t>
  </si>
  <si>
    <t xml:space="preserve">N </t>
  </si>
  <si>
    <t>Side-bar</t>
  </si>
  <si>
    <t>Falk Rd</t>
  </si>
  <si>
    <t>Pool in bends</t>
  </si>
  <si>
    <t>Some instability at 50' on left</t>
  </si>
  <si>
    <t>KC, WK, MD</t>
  </si>
  <si>
    <t>Reconstructed reach same width as culvert, channel narrows abruptly at end of reconstructed reach</t>
  </si>
  <si>
    <t>Entire channel, no banks</t>
  </si>
  <si>
    <t>Rip-Rap</t>
  </si>
  <si>
    <t>Channel broadens through reconstructed reach to match width inlet, riffles outside of reconstructed reach</t>
  </si>
  <si>
    <t>riffle</t>
  </si>
  <si>
    <t>Mid-channel bar</t>
  </si>
  <si>
    <t>Kroto Creek Trib</t>
  </si>
  <si>
    <t>Oilwell Rd</t>
  </si>
  <si>
    <t>1 step-pool at 60'</t>
  </si>
  <si>
    <t>RR/RW</t>
  </si>
  <si>
    <t>NONE</t>
  </si>
  <si>
    <t>Side bar, steps</t>
  </si>
  <si>
    <t>Moose Creek Trib</t>
  </si>
  <si>
    <t>None?</t>
  </si>
  <si>
    <t>Willows didn’t grow</t>
  </si>
  <si>
    <t>Both (alternating)</t>
  </si>
  <si>
    <t>0, not flowing currently</t>
  </si>
  <si>
    <t>Kathadon Rd</t>
  </si>
  <si>
    <t>RR placed infront of RW</t>
  </si>
  <si>
    <t>Possible 4 wheel road</t>
  </si>
  <si>
    <t>Pool at outlet</t>
  </si>
  <si>
    <t>Trees falling in. making channel narrow but banks are 19ft apart</t>
  </si>
  <si>
    <t>Aggraded rock weir</t>
  </si>
  <si>
    <t>1/2 riffle, 1/2plane bed</t>
  </si>
  <si>
    <t>n</t>
  </si>
  <si>
    <t>SiteSite ID</t>
  </si>
  <si>
    <t>SiteCrew</t>
  </si>
  <si>
    <t>SiteTime</t>
  </si>
  <si>
    <t>SiteDate</t>
  </si>
  <si>
    <t>SiteStream Flow</t>
  </si>
  <si>
    <t>SiteWeather</t>
  </si>
  <si>
    <t>SiteStream Name</t>
  </si>
  <si>
    <t>SiteRoad Name</t>
  </si>
  <si>
    <t>SiteLat</t>
  </si>
  <si>
    <t>SiteLong</t>
  </si>
  <si>
    <t>Reach 1Natural or Altered Channel</t>
  </si>
  <si>
    <t>Reach 1Pond or Lake (Y/N)</t>
  </si>
  <si>
    <t>Reach 1Confluence or Ditch (Y/N)</t>
  </si>
  <si>
    <t>Reach 1Dist to Confluence</t>
  </si>
  <si>
    <t>Reach 1Beaver Dam</t>
  </si>
  <si>
    <t>Reach 1Continuous Thalweg</t>
  </si>
  <si>
    <t>Reach 1Thalweg Depth</t>
  </si>
  <si>
    <t>Reach 1Ave Water Depth</t>
  </si>
  <si>
    <t>Reach 1Major Change</t>
  </si>
  <si>
    <t>Reach 1Major Change Type</t>
  </si>
  <si>
    <t>Reach 1Description 1</t>
  </si>
  <si>
    <t>Reach 1Geo Channel Type</t>
  </si>
  <si>
    <t>Reach 1Flow Type</t>
  </si>
  <si>
    <t>Reach 1Subs 1</t>
  </si>
  <si>
    <t>Reach 1Subs 2</t>
  </si>
  <si>
    <t>Reach 1Subs 3</t>
  </si>
  <si>
    <t>Reach 1Subs 4</t>
  </si>
  <si>
    <t>Reach 1Subs 5</t>
  </si>
  <si>
    <t>Reach 1Subs 6</t>
  </si>
  <si>
    <t>Reach 1Deps Feat Pres (Y/N)</t>
  </si>
  <si>
    <t>Reach 1Deps Type</t>
  </si>
  <si>
    <t>Reach 1Reach 1 Notes</t>
  </si>
  <si>
    <t>Reach 2Length</t>
  </si>
  <si>
    <t>Reach 2Confluence or Ditch (Y/N)</t>
  </si>
  <si>
    <t>Reach 2Dist to Confluence</t>
  </si>
  <si>
    <t>Reach 2Beaver Dam</t>
  </si>
  <si>
    <t>Reach 2Description 1</t>
  </si>
  <si>
    <t>Reach 2Length 1</t>
  </si>
  <si>
    <t>Reach 2Dist 1</t>
  </si>
  <si>
    <t>Reach 2Description 2</t>
  </si>
  <si>
    <t>Reach 2Length 2</t>
  </si>
  <si>
    <t>Reach 2Dist 2</t>
  </si>
  <si>
    <t>Reach 2Riprap Collapsing (Y/N)</t>
  </si>
  <si>
    <t>Reach 2Scour Pool (Y/N)</t>
  </si>
  <si>
    <t>Reach 2Channel Wider Near Outlet (Y/N)</t>
  </si>
  <si>
    <t>Reach 2Geo Channel Type</t>
  </si>
  <si>
    <t>Reach 2Type Grade Control</t>
  </si>
  <si>
    <t>Reach 2Number Grade Contorl</t>
  </si>
  <si>
    <t>Reach 2Failed Grade Control</t>
  </si>
  <si>
    <t>Reach 2Flow Type</t>
  </si>
  <si>
    <t>Reach 2Continuous Thalweg</t>
  </si>
  <si>
    <t>Reach 2Thalweg Depth</t>
  </si>
  <si>
    <t>Reach 2Ave Water Depth</t>
  </si>
  <si>
    <t>Reach 2Subs 1</t>
  </si>
  <si>
    <t>Reach 2Subs 2</t>
  </si>
  <si>
    <t>Reach 2Subs 3</t>
  </si>
  <si>
    <t>Reach 2Subs 4</t>
  </si>
  <si>
    <t>Reach 2Subs 5</t>
  </si>
  <si>
    <t>Reach 2Subs 6</t>
  </si>
  <si>
    <t>Reach 2Deps Feat Pres (Y/N)</t>
  </si>
  <si>
    <t>Reach 2Deps Type</t>
  </si>
  <si>
    <t>Reach 2Ave Bank Height Right</t>
  </si>
  <si>
    <t>Reach 2Bank Instability Y/N</t>
  </si>
  <si>
    <t>Reach 2Vegetation Loss Type</t>
  </si>
  <si>
    <t>Reach 2Location</t>
  </si>
  <si>
    <t>Reach 2Total Veg Cover</t>
  </si>
  <si>
    <t>Reach 2Nat Veg Recruit?</t>
  </si>
  <si>
    <t>Reach 2Length R bank</t>
  </si>
  <si>
    <t>Reach 2Length L bank</t>
  </si>
  <si>
    <t>Reach 2Invasve Spp</t>
  </si>
  <si>
    <t>Reach 2Bio-eng Type Line 1</t>
  </si>
  <si>
    <t>Reach 2L or R Line 1</t>
  </si>
  <si>
    <t>Reach 2Length Line 1</t>
  </si>
  <si>
    <t>Reach 2Condition Line 1</t>
  </si>
  <si>
    <t>Reach 2Breadown  Line 1</t>
  </si>
  <si>
    <t>Reach 2Damage Desc Line 1</t>
  </si>
  <si>
    <t>Reach 2Length Damage Line 1</t>
  </si>
  <si>
    <t>Reach 2Bio-eng Type Line 2</t>
  </si>
  <si>
    <t>Reach 2L or R Line 2</t>
  </si>
  <si>
    <t>Reach 2Length Line 2</t>
  </si>
  <si>
    <t>Reach 2Condition Line 2</t>
  </si>
  <si>
    <t>Reach 2Breadown  Line 2</t>
  </si>
  <si>
    <t>Reach 2Damage Desc Line 2</t>
  </si>
  <si>
    <t>Reach 2Length Damage Line 2</t>
  </si>
  <si>
    <t>Reach 2Bio-eng Type Line 3</t>
  </si>
  <si>
    <t>Reach 2L or R Line 3</t>
  </si>
  <si>
    <t>Reach 2Length Line 3</t>
  </si>
  <si>
    <t>Reach 2Condition Line 3</t>
  </si>
  <si>
    <t>Reach 2Breadown  Line 3</t>
  </si>
  <si>
    <t>Reach 2Damage Desc Line 3</t>
  </si>
  <si>
    <t>Reach 2Length Damage Line 3</t>
  </si>
  <si>
    <t>Reach 2Bio-eng Type Line 4</t>
  </si>
  <si>
    <t>Reach 2L or R Line 4</t>
  </si>
  <si>
    <t>Reach 2Length Line 4</t>
  </si>
  <si>
    <t>Reach 2Condition Line 4</t>
  </si>
  <si>
    <t>Reach 2Breadown  Line 4</t>
  </si>
  <si>
    <t>Reach 2Damage Desc Line 4</t>
  </si>
  <si>
    <t>Reach 2Length Damage Line 4</t>
  </si>
  <si>
    <t>Reach 2Bio-eng Type Line 5</t>
  </si>
  <si>
    <t>Reach 2L or R Line 5</t>
  </si>
  <si>
    <t>Reach 2Length Line 5</t>
  </si>
  <si>
    <t>Reach 2Condition Line 5</t>
  </si>
  <si>
    <t>Reach 2Breadown  Line 5</t>
  </si>
  <si>
    <t>Reach 2Damage Desc Line 5</t>
  </si>
  <si>
    <t>Reach 2Length Damage Line 5</t>
  </si>
  <si>
    <t>Reach 2Bio-eng Type Line 6</t>
  </si>
  <si>
    <t>Reach 2L or R Line 6</t>
  </si>
  <si>
    <t>Reach 2Length Line 6</t>
  </si>
  <si>
    <t>Reach 2Condition Line 6</t>
  </si>
  <si>
    <t>Reach 2Breadown  Line 6</t>
  </si>
  <si>
    <t>Reach 2Damage Desc Line 6</t>
  </si>
  <si>
    <t>Reach 2Length Damage Line 6</t>
  </si>
  <si>
    <t>Reach 2 Reach 2 Notes</t>
  </si>
  <si>
    <t>Reach 3Damage Y/N</t>
  </si>
  <si>
    <t>Reach 3Damage Codes- list all</t>
  </si>
  <si>
    <t>Reach 3Total Length</t>
  </si>
  <si>
    <t>Reach 3Inlet H</t>
  </si>
  <si>
    <t>Reach 3Inlet W</t>
  </si>
  <si>
    <t>Reach 3Outlet H</t>
  </si>
  <si>
    <t>Reach 3Outlet W</t>
  </si>
  <si>
    <t>Reach 3Channel Form</t>
  </si>
  <si>
    <t>Reach 3No of Meanders</t>
  </si>
  <si>
    <t>Reach 3Side</t>
  </si>
  <si>
    <t>Reach 3Woody Debris</t>
  </si>
  <si>
    <t>Reach 3Fish holding</t>
  </si>
  <si>
    <t>Reach 3Fish spawning</t>
  </si>
  <si>
    <t>Reach 3Channel Spanning drops Height</t>
  </si>
  <si>
    <t>Reach 3Channel Spanning drop Desc</t>
  </si>
  <si>
    <t>Reach 3Beaver dam</t>
  </si>
  <si>
    <t>Reach 3Beaver Dam Location</t>
  </si>
  <si>
    <t>Reach 3Notes</t>
  </si>
  <si>
    <t>Reach 3aAve Water Depth</t>
  </si>
  <si>
    <t>Reach 3aType Grade Control</t>
  </si>
  <si>
    <t>Reach 3aNumber Grade Contorl</t>
  </si>
  <si>
    <t>Reach 3aFailed Grade Control</t>
  </si>
  <si>
    <t>Reach 3aScour Pool Outlet</t>
  </si>
  <si>
    <t>Reach 3aDescription 1</t>
  </si>
  <si>
    <t>Reach 3aLength 1</t>
  </si>
  <si>
    <t>Reach 3aDist 1</t>
  </si>
  <si>
    <t>Reach 3aDescription 2</t>
  </si>
  <si>
    <t>Reach 3aLength 2</t>
  </si>
  <si>
    <t>Reach 3aDist 2</t>
  </si>
  <si>
    <t>Reach 3aFooting Undercut</t>
  </si>
  <si>
    <t>Reach 3aCulvert bottom visible</t>
  </si>
  <si>
    <t>Reach 3cLength Exposed Culvert or footing</t>
  </si>
  <si>
    <t>Reach 3aGeo Channel Type</t>
  </si>
  <si>
    <t>Reach 3aFlow Type</t>
  </si>
  <si>
    <t>Reach 3aTyp Subs 1</t>
  </si>
  <si>
    <t>Reach 3aTyp Subs 2</t>
  </si>
  <si>
    <t>Reach 3aTyp Subs 3</t>
  </si>
  <si>
    <t>Reach 3aTyp Subs 4</t>
  </si>
  <si>
    <t>Reach 3aTyp Subs 5</t>
  </si>
  <si>
    <t>Reach 3aTyp Subs 6</t>
  </si>
  <si>
    <t>Reach 3aOutlet Subs 1</t>
  </si>
  <si>
    <t>Reach 3aOutlet Subs 2</t>
  </si>
  <si>
    <t>Reach 3aOutlet Subs 3</t>
  </si>
  <si>
    <t>Reach 3aOutlet  Subs 4</t>
  </si>
  <si>
    <t>Reach 3aOutlet Subs 5</t>
  </si>
  <si>
    <t>Reach 3aOutlet Subs 6</t>
  </si>
  <si>
    <t>Reach 3aDeps Feat Present Y/N</t>
  </si>
  <si>
    <t>Reach 3aDeps Feat Type</t>
  </si>
  <si>
    <t>Reach 3aInterior Banks Y/N</t>
  </si>
  <si>
    <t>Reach 3aBank InstabilitY/N</t>
  </si>
  <si>
    <t>Reach 3aLength Banks Left</t>
  </si>
  <si>
    <t>Reach 3aLength Banks Right</t>
  </si>
  <si>
    <t>Reach 3aAve Bank Width L</t>
  </si>
  <si>
    <t>Reach 3aAve Bank Width R</t>
  </si>
  <si>
    <t>Reach 3aAve Bank H Left</t>
  </si>
  <si>
    <t>Reach 3aAve Bank H Right</t>
  </si>
  <si>
    <t>Reach 3aReach 3a Notes</t>
  </si>
  <si>
    <t>Reach 3bContinuous Thalweg</t>
  </si>
  <si>
    <t>Reach 3bThalweg Depth</t>
  </si>
  <si>
    <t>Reach 3bAve Water Depth</t>
  </si>
  <si>
    <t>Reach 3bType Grade Control</t>
  </si>
  <si>
    <t>Reach 3bNumber Grade Contorl</t>
  </si>
  <si>
    <t>Reach 3bFailed Grade Control</t>
  </si>
  <si>
    <t>Reach 3bDescription 1</t>
  </si>
  <si>
    <t>Reach 3bLength 1</t>
  </si>
  <si>
    <t>Reach 3bDist 1</t>
  </si>
  <si>
    <t>Reach 3bDescription 2</t>
  </si>
  <si>
    <t>Reach 3bLength 2</t>
  </si>
  <si>
    <t>Reach 3bDist 2</t>
  </si>
  <si>
    <t>Reach 3bFooting Undercut</t>
  </si>
  <si>
    <t>Reach 3bCulvert bottom visible</t>
  </si>
  <si>
    <t>Reach 3bLength Exposed Culvert or footing</t>
  </si>
  <si>
    <t>Reach 3bGeo Channel Type</t>
  </si>
  <si>
    <t>Reach 3bFlow Type</t>
  </si>
  <si>
    <t>Reach 3bTyp Subs 1</t>
  </si>
  <si>
    <t>Reach 3bTyp Subs 2</t>
  </si>
  <si>
    <t>Reach 3bTyp Subs 3</t>
  </si>
  <si>
    <t>Reach 3bTyp Subs 4</t>
  </si>
  <si>
    <t>Reach 3bTyp Subs 5</t>
  </si>
  <si>
    <t>Reach 3bTyp Subs 6</t>
  </si>
  <si>
    <t>Reach 3bDeps Feat Present Y/N</t>
  </si>
  <si>
    <t>Reach 3bDeps Feat Type</t>
  </si>
  <si>
    <t>Reach 3bInterior Banks Y/N</t>
  </si>
  <si>
    <t>Reach 3bBank Instability Y/N</t>
  </si>
  <si>
    <t>Reach 3bLength Banks Left</t>
  </si>
  <si>
    <t>Reach 3bLength Banks Right</t>
  </si>
  <si>
    <t>Reach 3bAve Bank Width L</t>
  </si>
  <si>
    <t>Reach 3bAve Bank Width R</t>
  </si>
  <si>
    <t>Reach 3bAve Bank H Left</t>
  </si>
  <si>
    <t>Reach 3bAve Bank H Right</t>
  </si>
  <si>
    <t>Reach 3bReach 3b Notes</t>
  </si>
  <si>
    <t>Reach 3cContinuous Thalweg</t>
  </si>
  <si>
    <t>Reach 3cThalweg Depth</t>
  </si>
  <si>
    <t>Reach 3cAve Water Depth</t>
  </si>
  <si>
    <t>Reach 3cType Grade Control</t>
  </si>
  <si>
    <t>Reach 3cNumber Grade Contorl</t>
  </si>
  <si>
    <t>Reach 3cFailed Grade Control</t>
  </si>
  <si>
    <t>Reach 3cScour  Inlet</t>
  </si>
  <si>
    <t>Reach 3cDescription 1</t>
  </si>
  <si>
    <t>Reach 3cLength 1</t>
  </si>
  <si>
    <t>Reach 3cDist 1</t>
  </si>
  <si>
    <t>Reach 3cDescription 2</t>
  </si>
  <si>
    <t>Reach 3cLength 2</t>
  </si>
  <si>
    <t>Reach 3cDist 2</t>
  </si>
  <si>
    <t>Reach 3cFooting Undercut</t>
  </si>
  <si>
    <t>Reach 3cCulvert bottom visible</t>
  </si>
  <si>
    <t>Reach 3cGeo Channel Type</t>
  </si>
  <si>
    <t>Reach 3cFlow Type</t>
  </si>
  <si>
    <t>Reach 3cTyp Subs 1</t>
  </si>
  <si>
    <t>Reach 3cTyp Subs 2</t>
  </si>
  <si>
    <t>Reach 3cTyp Subs 3</t>
  </si>
  <si>
    <t>Reach 3cTyp Subs 4</t>
  </si>
  <si>
    <t>Reach 3cTyp Subs 5</t>
  </si>
  <si>
    <t>Reach 3cTyp Subs 6</t>
  </si>
  <si>
    <t>Reach 3cInlet Subs 1</t>
  </si>
  <si>
    <t>Reach 3cInlet Subs 2</t>
  </si>
  <si>
    <t>Reach 3cInlet Subs 3</t>
  </si>
  <si>
    <t>Reach 3cInlet  Subs 4</t>
  </si>
  <si>
    <t>Reach 3cInlet Subs 5</t>
  </si>
  <si>
    <t>Reach 3cInlet Subs 6</t>
  </si>
  <si>
    <t>Reach 3cDeps Feat Present Y/N</t>
  </si>
  <si>
    <t>Reach 3cDeps Feat Type</t>
  </si>
  <si>
    <t>Reach 3cInterior Banks Y/N</t>
  </si>
  <si>
    <t>Reach 3cBank Instability Y/N</t>
  </si>
  <si>
    <t>Reach 3cLength Banks Left</t>
  </si>
  <si>
    <t>Reach 3cLength Banks Right</t>
  </si>
  <si>
    <t>Reach 3cAve Bank Width L</t>
  </si>
  <si>
    <t>Reach 3cAve Bank Width R</t>
  </si>
  <si>
    <t>Reach 3cAve Bank H Left</t>
  </si>
  <si>
    <t>Reach 3cAve Bank H Right</t>
  </si>
  <si>
    <t>Reach 3cReach 3c Notes</t>
  </si>
  <si>
    <t>Reach 4Length</t>
  </si>
  <si>
    <t>Reach 4Gradient</t>
  </si>
  <si>
    <t>Reach 4Confluence or Ditch (Y/N)</t>
  </si>
  <si>
    <t>Reach 4Dist to Confluence</t>
  </si>
  <si>
    <t>Reach 4Beaver Dam</t>
  </si>
  <si>
    <t>Reach 4Description 1</t>
  </si>
  <si>
    <t>Reach 4Length 1</t>
  </si>
  <si>
    <t>Reach 4Dist 1</t>
  </si>
  <si>
    <t>Reach 4Description 2</t>
  </si>
  <si>
    <t>Reach 4Length 2</t>
  </si>
  <si>
    <t>Reach 4Dist 2</t>
  </si>
  <si>
    <t>Reach 4Riprap Collapsing (Y/N)</t>
  </si>
  <si>
    <t>Reach 4Scour Pool (Y/N)</t>
  </si>
  <si>
    <t>Reach 4Channel Wider Near inlet (Y/N)</t>
  </si>
  <si>
    <t>Reach 4Geo Channel Type</t>
  </si>
  <si>
    <t>Reach 4Type Grade Control</t>
  </si>
  <si>
    <t>Reach 4Number Grade Contorl</t>
  </si>
  <si>
    <t>Reach 4Failed Grade Control</t>
  </si>
  <si>
    <t>Reach 4Flow Type</t>
  </si>
  <si>
    <t>Reach 4Continuous Thalweg</t>
  </si>
  <si>
    <t>Reach 4Thalweg Depth</t>
  </si>
  <si>
    <t>Reach 4Ave Water Depth</t>
  </si>
  <si>
    <t>Reach 4Subs 1</t>
  </si>
  <si>
    <t>Reach 4Subs 2</t>
  </si>
  <si>
    <t>Reach 4Subs 3</t>
  </si>
  <si>
    <t>Reach 4Subs 4</t>
  </si>
  <si>
    <t>Reach 4Subs 5</t>
  </si>
  <si>
    <t>Reach 4Subs 6</t>
  </si>
  <si>
    <t>Reach 4Deps Feat Pres (Y/N)</t>
  </si>
  <si>
    <t>Reach 4Deps Type</t>
  </si>
  <si>
    <t>Reach 4Ave Bank Height Left</t>
  </si>
  <si>
    <t>Reach 4Ave Bank Height Right</t>
  </si>
  <si>
    <t>Reach 4Bank Instability Y/N</t>
  </si>
  <si>
    <t>Reach 4Veg Loss Type</t>
  </si>
  <si>
    <t>Reach 4Veg Loss Location</t>
  </si>
  <si>
    <t>Reach 4Total Veg Cover</t>
  </si>
  <si>
    <t>Reach 4Nat Veg Recruit?</t>
  </si>
  <si>
    <t>Reach 4Length R bank</t>
  </si>
  <si>
    <t>Reach 4Length L bank</t>
  </si>
  <si>
    <t>Reach 4Invasve Spp</t>
  </si>
  <si>
    <t>Reach 4Bio-eng Type Line 1</t>
  </si>
  <si>
    <t>Reach 4L or R Line 1</t>
  </si>
  <si>
    <t>Reach 4Length Line 1</t>
  </si>
  <si>
    <t>Reach 4Condition Line 1</t>
  </si>
  <si>
    <t>Reach 4Breadown  Line 1</t>
  </si>
  <si>
    <t>Reach 4Damage Desc Line 1</t>
  </si>
  <si>
    <t>Reach 4Length Damage Line 1</t>
  </si>
  <si>
    <t>Reach 4Bio-eng Type Line 2</t>
  </si>
  <si>
    <t>Reach 4L or R Line 2</t>
  </si>
  <si>
    <t>Reach 4Length Line 2</t>
  </si>
  <si>
    <t>Reach 4Condition Line 2</t>
  </si>
  <si>
    <t>Reach 4Breadown  Line 2</t>
  </si>
  <si>
    <t>Reach 4Damage Desc Line 2</t>
  </si>
  <si>
    <t>Reach 4Length Damage Line 2</t>
  </si>
  <si>
    <t>Reach 4Bio-eng Type Line 3</t>
  </si>
  <si>
    <t>Reach 4L or R Line 3</t>
  </si>
  <si>
    <t>Reach 4Length Line 3</t>
  </si>
  <si>
    <t>Reach 4Condition Line 3</t>
  </si>
  <si>
    <t>Reach 4Breadown  Line 3</t>
  </si>
  <si>
    <t>Reach 4Damage Desc Line 3</t>
  </si>
  <si>
    <t>Reach 4Length Damage Line 3</t>
  </si>
  <si>
    <t>Reach 4Bio-eng Type Line 4</t>
  </si>
  <si>
    <t>Reach 4L or R Line 4</t>
  </si>
  <si>
    <t>Reach 4Length Line 4</t>
  </si>
  <si>
    <t>Reach 4Condition Line 4</t>
  </si>
  <si>
    <t>Reach 4Breadown  Line 4</t>
  </si>
  <si>
    <t>Reach 4Damage Desc Line 4</t>
  </si>
  <si>
    <t>Reach 4Length Damage Line 4</t>
  </si>
  <si>
    <t>Reach 4Bio-eng Type Line 5</t>
  </si>
  <si>
    <t>Reach 4L or R Line 5</t>
  </si>
  <si>
    <t>Reach 4Length Line 5</t>
  </si>
  <si>
    <t>Reach 4Condition Line 5</t>
  </si>
  <si>
    <t>Reach 4Breadown  Line 5</t>
  </si>
  <si>
    <t>Reach 4Damage Desc Line 5</t>
  </si>
  <si>
    <t>Reach 4Length Damage Line 5</t>
  </si>
  <si>
    <t>Reach 4Bio-eng Type Line 6</t>
  </si>
  <si>
    <t>Reach 4L or R Line 6</t>
  </si>
  <si>
    <t>Reach 4Length Line 6</t>
  </si>
  <si>
    <t>Reach 4Condition Line 6</t>
  </si>
  <si>
    <t>Reach 4Breadown  Line 6</t>
  </si>
  <si>
    <t>Reach 4Damage Desc Line 6</t>
  </si>
  <si>
    <t>Reach 4Length Damage Line 6</t>
  </si>
  <si>
    <t>Reach 4Notes Reach 4</t>
  </si>
  <si>
    <t>Reach 5Natural or Altered Channel</t>
  </si>
  <si>
    <t>Reach 5Pond or Lake (Y/N)</t>
  </si>
  <si>
    <t>Reach 5Confluence or Ditch (Y/N)</t>
  </si>
  <si>
    <t>Reach 5Dist to confluence or ditch</t>
  </si>
  <si>
    <t>Reach 5Beaver Dam</t>
  </si>
  <si>
    <t>Reach 5Continuous Thalweg</t>
  </si>
  <si>
    <t>Reach 5Thalweg Depth</t>
  </si>
  <si>
    <t>Reach 5Ave Water Depth</t>
  </si>
  <si>
    <t>Reach 5Major Change</t>
  </si>
  <si>
    <t>Reach 5Description 1</t>
  </si>
  <si>
    <t>Reach 5Length 1</t>
  </si>
  <si>
    <t>Reach 5Dist 1</t>
  </si>
  <si>
    <t>Reach 5Dist 2</t>
  </si>
  <si>
    <t>Reach 5Geo Channel Type</t>
  </si>
  <si>
    <t>Reach 5Flow Type</t>
  </si>
  <si>
    <t>Reach 5Subs 1</t>
  </si>
  <si>
    <t>Reach 5Subs 2</t>
  </si>
  <si>
    <t>Reach 5Subs 3</t>
  </si>
  <si>
    <t>Reach 5Subs 4</t>
  </si>
  <si>
    <t>Reach 5Subs 5</t>
  </si>
  <si>
    <t>Reach 5Subs 6</t>
  </si>
  <si>
    <t>Reach 5Deps Feat Pres (Y/N)</t>
  </si>
  <si>
    <t>Reach 5Deps Type</t>
  </si>
  <si>
    <t>Reach 5Reach 5 Notes</t>
  </si>
  <si>
    <t>GO, MK</t>
  </si>
  <si>
    <t>60s sunny</t>
  </si>
  <si>
    <t>Little Campbell South Fork</t>
  </si>
  <si>
    <t>Pacer St</t>
  </si>
  <si>
    <t>Reach 1 Instability Length 1</t>
  </si>
  <si>
    <t>Reach 1 Instability Dist 1</t>
  </si>
  <si>
    <t>Reach 1 Instability Description 2</t>
  </si>
  <si>
    <t>Reach 1 Instability Length 2</t>
  </si>
  <si>
    <t>Reach 1 Instability Dist 2</t>
  </si>
  <si>
    <t>Woody debris accumulated in the channel</t>
  </si>
  <si>
    <t>Mid Channel</t>
  </si>
  <si>
    <t>Bank Design Type</t>
  </si>
  <si>
    <t>Bank Design Types</t>
  </si>
  <si>
    <t>no banks</t>
  </si>
  <si>
    <t>materail same as streambed</t>
  </si>
  <si>
    <t>material larger than streambed</t>
  </si>
  <si>
    <t>Reach 3 Gradient</t>
  </si>
  <si>
    <t>Reach 3 Total Length</t>
  </si>
  <si>
    <t>Reach 3 
Inlet H</t>
  </si>
  <si>
    <t>Reach 3
Inlet W</t>
  </si>
  <si>
    <t>Reach 3 
Outlet H</t>
  </si>
  <si>
    <t>Reach 3 
Outlet W</t>
  </si>
  <si>
    <t>Reach 3 
Geo Channel Type</t>
  </si>
  <si>
    <t>Reach 3 
Channel Form</t>
  </si>
  <si>
    <t>Reach 3 
No of Meanders</t>
  </si>
  <si>
    <t>Reach 3 
Interior Banks Y/N</t>
  </si>
  <si>
    <t>Reach 3
 Notes</t>
  </si>
  <si>
    <t>Straight or Meandering</t>
  </si>
  <si>
    <t>Banks y/N</t>
  </si>
  <si>
    <t>Bank Material Larger than Bed Materials Y/N</t>
  </si>
  <si>
    <t>Features Y/n</t>
  </si>
  <si>
    <t>Glacier Creek tributary</t>
  </si>
  <si>
    <t>Chester Creek</t>
  </si>
  <si>
    <t>Chester Creek South Fork</t>
  </si>
  <si>
    <t>Little Campbell Creek South Fork</t>
  </si>
  <si>
    <t>Cornelius and Nekleson Lakes</t>
  </si>
  <si>
    <t>Cottonwood Slough</t>
  </si>
  <si>
    <t>Wasilla Creek tributary</t>
  </si>
  <si>
    <t>Little Campbell Creek North Fork</t>
  </si>
  <si>
    <t xml:space="preserve"> Unnamed</t>
  </si>
  <si>
    <t>Little Susitna River tributary</t>
  </si>
  <si>
    <t>Poddle Creek</t>
  </si>
  <si>
    <t>Coyote Creek</t>
  </si>
  <si>
    <t>Rainbow Lake inlet</t>
  </si>
  <si>
    <t>Horshshoe Lake Inlet</t>
  </si>
  <si>
    <t>Connects two Lakes</t>
  </si>
  <si>
    <t>Shirley Lake outlet</t>
  </si>
  <si>
    <t>Moose Creek tributary</t>
  </si>
  <si>
    <t>Little Meadow Creek tributary</t>
  </si>
  <si>
    <t>Caswell Creek tributary</t>
  </si>
  <si>
    <t>Kroto Creek tributary</t>
  </si>
  <si>
    <t>Whittier Highway</t>
  </si>
  <si>
    <t>Alyeska View Avenue</t>
  </si>
  <si>
    <t>Olymipic Mountain Loop</t>
  </si>
  <si>
    <t>Arlberg Avenue</t>
  </si>
  <si>
    <t>Hidden Haven Drive</t>
  </si>
  <si>
    <t>VFW Drive</t>
  </si>
  <si>
    <t>Old Eagle River Road</t>
  </si>
  <si>
    <t>Arctic Boulevard</t>
  </si>
  <si>
    <t>Northern Lights Boulevard</t>
  </si>
  <si>
    <t>Providence Drive</t>
  </si>
  <si>
    <t>Pacer Road</t>
  </si>
  <si>
    <t>Abbot Road</t>
  </si>
  <si>
    <t>Jonesville Mine Road</t>
  </si>
  <si>
    <t>Maud Road</t>
  </si>
  <si>
    <t>Engstrom Road</t>
  </si>
  <si>
    <t>Surrey Road</t>
  </si>
  <si>
    <t>Riverdell Drive</t>
  </si>
  <si>
    <t>Edlund</t>
  </si>
  <si>
    <t>Bogard Road</t>
  </si>
  <si>
    <t>Fishhook Road</t>
  </si>
  <si>
    <t>Murphy Road</t>
  </si>
  <si>
    <t>Falk Road</t>
  </si>
  <si>
    <t>Crabb Circle</t>
  </si>
  <si>
    <t>Driveway to Natural Stone Craft</t>
  </si>
  <si>
    <t>Edgerton Parks Road</t>
  </si>
  <si>
    <t>Coles Road</t>
  </si>
  <si>
    <t>Sitze Road</t>
  </si>
  <si>
    <t>West Sunrise Road</t>
  </si>
  <si>
    <t>Karen Street</t>
  </si>
  <si>
    <t>Driveway off Sitze Road</t>
  </si>
  <si>
    <t>Horseshoe Lake Road</t>
  </si>
  <si>
    <t>Foothills Boulevard</t>
  </si>
  <si>
    <t>Cameo Road</t>
  </si>
  <si>
    <t>Crystal Lake Road</t>
  </si>
  <si>
    <t>Bryant Road</t>
  </si>
  <si>
    <t>Willow Creek Parkway</t>
  </si>
  <si>
    <t>Oil Well Road</t>
  </si>
  <si>
    <t>Beaver Lake Road</t>
  </si>
  <si>
    <t>Meadow Lakes Loop Road</t>
  </si>
  <si>
    <t>Vine Road</t>
  </si>
  <si>
    <t>Caswell Lakes Road</t>
  </si>
  <si>
    <t>Hidden Hills Road</t>
  </si>
  <si>
    <t>Shaman Road</t>
  </si>
  <si>
    <t>South Silver Salmon Drive</t>
  </si>
  <si>
    <t>Sawyers Shady Street</t>
  </si>
  <si>
    <t>Parks Highway</t>
  </si>
  <si>
    <t>One Size Material Used for All</t>
  </si>
  <si>
    <t>none</t>
  </si>
  <si>
    <t>na</t>
  </si>
  <si>
    <t>straight</t>
  </si>
  <si>
    <t>(blank)</t>
  </si>
  <si>
    <t>in field data</t>
  </si>
  <si>
    <t>Reach 2 Bio-eng Type Line 2</t>
  </si>
  <si>
    <t>Reach 2 Bio-eng Length Line 2</t>
  </si>
  <si>
    <t>OHW Depth</t>
  </si>
  <si>
    <t>Low Flow Y/N</t>
  </si>
  <si>
    <t>Low Flow Type</t>
  </si>
  <si>
    <t>Ditched</t>
  </si>
  <si>
    <t>Low Flow Width</t>
  </si>
  <si>
    <t>Low flow depth</t>
  </si>
  <si>
    <t>ditched</t>
  </si>
  <si>
    <t xml:space="preserve">Reach 3 
Ave Bank Width </t>
  </si>
  <si>
    <t>Reach 3 
Ave Bank H</t>
  </si>
  <si>
    <t>Reach 2 Info Recorded ?</t>
  </si>
  <si>
    <t>Reach 2 Gradient</t>
  </si>
  <si>
    <t>Reach 2 Beaver Dam</t>
  </si>
  <si>
    <t>Reach 2 Geo Channel Type</t>
  </si>
  <si>
    <t>not rec</t>
  </si>
  <si>
    <t>Reach 4 Info Recorded?</t>
  </si>
  <si>
    <t>Reach 2 Bioeng Length Line 1</t>
  </si>
  <si>
    <t>VW</t>
  </si>
  <si>
    <t>SP</t>
  </si>
  <si>
    <t>PR</t>
  </si>
  <si>
    <t>WT</t>
  </si>
  <si>
    <t>S</t>
  </si>
  <si>
    <t>RP</t>
  </si>
  <si>
    <t>CA</t>
  </si>
  <si>
    <t>BR</t>
  </si>
  <si>
    <t>SA</t>
  </si>
  <si>
    <t>GL</t>
  </si>
  <si>
    <t>RU</t>
  </si>
  <si>
    <t>PB</t>
  </si>
  <si>
    <t>MS</t>
  </si>
  <si>
    <t>V</t>
  </si>
  <si>
    <t>U</t>
  </si>
  <si>
    <t>meandering</t>
  </si>
  <si>
    <t>s</t>
  </si>
  <si>
    <t>Reach 2 Number Grade Control</t>
  </si>
  <si>
    <t>u</t>
  </si>
  <si>
    <t>NO</t>
  </si>
  <si>
    <t>Lake Outlet</t>
  </si>
  <si>
    <t>PO</t>
  </si>
  <si>
    <t>metal weir</t>
  </si>
  <si>
    <t>rock spur</t>
  </si>
  <si>
    <t>rock weir</t>
  </si>
  <si>
    <t>Reach 3 Structure Width</t>
  </si>
  <si>
    <t>rock band</t>
  </si>
  <si>
    <t>ATV Trail</t>
  </si>
  <si>
    <t>Schwald Road</t>
  </si>
  <si>
    <t>Protuding metal weir</t>
  </si>
  <si>
    <t>rock step</t>
  </si>
  <si>
    <t>Katahdin Road</t>
  </si>
  <si>
    <t>BM</t>
  </si>
  <si>
    <t>rock rib</t>
  </si>
  <si>
    <t>ma</t>
  </si>
  <si>
    <t>LS</t>
  </si>
  <si>
    <t>missing??</t>
  </si>
  <si>
    <t>Bottomless</t>
  </si>
  <si>
    <t>Overflow Pipe within banks</t>
  </si>
  <si>
    <t>SRB</t>
  </si>
  <si>
    <t>B</t>
  </si>
  <si>
    <t>A</t>
  </si>
  <si>
    <t>rock crossvane</t>
  </si>
  <si>
    <t>rock ban</t>
  </si>
  <si>
    <t>Spans Channel</t>
  </si>
  <si>
    <t>Reach 2 Features</t>
  </si>
  <si>
    <t>3 Width Straight</t>
  </si>
  <si>
    <t>3 Width Bankfull</t>
  </si>
  <si>
    <t>3 Width OH</t>
  </si>
  <si>
    <t>3 Width Feature</t>
  </si>
  <si>
    <t>3 Width Low Flow</t>
  </si>
  <si>
    <t>3 Width Pool</t>
  </si>
  <si>
    <t>2 Width Straight</t>
  </si>
  <si>
    <t>2 Width Bankfull</t>
  </si>
  <si>
    <t>2 Width OHW</t>
  </si>
  <si>
    <t>2 Width Feature</t>
  </si>
  <si>
    <t>2 Width Low Flow</t>
  </si>
  <si>
    <t>2 Width Pool</t>
  </si>
  <si>
    <t>4 Width Straight</t>
  </si>
  <si>
    <t>4 Width Bankfull</t>
  </si>
  <si>
    <t>4 Width OHW</t>
  </si>
  <si>
    <t>4 Width Feature</t>
  </si>
  <si>
    <t>4 Width Low Flow</t>
  </si>
  <si>
    <t>4 Width Pool</t>
  </si>
  <si>
    <t xml:space="preserve">2 Width Active </t>
  </si>
  <si>
    <t>1 Width Straight</t>
  </si>
  <si>
    <t>1 Width Bankfull</t>
  </si>
  <si>
    <t>1 Width Active</t>
  </si>
  <si>
    <t>1 Width OHW</t>
  </si>
  <si>
    <t>1 Width Feature</t>
  </si>
  <si>
    <t>1 Width Low Flow</t>
  </si>
  <si>
    <t>1 Width Pool</t>
  </si>
  <si>
    <t>3 Feature Type</t>
  </si>
  <si>
    <t>3 Feature Number</t>
  </si>
  <si>
    <t>3a Width Bankfull</t>
  </si>
  <si>
    <t xml:space="preserve">3a Width Active </t>
  </si>
  <si>
    <t>3a Width OHW</t>
  </si>
  <si>
    <t>3a Width Feature</t>
  </si>
  <si>
    <t>3a Width Low Flow</t>
  </si>
  <si>
    <t>3a Width Pool</t>
  </si>
  <si>
    <t>3a Width Straight</t>
  </si>
  <si>
    <t>3b Width Straight</t>
  </si>
  <si>
    <t>3b Width Bankfull</t>
  </si>
  <si>
    <t xml:space="preserve">3b Width Active </t>
  </si>
  <si>
    <t>3b Width OHW</t>
  </si>
  <si>
    <t>3b Width Feature</t>
  </si>
  <si>
    <t>3b Width Low Flow</t>
  </si>
  <si>
    <t>3b Width Pool</t>
  </si>
  <si>
    <t xml:space="preserve">na </t>
  </si>
  <si>
    <t>3c Width Straight</t>
  </si>
  <si>
    <t>3c Width Bankfull</t>
  </si>
  <si>
    <t>3c Width Active</t>
  </si>
  <si>
    <t>3c Width OHW</t>
  </si>
  <si>
    <t>3c Width Feature</t>
  </si>
  <si>
    <t>3c Width Low Flow</t>
  </si>
  <si>
    <t>3c Width Pool</t>
  </si>
  <si>
    <t>4 Width Active</t>
  </si>
  <si>
    <t>5 Width Straight</t>
  </si>
  <si>
    <t>5 Width Bankfull</t>
  </si>
  <si>
    <t>5 Width Active</t>
  </si>
  <si>
    <t>5 Width OHW</t>
  </si>
  <si>
    <t>5 Width Feature</t>
  </si>
  <si>
    <t>5 Width Low Flow</t>
  </si>
  <si>
    <t>5 Width Pool</t>
  </si>
  <si>
    <t>3 Width Straight Average</t>
  </si>
  <si>
    <t>Row Labels</t>
  </si>
  <si>
    <t>Grand Total</t>
  </si>
  <si>
    <t>trap</t>
  </si>
  <si>
    <t>ModAgg</t>
  </si>
  <si>
    <t>ModDow</t>
  </si>
  <si>
    <t>SevAgg</t>
  </si>
  <si>
    <t>SevDow</t>
  </si>
  <si>
    <t>3a Channel Stability</t>
  </si>
  <si>
    <t>3b Channel Stability</t>
  </si>
  <si>
    <t>3c Channel Stability</t>
  </si>
  <si>
    <t>4 Channel Stability</t>
  </si>
  <si>
    <t>5 Channel Stability</t>
  </si>
  <si>
    <t>1 Channel Stability</t>
  </si>
  <si>
    <t>2 Channel Stability</t>
  </si>
  <si>
    <t>3 Feature Numer</t>
  </si>
  <si>
    <t>3 Feature</t>
  </si>
  <si>
    <t>3 Feature Below, Level or Above streambed</t>
  </si>
  <si>
    <t>3 Feature Failed</t>
  </si>
  <si>
    <t>3 Flow Along Wall</t>
  </si>
  <si>
    <t>3 Gradient Overall</t>
  </si>
  <si>
    <t>3a Length</t>
  </si>
  <si>
    <t>3a Gradient</t>
  </si>
  <si>
    <t>3a Cont Thalweg</t>
  </si>
  <si>
    <t>3a Thalweg Depth</t>
  </si>
  <si>
    <t>1 D100</t>
  </si>
  <si>
    <t>1D50</t>
  </si>
  <si>
    <t>1 Gradient</t>
  </si>
  <si>
    <t>1 Length</t>
  </si>
  <si>
    <t>feature</t>
  </si>
  <si>
    <t>3b Xsection Type</t>
  </si>
  <si>
    <t>3b Xsection Height</t>
  </si>
  <si>
    <t>3b D100</t>
  </si>
  <si>
    <t>3b D50</t>
  </si>
  <si>
    <t>3b length</t>
  </si>
  <si>
    <t>3b Gradient</t>
  </si>
  <si>
    <t>3c Length</t>
  </si>
  <si>
    <t>3c Gradient</t>
  </si>
  <si>
    <t>3c Xsection Type</t>
  </si>
  <si>
    <t>3c Xsection Height</t>
  </si>
  <si>
    <t>3c D100</t>
  </si>
  <si>
    <t>3c D50</t>
  </si>
  <si>
    <t>4 Xsection Type</t>
  </si>
  <si>
    <t>4 D100</t>
  </si>
  <si>
    <t>4 D50</t>
  </si>
  <si>
    <t>2 Length</t>
  </si>
  <si>
    <t>2 Gradient</t>
  </si>
  <si>
    <t>typical</t>
  </si>
  <si>
    <t>3b Xsection No</t>
  </si>
  <si>
    <t>4 Xsection No</t>
  </si>
  <si>
    <t>Settler Bay Drive Park Road</t>
  </si>
  <si>
    <t>2 Gradient Length</t>
  </si>
  <si>
    <t>1 Gradient Length</t>
  </si>
  <si>
    <t>3a Gradient Length</t>
  </si>
  <si>
    <t>3b Gradient Length</t>
  </si>
  <si>
    <t>3c Gradient Length</t>
  </si>
  <si>
    <t>4 Gradient Length</t>
  </si>
  <si>
    <t>4 Gradient</t>
  </si>
  <si>
    <t>5 Length</t>
  </si>
  <si>
    <t>5 Gradient Length</t>
  </si>
  <si>
    <t>5 Gradient</t>
  </si>
  <si>
    <t>typbio</t>
  </si>
  <si>
    <t>pool</t>
  </si>
  <si>
    <t>3a Xsection 1 No</t>
  </si>
  <si>
    <t>3a Xsection 1 Type</t>
  </si>
  <si>
    <t>3a Xsection 1 Height</t>
  </si>
  <si>
    <t>3a D100 1</t>
  </si>
  <si>
    <t>3a D50 1</t>
  </si>
  <si>
    <t>3b Xsection 2 No</t>
  </si>
  <si>
    <t>3b Xsection 2 Type</t>
  </si>
  <si>
    <t>3b Xsection 2 Height</t>
  </si>
  <si>
    <t>3b D100 2</t>
  </si>
  <si>
    <t>3b D50 2</t>
  </si>
  <si>
    <t>2 Xsection 1 No</t>
  </si>
  <si>
    <t>2  Xsection 1  Type</t>
  </si>
  <si>
    <t>2 D100 1</t>
  </si>
  <si>
    <t>2 D50 1</t>
  </si>
  <si>
    <t>2  Xsection 2  No</t>
  </si>
  <si>
    <t>2 Xsection 2 Type</t>
  </si>
  <si>
    <t>2 D100 2</t>
  </si>
  <si>
    <t>2 D50 2</t>
  </si>
  <si>
    <t>typ upper</t>
  </si>
  <si>
    <t>3c XSection No</t>
  </si>
  <si>
    <t>typ lower</t>
  </si>
  <si>
    <t>agg</t>
  </si>
  <si>
    <t xml:space="preserve">  </t>
  </si>
  <si>
    <t>20502126- never found designs</t>
  </si>
  <si>
    <t>20400247- test site, data not consistent with res</t>
  </si>
  <si>
    <t>20502136- don't use not a single channel</t>
  </si>
  <si>
    <t>2,32</t>
  </si>
  <si>
    <t>10102350-not a fp project</t>
  </si>
  <si>
    <t>10103250- not a fp project</t>
  </si>
  <si>
    <t>typical lower</t>
  </si>
  <si>
    <t xml:space="preserve">      </t>
  </si>
  <si>
    <t>Reach 2Type Grade Control Cons</t>
  </si>
  <si>
    <t>CS</t>
  </si>
  <si>
    <t>Reach 3aType Grade Control Cons</t>
  </si>
  <si>
    <t>PA</t>
  </si>
  <si>
    <t>Reach 3bType Grade Control Cons</t>
  </si>
  <si>
    <t>Reach 3cType Grade Control Cons</t>
  </si>
  <si>
    <t>Reach 4Type Grade Control Cons</t>
  </si>
  <si>
    <t>Reach 2 Features Cons</t>
  </si>
  <si>
    <t>US</t>
  </si>
  <si>
    <t xml:space="preserve">CS </t>
  </si>
  <si>
    <t>3 Feature cons</t>
  </si>
  <si>
    <t>Count of Banks y/N</t>
  </si>
  <si>
    <t>Count of Bottomless</t>
  </si>
  <si>
    <t>Count of Features Y/n</t>
  </si>
  <si>
    <t>Count of One Size Material Used for All</t>
  </si>
  <si>
    <t>Count of Lake Outlet</t>
  </si>
  <si>
    <t>Count of Overflow Pipe within banks</t>
  </si>
  <si>
    <t>Count of Bank Material Larger than Bed Materials Y/N</t>
  </si>
  <si>
    <t>Count of Straight or Meandering</t>
  </si>
  <si>
    <t>Count of Protuding metal weir</t>
  </si>
  <si>
    <t>No of Sites</t>
  </si>
  <si>
    <t>With Banks</t>
  </si>
  <si>
    <t>Without Banks</t>
  </si>
  <si>
    <t>No grade control</t>
  </si>
  <si>
    <t>Constructed grade control</t>
  </si>
  <si>
    <t>Lake Outlet with metal weir</t>
  </si>
  <si>
    <t>Bank Material larger than Bed Materials</t>
  </si>
  <si>
    <t>Bank and Bed same material</t>
  </si>
  <si>
    <t>More than one mix or substrate size used for bed or banks</t>
  </si>
  <si>
    <t>Only one substrate mix on designs</t>
  </si>
  <si>
    <t>Overflow pipe within banks</t>
  </si>
  <si>
    <t>Structure Type</t>
  </si>
  <si>
    <t>Closed bottom structure</t>
  </si>
  <si>
    <t>Bottomless Structure</t>
  </si>
  <si>
    <t>Channel Form</t>
  </si>
  <si>
    <t>Banks?</t>
  </si>
  <si>
    <t>Grade Control</t>
  </si>
  <si>
    <t>Substrate</t>
  </si>
  <si>
    <t>Other</t>
  </si>
  <si>
    <t xml:space="preserve">V Channel Width </t>
  </si>
  <si>
    <t>V Bank Length</t>
  </si>
  <si>
    <t>Measured Bank Height</t>
  </si>
  <si>
    <t>Design Bank Height</t>
  </si>
  <si>
    <t>V Bank Height</t>
  </si>
  <si>
    <t>Measured Bank Width</t>
  </si>
  <si>
    <t>Design Bank Width</t>
  </si>
  <si>
    <t>V Bank Width</t>
  </si>
  <si>
    <t>Reach 3 Bank Length</t>
  </si>
  <si>
    <t>Reach3 Bank Length Total</t>
  </si>
  <si>
    <t>Reach3Total Bank Width</t>
  </si>
  <si>
    <t>Design CR</t>
  </si>
  <si>
    <t>Count SevDow</t>
  </si>
  <si>
    <t>Count ModDow</t>
  </si>
  <si>
    <t>Count Stable</t>
  </si>
  <si>
    <t>Count ModAgg</t>
  </si>
  <si>
    <t>Count Sev Agg</t>
  </si>
  <si>
    <t>Count of Mod and Severe Change</t>
  </si>
  <si>
    <t>Count of Severe Change Only</t>
  </si>
  <si>
    <t>Reach3 AVE Bank Height</t>
  </si>
  <si>
    <t>Visual Assessment of Channel</t>
  </si>
  <si>
    <t>Severe Degredationo</t>
  </si>
  <si>
    <t>Moderate Degredation</t>
  </si>
  <si>
    <t>Total</t>
  </si>
  <si>
    <t>Inside Count SevDow</t>
  </si>
  <si>
    <t>No of Observations inside culvert</t>
  </si>
  <si>
    <t>No. Of Observations</t>
  </si>
  <si>
    <t>Arlberg Avenue Box</t>
  </si>
  <si>
    <t>Design Height</t>
  </si>
  <si>
    <t>V Height</t>
  </si>
  <si>
    <t>Reach3 Height Ave</t>
  </si>
  <si>
    <t>v</t>
  </si>
  <si>
    <t>Measured Interior Channel Width</t>
  </si>
  <si>
    <t>Design Interior  Channel Width</t>
  </si>
  <si>
    <t xml:space="preserve">V Interior Channel Width </t>
  </si>
  <si>
    <t>V Interior Channel Width ABS</t>
  </si>
  <si>
    <t>V Interior Gradient</t>
  </si>
  <si>
    <t>V Interior Gradient ABS</t>
  </si>
  <si>
    <t>Average Measured Height</t>
  </si>
  <si>
    <t>Reach 3 Average inlet and Outlet Height</t>
  </si>
  <si>
    <t>V Height ABS</t>
  </si>
  <si>
    <t>Measured Interior WS Gradient (%)</t>
  </si>
  <si>
    <t>Design Interior Gradient (%)</t>
  </si>
  <si>
    <t>Measured Interior Bank Length Both</t>
  </si>
  <si>
    <t>Design Bank Length Both</t>
  </si>
  <si>
    <t>Count of Reach 3bDescription 1</t>
  </si>
  <si>
    <t>No of Sites Design</t>
  </si>
  <si>
    <t>No of Sites Measured</t>
  </si>
  <si>
    <t>Channel Form Inside Culvert</t>
  </si>
  <si>
    <t>Constructed grade control visible above substrate</t>
  </si>
  <si>
    <t>Banks</t>
  </si>
  <si>
    <t>Count of 3 Gradient Overall</t>
  </si>
  <si>
    <t>unmeasured</t>
  </si>
  <si>
    <t>data check</t>
  </si>
  <si>
    <t>Count of Reach 3Damage Y/N</t>
  </si>
  <si>
    <t>Observed Damage in Reach 3 (Culvert)</t>
  </si>
  <si>
    <t>Reach 3Type Feature Cons</t>
  </si>
  <si>
    <t>Count of Reach 3Type Feature Cons</t>
  </si>
  <si>
    <t>Grade Control or Channel Forming Feature Type</t>
  </si>
  <si>
    <t>Grade Control or Channel Forming Feature Count</t>
  </si>
  <si>
    <t>Channel Spanning</t>
  </si>
  <si>
    <t>Partially Channel Spanning</t>
  </si>
  <si>
    <t>Observed failed features or structures</t>
  </si>
  <si>
    <t>Sum of 3 Feature Number</t>
  </si>
  <si>
    <t>Total number of features or structures</t>
  </si>
  <si>
    <t>Count of Reach 3Beaver dam</t>
  </si>
  <si>
    <t>Beaver Dam observed in Reach 3 (Culvert)</t>
  </si>
  <si>
    <t>Count of Reach 3Total Length</t>
  </si>
  <si>
    <t>25-75</t>
  </si>
  <si>
    <t>75-125</t>
  </si>
  <si>
    <t>125-175</t>
  </si>
  <si>
    <t>Lake Outlet Y or N</t>
  </si>
  <si>
    <t>Count of 3 Width Straight Average</t>
  </si>
  <si>
    <t>Average Channel Width in Reach 3 (Culvert)</t>
  </si>
  <si>
    <t>0-10</t>
  </si>
  <si>
    <t>10-20</t>
  </si>
  <si>
    <t>20-30</t>
  </si>
  <si>
    <t>Count of Reach 3Woody Debris</t>
  </si>
  <si>
    <t>Woody Debris Obserbed Inside Culvert</t>
  </si>
  <si>
    <t>Count of Reach 3bThalweg Depth</t>
  </si>
  <si>
    <t>&lt;0 or (blank)</t>
  </si>
  <si>
    <t>0-1</t>
  </si>
  <si>
    <t>1-2</t>
  </si>
  <si>
    <t>2-3</t>
  </si>
  <si>
    <t>Length of Culvert (ft)</t>
  </si>
  <si>
    <t>Average Water Depth in thalweg in center of Culvert (ft)</t>
  </si>
  <si>
    <t>WS Gradient through Culvert (%)</t>
  </si>
  <si>
    <t>0-1.5</t>
  </si>
  <si>
    <t>&gt;1.5</t>
  </si>
  <si>
    <t>Measured and Observed conditions at Culverts</t>
  </si>
  <si>
    <t>Count of Reach 1Natural or Altered Channel</t>
  </si>
  <si>
    <t>Measured and Observed conditions at Adjacent Natural Reaches</t>
  </si>
  <si>
    <t>Downstream Channel Visibly Alterd or Modified</t>
  </si>
  <si>
    <t>Upstream Channel Visibly Alterd or Modified</t>
  </si>
  <si>
    <t>Count of Reach 5Natural or Altered Channel</t>
  </si>
  <si>
    <t xml:space="preserve">Downstream Average Water Depth in thalweg </t>
  </si>
  <si>
    <t>4-5</t>
  </si>
  <si>
    <t>Count of Reach 1Thalweg Depth</t>
  </si>
  <si>
    <t>Upstream Average Depth in thalweg</t>
  </si>
  <si>
    <t>Count of Reach 5Thalweg Depth</t>
  </si>
  <si>
    <t>Count of Reach 5Beaver Dam</t>
  </si>
  <si>
    <t>Measured and Observed conditions at reconstructed stream reaches outside the culvert</t>
  </si>
  <si>
    <t>Count of 2 Length</t>
  </si>
  <si>
    <t>10-35</t>
  </si>
  <si>
    <t>35-60</t>
  </si>
  <si>
    <t>60-85</t>
  </si>
  <si>
    <t>85-110</t>
  </si>
  <si>
    <t>160-185</t>
  </si>
  <si>
    <t>0-25</t>
  </si>
  <si>
    <t>50-75</t>
  </si>
  <si>
    <t>75-100</t>
  </si>
  <si>
    <t>100-125</t>
  </si>
  <si>
    <t>125-150</t>
  </si>
  <si>
    <t>Count of Reach 4Length</t>
  </si>
  <si>
    <t>Length of reconstructed reach at Reach 2 downstream (ft)</t>
  </si>
  <si>
    <t>Length of reconstructed reach at Reach 4 upstream (ft)</t>
  </si>
  <si>
    <t>Count of Reach 4Total Veg Cover</t>
  </si>
  <si>
    <t>Count of Reach 2Total Veg Cover</t>
  </si>
  <si>
    <t>Visually Estimated Vegetation Cover in downstream disturbed area</t>
  </si>
  <si>
    <t>Reach3 Design CR</t>
  </si>
  <si>
    <t>Measured CR using Reach 4 width</t>
  </si>
  <si>
    <t>No</t>
  </si>
  <si>
    <t>Difference</t>
  </si>
  <si>
    <t>Measured CR using Inlet Width and Reach 4</t>
  </si>
  <si>
    <t>Measured CR using Structure and Reach 4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</si>
</sst>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9"/>
      <color theme="1"/>
      <name val="Times New Roman"/>
      <family val="1"/>
    </font>
    <font>
      <i/>
      <sz val="9"/>
      <color theme="1"/>
      <name val="Calibri"/>
      <family val="2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8" borderId="1" xfId="0" applyFill="1" applyBorder="1" applyAlignment="1">
      <alignment horizontal="left"/>
    </xf>
    <xf numFmtId="0" fontId="0" fillId="9" borderId="0" xfId="0" applyFill="1"/>
    <xf numFmtId="0" fontId="4" fillId="10" borderId="4" xfId="0" applyFont="1" applyFill="1" applyBorder="1"/>
    <xf numFmtId="165" fontId="2" fillId="0" borderId="0" xfId="0" applyNumberFormat="1" applyFont="1"/>
    <xf numFmtId="14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  <xf numFmtId="20" fontId="2" fillId="0" borderId="0" xfId="0" applyNumberFormat="1" applyFont="1"/>
    <xf numFmtId="0" fontId="2" fillId="9" borderId="0" xfId="0" applyFont="1" applyFill="1"/>
    <xf numFmtId="14" fontId="2" fillId="9" borderId="0" xfId="0" applyNumberFormat="1" applyFont="1" applyFill="1"/>
    <xf numFmtId="2" fontId="2" fillId="9" borderId="0" xfId="0" applyNumberFormat="1" applyFont="1" applyFill="1"/>
    <xf numFmtId="10" fontId="2" fillId="0" borderId="0" xfId="0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9" borderId="0" xfId="0" applyNumberFormat="1" applyFill="1"/>
    <xf numFmtId="0" fontId="7" fillId="0" borderId="14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" fontId="2" fillId="0" borderId="0" xfId="0" applyNumberFormat="1" applyFont="1"/>
    <xf numFmtId="1" fontId="2" fillId="9" borderId="0" xfId="0" applyNumberFormat="1" applyFont="1" applyFill="1"/>
    <xf numFmtId="2" fontId="6" fillId="0" borderId="15" xfId="0" applyNumberFormat="1" applyFont="1" applyBorder="1" applyAlignment="1">
      <alignment wrapText="1"/>
    </xf>
    <xf numFmtId="0" fontId="0" fillId="4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2" fontId="0" fillId="0" borderId="1" xfId="0" applyNumberFormat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2" fontId="6" fillId="0" borderId="17" xfId="0" applyNumberFormat="1" applyFont="1" applyBorder="1" applyAlignment="1">
      <alignment wrapText="1"/>
    </xf>
    <xf numFmtId="2" fontId="0" fillId="0" borderId="16" xfId="0" applyNumberFormat="1" applyBorder="1"/>
    <xf numFmtId="0" fontId="6" fillId="0" borderId="17" xfId="0" applyFont="1" applyBorder="1" applyAlignment="1">
      <alignment wrapText="1"/>
    </xf>
    <xf numFmtId="0" fontId="8" fillId="0" borderId="16" xfId="0" applyFont="1" applyBorder="1"/>
    <xf numFmtId="0" fontId="2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2" fontId="2" fillId="7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2" fontId="2" fillId="5" borderId="1" xfId="0" applyNumberFormat="1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2" fontId="2" fillId="6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2" fontId="0" fillId="0" borderId="2" xfId="0" applyNumberFormat="1" applyBorder="1" applyAlignment="1">
      <alignment vertical="top"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0" fontId="2" fillId="7" borderId="0" xfId="0" applyFont="1" applyFill="1" applyAlignment="1">
      <alignment wrapText="1"/>
    </xf>
    <xf numFmtId="0" fontId="5" fillId="0" borderId="15" xfId="0" applyFont="1" applyBorder="1" applyAlignment="1">
      <alignment horizontal="center" wrapText="1"/>
    </xf>
    <xf numFmtId="0" fontId="5" fillId="0" borderId="0" xfId="0" applyFont="1"/>
    <xf numFmtId="0" fontId="5" fillId="0" borderId="15" xfId="0" applyFont="1" applyBorder="1"/>
    <xf numFmtId="0" fontId="6" fillId="0" borderId="15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2" fillId="9" borderId="0" xfId="0" applyNumberFormat="1" applyFont="1" applyFill="1"/>
    <xf numFmtId="9" fontId="2" fillId="9" borderId="0" xfId="0" applyNumberFormat="1" applyFont="1" applyFill="1"/>
    <xf numFmtId="164" fontId="2" fillId="9" borderId="0" xfId="0" applyNumberFormat="1" applyFont="1" applyFill="1"/>
    <xf numFmtId="0" fontId="9" fillId="0" borderId="0" xfId="0" applyFont="1"/>
    <xf numFmtId="1" fontId="2" fillId="4" borderId="1" xfId="0" applyNumberFormat="1" applyFont="1" applyFill="1" applyBorder="1" applyAlignment="1">
      <alignment horizontal="left" vertical="center" wrapText="1"/>
    </xf>
    <xf numFmtId="1" fontId="2" fillId="0" borderId="0" xfId="0" applyNumberFormat="1" applyFont="1" applyAlignment="1">
      <alignment horizontal="left"/>
    </xf>
    <xf numFmtId="1" fontId="2" fillId="9" borderId="0" xfId="0" applyNumberFormat="1" applyFont="1" applyFill="1" applyAlignment="1">
      <alignment horizontal="left"/>
    </xf>
    <xf numFmtId="0" fontId="0" fillId="5" borderId="0" xfId="0" applyFill="1"/>
    <xf numFmtId="0" fontId="10" fillId="0" borderId="18" xfId="0" applyFont="1" applyBorder="1"/>
    <xf numFmtId="0" fontId="0" fillId="0" borderId="18" xfId="0" applyBorder="1"/>
    <xf numFmtId="2" fontId="11" fillId="0" borderId="15" xfId="0" applyNumberFormat="1" applyFont="1" applyBorder="1" applyAlignment="1">
      <alignment wrapText="1"/>
    </xf>
    <xf numFmtId="2" fontId="12" fillId="0" borderId="0" xfId="0" applyNumberFormat="1" applyFont="1"/>
    <xf numFmtId="1" fontId="2" fillId="2" borderId="0" xfId="0" applyNumberFormat="1" applyFont="1" applyFill="1" applyAlignment="1">
      <alignment horizontal="left"/>
    </xf>
    <xf numFmtId="0" fontId="2" fillId="2" borderId="0" xfId="0" applyFont="1" applyFill="1"/>
    <xf numFmtId="20" fontId="2" fillId="2" borderId="0" xfId="0" applyNumberFormat="1" applyFont="1" applyFill="1"/>
    <xf numFmtId="14" fontId="2" fillId="2" borderId="0" xfId="0" applyNumberFormat="1" applyFont="1" applyFill="1"/>
    <xf numFmtId="2" fontId="2" fillId="2" borderId="0" xfId="0" applyNumberFormat="1" applyFont="1" applyFill="1"/>
    <xf numFmtId="0" fontId="13" fillId="0" borderId="0" xfId="0" applyFont="1" applyAlignment="1">
      <alignment horizontal="left" vertical="center"/>
    </xf>
    <xf numFmtId="0" fontId="0" fillId="0" borderId="14" xfId="0" applyBorder="1"/>
    <xf numFmtId="0" fontId="10" fillId="0" borderId="0" xfId="0" applyFont="1"/>
    <xf numFmtId="0" fontId="7" fillId="0" borderId="14" xfId="0" applyFont="1" applyBorder="1" applyAlignment="1">
      <alignment horizontal="left" vertical="center" wrapText="1"/>
    </xf>
    <xf numFmtId="0" fontId="0" fillId="0" borderId="14" xfId="0" applyBorder="1" applyAlignment="1">
      <alignment horizontal="left"/>
    </xf>
    <xf numFmtId="0" fontId="2" fillId="7" borderId="0" xfId="0" applyFont="1" applyFill="1" applyAlignment="1">
      <alignment vertical="center" wrapText="1"/>
    </xf>
    <xf numFmtId="0" fontId="0" fillId="4" borderId="0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2" fontId="0" fillId="0" borderId="0" xfId="0" applyNumberFormat="1" applyBorder="1" applyAlignment="1">
      <alignment vertical="top" wrapText="1"/>
    </xf>
    <xf numFmtId="0" fontId="0" fillId="6" borderId="0" xfId="0" applyFill="1" applyBorder="1" applyAlignment="1">
      <alignment vertical="top" wrapText="1"/>
    </xf>
    <xf numFmtId="1" fontId="2" fillId="4" borderId="0" xfId="0" applyNumberFormat="1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2" fontId="2" fillId="3" borderId="0" xfId="0" applyNumberFormat="1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 wrapText="1"/>
    </xf>
    <xf numFmtId="2" fontId="2" fillId="7" borderId="0" xfId="0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2" fontId="2" fillId="5" borderId="0" xfId="0" applyNumberFormat="1" applyFont="1" applyFill="1" applyBorder="1" applyAlignment="1">
      <alignment vertical="center" wrapText="1"/>
    </xf>
    <xf numFmtId="0" fontId="2" fillId="6" borderId="0" xfId="0" applyFont="1" applyFill="1" applyBorder="1" applyAlignment="1">
      <alignment vertical="center" wrapText="1"/>
    </xf>
    <xf numFmtId="2" fontId="2" fillId="6" borderId="0" xfId="0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CR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 Tables'!$AH$2:$AH$67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'Data Summary Tables'!$AI$2:$AI$67</c:f>
              <c:numCache>
                <c:formatCode>0.00</c:formatCode>
                <c:ptCount val="66"/>
                <c:pt idx="0">
                  <c:v>1.3513513513513513</c:v>
                </c:pt>
                <c:pt idx="3">
                  <c:v>1.6270588235294117</c:v>
                </c:pt>
                <c:pt idx="5">
                  <c:v>1.2595419847328244</c:v>
                </c:pt>
                <c:pt idx="6">
                  <c:v>1.2954545454545454</c:v>
                </c:pt>
                <c:pt idx="7">
                  <c:v>1.2541284403669724</c:v>
                </c:pt>
                <c:pt idx="8">
                  <c:v>1.5986301369863014</c:v>
                </c:pt>
                <c:pt idx="9">
                  <c:v>0.80926517571884982</c:v>
                </c:pt>
                <c:pt idx="10">
                  <c:v>1.2345679012345681</c:v>
                </c:pt>
                <c:pt idx="11">
                  <c:v>1.4084507042253522</c:v>
                </c:pt>
                <c:pt idx="12">
                  <c:v>1.5584415584415585</c:v>
                </c:pt>
                <c:pt idx="13">
                  <c:v>0.62120141342756174</c:v>
                </c:pt>
                <c:pt idx="15">
                  <c:v>1.6279069767441861</c:v>
                </c:pt>
                <c:pt idx="16">
                  <c:v>1.0178378378378377</c:v>
                </c:pt>
                <c:pt idx="17">
                  <c:v>0.40177777777777773</c:v>
                </c:pt>
                <c:pt idx="18">
                  <c:v>1.0967105263157897</c:v>
                </c:pt>
                <c:pt idx="19">
                  <c:v>0.92111801242236013</c:v>
                </c:pt>
                <c:pt idx="20">
                  <c:v>0.97351351351351356</c:v>
                </c:pt>
                <c:pt idx="21">
                  <c:v>1.1864406779661016</c:v>
                </c:pt>
                <c:pt idx="22">
                  <c:v>0.81081081081081074</c:v>
                </c:pt>
                <c:pt idx="24">
                  <c:v>1.2578616352201257</c:v>
                </c:pt>
                <c:pt idx="25">
                  <c:v>1.098901098901099</c:v>
                </c:pt>
                <c:pt idx="27">
                  <c:v>0.68826086956521737</c:v>
                </c:pt>
                <c:pt idx="28">
                  <c:v>0.89639639639639634</c:v>
                </c:pt>
                <c:pt idx="29">
                  <c:v>2.6315789473684212</c:v>
                </c:pt>
                <c:pt idx="30">
                  <c:v>1.6666666666666665</c:v>
                </c:pt>
                <c:pt idx="31">
                  <c:v>1.6326530612244896</c:v>
                </c:pt>
                <c:pt idx="32">
                  <c:v>0.96385542168674687</c:v>
                </c:pt>
                <c:pt idx="33">
                  <c:v>0.92105263157894746</c:v>
                </c:pt>
                <c:pt idx="34">
                  <c:v>1.129032258064516</c:v>
                </c:pt>
                <c:pt idx="35">
                  <c:v>0.99290780141843971</c:v>
                </c:pt>
                <c:pt idx="36">
                  <c:v>1.4616438356164383</c:v>
                </c:pt>
                <c:pt idx="37">
                  <c:v>1.4728682170542635</c:v>
                </c:pt>
                <c:pt idx="39">
                  <c:v>0.65286624203821664</c:v>
                </c:pt>
                <c:pt idx="42">
                  <c:v>1.4743589743589745</c:v>
                </c:pt>
                <c:pt idx="43">
                  <c:v>1.5360824742268042</c:v>
                </c:pt>
                <c:pt idx="44">
                  <c:v>1.9252427184466017</c:v>
                </c:pt>
                <c:pt idx="45">
                  <c:v>0.90909090909090906</c:v>
                </c:pt>
                <c:pt idx="46">
                  <c:v>1.7142857142857142</c:v>
                </c:pt>
                <c:pt idx="47">
                  <c:v>1.3218390804597702</c:v>
                </c:pt>
                <c:pt idx="48">
                  <c:v>0.87837837837837829</c:v>
                </c:pt>
                <c:pt idx="49">
                  <c:v>1.3877192982456139</c:v>
                </c:pt>
                <c:pt idx="50">
                  <c:v>1.2857142857142858</c:v>
                </c:pt>
                <c:pt idx="51">
                  <c:v>1.2307692307692308</c:v>
                </c:pt>
                <c:pt idx="52">
                  <c:v>0.86330935251798557</c:v>
                </c:pt>
                <c:pt idx="53">
                  <c:v>1.3265306122448979</c:v>
                </c:pt>
                <c:pt idx="54">
                  <c:v>1.3795081967213114</c:v>
                </c:pt>
                <c:pt idx="55">
                  <c:v>1.1241610738255032</c:v>
                </c:pt>
                <c:pt idx="56">
                  <c:v>1.25</c:v>
                </c:pt>
                <c:pt idx="57">
                  <c:v>1.216564417177914</c:v>
                </c:pt>
                <c:pt idx="58">
                  <c:v>2.1351351351351351</c:v>
                </c:pt>
                <c:pt idx="59">
                  <c:v>1.0084210526315789</c:v>
                </c:pt>
                <c:pt idx="60">
                  <c:v>1.06</c:v>
                </c:pt>
                <c:pt idx="61">
                  <c:v>0.83333333333333337</c:v>
                </c:pt>
                <c:pt idx="62">
                  <c:v>1.3729508196721312</c:v>
                </c:pt>
                <c:pt idx="63">
                  <c:v>0.93098591549295762</c:v>
                </c:pt>
                <c:pt idx="65">
                  <c:v>0.71180555555555558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5F-4691-8F94-B8A6121F2550}"/>
            </c:ext>
          </c:extLst>
        </c:ser>
        <c:ser>
          <c:idx val="1"/>
          <c:order val="1"/>
          <c:tx>
            <c:v>Design CR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 Tables'!$AH$2:$AH$67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'Data Summary Tables'!$AJ$2:$AJ$67</c:f>
              <c:numCache>
                <c:formatCode>0.00</c:formatCode>
                <c:ptCount val="66"/>
                <c:pt idx="0">
                  <c:v>1</c:v>
                </c:pt>
                <c:pt idx="1">
                  <c:v>0.83333333333333337</c:v>
                </c:pt>
                <c:pt idx="2">
                  <c:v>1</c:v>
                </c:pt>
                <c:pt idx="3">
                  <c:v>1.72875</c:v>
                </c:pt>
                <c:pt idx="4">
                  <c:v>1.72875</c:v>
                </c:pt>
                <c:pt idx="5">
                  <c:v>1.375</c:v>
                </c:pt>
                <c:pt idx="6">
                  <c:v>1</c:v>
                </c:pt>
                <c:pt idx="7">
                  <c:v>1</c:v>
                </c:pt>
                <c:pt idx="8">
                  <c:v>0.92107340173638519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1.2972972972972974</c:v>
                </c:pt>
                <c:pt idx="13">
                  <c:v>1</c:v>
                </c:pt>
                <c:pt idx="14">
                  <c:v>1</c:v>
                </c:pt>
                <c:pt idx="15">
                  <c:v>1.4</c:v>
                </c:pt>
                <c:pt idx="16">
                  <c:v>1</c:v>
                </c:pt>
                <c:pt idx="17">
                  <c:v>1.0331428571428571</c:v>
                </c:pt>
                <c:pt idx="18">
                  <c:v>1.234814814814815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1.1976047904191618</c:v>
                </c:pt>
                <c:pt idx="25">
                  <c:v>1.1111111111111112</c:v>
                </c:pt>
                <c:pt idx="26">
                  <c:v>0.99648241206030153</c:v>
                </c:pt>
                <c:pt idx="27">
                  <c:v>1.0553333333333332</c:v>
                </c:pt>
                <c:pt idx="28">
                  <c:v>1.3266666666666667</c:v>
                </c:pt>
                <c:pt idx="29">
                  <c:v>1.4285714285714286</c:v>
                </c:pt>
                <c:pt idx="30">
                  <c:v>1.4</c:v>
                </c:pt>
                <c:pt idx="31">
                  <c:v>1.6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1.0769230769230769</c:v>
                </c:pt>
                <c:pt idx="36">
                  <c:v>1.7783333333333333</c:v>
                </c:pt>
                <c:pt idx="37">
                  <c:v>1.9</c:v>
                </c:pt>
                <c:pt idx="38">
                  <c:v>1</c:v>
                </c:pt>
                <c:pt idx="39">
                  <c:v>1.0249999999999999</c:v>
                </c:pt>
                <c:pt idx="40">
                  <c:v>1</c:v>
                </c:pt>
                <c:pt idx="41">
                  <c:v>1</c:v>
                </c:pt>
                <c:pt idx="42">
                  <c:v>1.2105263157894737</c:v>
                </c:pt>
                <c:pt idx="43">
                  <c:v>1.49</c:v>
                </c:pt>
                <c:pt idx="44">
                  <c:v>1.4688888888888887</c:v>
                </c:pt>
                <c:pt idx="45">
                  <c:v>1.3333333333333333</c:v>
                </c:pt>
                <c:pt idx="46">
                  <c:v>2</c:v>
                </c:pt>
                <c:pt idx="47">
                  <c:v>1.2777777777777777</c:v>
                </c:pt>
                <c:pt idx="48">
                  <c:v>1.1818181818181819</c:v>
                </c:pt>
                <c:pt idx="49">
                  <c:v>1.0012658227848101</c:v>
                </c:pt>
                <c:pt idx="50">
                  <c:v>1</c:v>
                </c:pt>
                <c:pt idx="51">
                  <c:v>1.1851851851851851</c:v>
                </c:pt>
                <c:pt idx="52">
                  <c:v>1.5</c:v>
                </c:pt>
                <c:pt idx="53">
                  <c:v>1</c:v>
                </c:pt>
                <c:pt idx="54">
                  <c:v>1.4024999999999999</c:v>
                </c:pt>
                <c:pt idx="55">
                  <c:v>1.3958333333333333</c:v>
                </c:pt>
                <c:pt idx="56">
                  <c:v>1.0666666666666667</c:v>
                </c:pt>
                <c:pt idx="57">
                  <c:v>1.2793548387096774</c:v>
                </c:pt>
                <c:pt idx="58">
                  <c:v>1</c:v>
                </c:pt>
                <c:pt idx="59">
                  <c:v>1.3685714285714285</c:v>
                </c:pt>
                <c:pt idx="60">
                  <c:v>1.0743243243243243</c:v>
                </c:pt>
                <c:pt idx="61">
                  <c:v>1</c:v>
                </c:pt>
                <c:pt idx="62">
                  <c:v>1.0534591194968552</c:v>
                </c:pt>
                <c:pt idx="63">
                  <c:v>1.2793548387096774</c:v>
                </c:pt>
                <c:pt idx="64">
                  <c:v>1.2884615384615385</c:v>
                </c:pt>
                <c:pt idx="65">
                  <c:v>1.1388888888888888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5F-4691-8F94-B8A6121F2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349744"/>
        <c:axId val="1606353584"/>
      </c:scatterChart>
      <c:valAx>
        <c:axId val="160634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Each vertical line represents one site and the two points on that line represent the design (red) and measured (blue) constriction</a:t>
                </a:r>
                <a:r>
                  <a:rPr lang="en-US" baseline="0"/>
                  <a:t> rato for that site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1503221775753689"/>
              <c:y val="0.89591898273953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53584"/>
        <c:crosses val="autoZero"/>
        <c:crossBetween val="midCat"/>
        <c:majorUnit val="1"/>
      </c:valAx>
      <c:valAx>
        <c:axId val="1606353584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Constrcion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4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48795698912712"/>
          <c:y val="9.3085507157676314E-2"/>
          <c:w val="0.17845170518783782"/>
          <c:h val="3.4247351356948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24375D8-E4BA-4EE9-B65D-43C5E1DAD61D}">
          <cx:tx>
            <cx:txData>
              <cx:f>_xlchart.v1.0</cx:f>
              <cx:v>3 Width Straight Average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V Bank 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 Bank Length</a:t>
          </a:r>
        </a:p>
      </cx:txPr>
    </cx:title>
    <cx:plotArea>
      <cx:plotAreaRegion>
        <cx:series layoutId="clusteredColumn" uniqueId="{0BD5ED30-0AC1-4A62-8F79-23878B502A1A}">
          <cx:tx>
            <cx:txData>
              <cx:f>_xlchart.v1.16</cx:f>
              <cx:v>V Bank Length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V Bank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 Bank Height</a:t>
          </a:r>
        </a:p>
      </cx:txPr>
    </cx:title>
    <cx:plotArea>
      <cx:plotAreaRegion>
        <cx:series layoutId="clusteredColumn" uniqueId="{58FC8873-2387-49CC-97B8-1BE7914CC171}">
          <cx:tx>
            <cx:txData>
              <cx:f>_xlchart.v1.18</cx:f>
              <cx:v>V Bank Height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V Bank Width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 Bank Width</a:t>
          </a:r>
        </a:p>
      </cx:txPr>
    </cx:title>
    <cx:plotArea>
      <cx:plotAreaRegion>
        <cx:series layoutId="clusteredColumn" uniqueId="{F33DD72D-7E51-4AB6-AB56-E31093BC2650}">
          <cx:tx>
            <cx:txData>
              <cx:f>_xlchart.v1.20</cx:f>
              <cx:v>V Bank Width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 of 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Interior Gradient</a:t>
            </a:r>
          </a:p>
        </cx:rich>
      </cx:tx>
    </cx:title>
    <cx:plotArea>
      <cx:plotAreaRegion>
        <cx:series layoutId="clusteredColumn" uniqueId="{1BE49A1E-7763-4B4F-B2C5-0053E308213A}">
          <cx:tx>
            <cx:txData>
              <cx:f>_xlchart.v1.2</cx:f>
              <cx:v>3 Gradient Overall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Design CR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Design CR</a:t>
          </a:r>
        </a:p>
      </cx:txPr>
    </cx:title>
    <cx:plotArea>
      <cx:plotAreaRegion>
        <cx:series layoutId="clusteredColumn" uniqueId="{8C8D7055-7F29-42EA-BBDC-1DFB3805E117}">
          <cx:tx>
            <cx:txData>
              <cx:f>_xlchart.v1.6</cx:f>
              <cx:v>Reach3 Design CR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Measured CR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Measured CR</a:t>
          </a:r>
        </a:p>
      </cx:txPr>
    </cx:title>
    <cx:plotArea>
      <cx:plotAreaRegion>
        <cx:series layoutId="clusteredColumn" uniqueId="{78122B01-3A84-4545-942F-9916F2034ED3}">
          <cx:tx>
            <cx:txData>
              <cx:f>_xlchart.v1.8</cx:f>
              <cx:v>Measured CR using Structure and Reach 4 width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Structure 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Structure Length</a:t>
          </a:r>
        </a:p>
      </cx:txPr>
    </cx:title>
    <cx:plotArea>
      <cx:plotAreaRegion>
        <cx:series layoutId="clusteredColumn" uniqueId="{CA19A3C4-748B-407D-ADFA-B3000856B9E7}">
          <cx:tx>
            <cx:txData>
              <cx:f>_xlchart.v1.10</cx:f>
              <cx:v>Reach 3Total Length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Interior Channel width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Interior Channel width</a:t>
          </a:r>
        </a:p>
      </cx:txPr>
    </cx:title>
    <cx:plotArea>
      <cx:plotAreaRegion>
        <cx:series layoutId="clusteredColumn" uniqueId="{A24375D8-E4BA-4EE9-B65D-43C5E1DAD61D}">
          <cx:tx>
            <cx:txData>
              <cx:f>_xlchart.v1.4</cx:f>
              <cx:v>3 Width Straight Average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V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 Height</a:t>
          </a:r>
        </a:p>
      </cx:txPr>
    </cx:title>
    <cx:plotArea>
      <cx:plotAreaRegion>
        <cx:series layoutId="clusteredColumn" uniqueId="{F5AD5C5E-6FFD-4D90-B07C-B7FB8613C9E1}">
          <cx:tx>
            <cx:txData>
              <cx:f>_xlchart.v1.12</cx:f>
              <cx:v>V Height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V Interior Channel Width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 Interior Channel Width </a:t>
          </a:r>
        </a:p>
      </cx:txPr>
    </cx:title>
    <cx:plotArea>
      <cx:plotAreaRegion>
        <cx:series layoutId="clusteredColumn" uniqueId="{B61B0A4A-9309-42CB-8170-3BDE4C0E4BE5}">
          <cx:tx>
            <cx:txData>
              <cx:f>_xlchart.v1.22</cx:f>
              <cx:v>V Interior Channel Width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V Interior Gradient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 Interior Gradient</a:t>
          </a:r>
        </a:p>
      </cx:txPr>
    </cx:title>
    <cx:plotArea>
      <cx:plotAreaRegion>
        <cx:series layoutId="clusteredColumn" uniqueId="{AA963BEB-4014-455B-9017-4C41CC9B3531}">
          <cx:tx>
            <cx:txData>
              <cx:f>_xlchart.v1.14</cx:f>
              <cx:v>V Interior Gradient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5" Type="http://schemas.microsoft.com/office/2014/relationships/chartEx" Target="../charts/chartEx6.xml"/><Relationship Id="rId4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Relationship Id="rId6" Type="http://schemas.microsoft.com/office/2014/relationships/chartEx" Target="../charts/chartEx12.xml"/><Relationship Id="rId5" Type="http://schemas.microsoft.com/office/2014/relationships/chartEx" Target="../charts/chartEx11.xml"/><Relationship Id="rId4" Type="http://schemas.microsoft.com/office/2014/relationships/chartEx" Target="../charts/chartEx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565547</xdr:colOff>
      <xdr:row>27</xdr:row>
      <xdr:rowOff>75010</xdr:rowOff>
    </xdr:from>
    <xdr:to>
      <xdr:col>27</xdr:col>
      <xdr:colOff>279797</xdr:colOff>
      <xdr:row>42</xdr:row>
      <xdr:rowOff>139303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5A9B3B1-BAD0-9562-A13D-FB99D81625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57497" y="5612210"/>
              <a:ext cx="4591050" cy="28265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149256</xdr:colOff>
      <xdr:row>0</xdr:row>
      <xdr:rowOff>455629</xdr:rowOff>
    </xdr:from>
    <xdr:to>
      <xdr:col>53</xdr:col>
      <xdr:colOff>526329</xdr:colOff>
      <xdr:row>32</xdr:row>
      <xdr:rowOff>67559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43D582-CEB6-4BCC-B928-C1F6055C7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A533D3-BB38-45F2-8B44-654805EFA9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8415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2CC35E2-9FEA-47F6-9BA2-E4A7212923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331470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35</xdr:row>
      <xdr:rowOff>0</xdr:rowOff>
    </xdr:from>
    <xdr:to>
      <xdr:col>8</xdr:col>
      <xdr:colOff>304800</xdr:colOff>
      <xdr:row>50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9A46943-08A3-46BC-9C91-69A1ED4A1E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644525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ECA047B-B9C1-41F9-818E-6DEC85B9C8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18415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EEC4D60-B691-4CB2-9086-A3FB13CA67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331470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106680</xdr:colOff>
      <xdr:row>26</xdr:row>
      <xdr:rowOff>38100</xdr:rowOff>
    </xdr:from>
    <xdr:to>
      <xdr:col>30</xdr:col>
      <xdr:colOff>99060</xdr:colOff>
      <xdr:row>41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B5D91C3-69F5-5872-744F-EF3D6868A8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34030" y="5600700"/>
              <a:ext cx="461518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91440</xdr:colOff>
      <xdr:row>0</xdr:row>
      <xdr:rowOff>30480</xdr:rowOff>
    </xdr:from>
    <xdr:to>
      <xdr:col>30</xdr:col>
      <xdr:colOff>83820</xdr:colOff>
      <xdr:row>10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22C1205-9DB7-25C8-7B8E-70F010A12A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18790" y="30480"/>
              <a:ext cx="4615180" cy="272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91440</xdr:colOff>
      <xdr:row>10</xdr:row>
      <xdr:rowOff>167640</xdr:rowOff>
    </xdr:from>
    <xdr:to>
      <xdr:col>30</xdr:col>
      <xdr:colOff>83820</xdr:colOff>
      <xdr:row>25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6F14FB6-211A-7FA4-8136-CC80023159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18790" y="2783840"/>
              <a:ext cx="461518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83820</xdr:colOff>
      <xdr:row>41</xdr:row>
      <xdr:rowOff>121920</xdr:rowOff>
    </xdr:from>
    <xdr:to>
      <xdr:col>30</xdr:col>
      <xdr:colOff>76200</xdr:colOff>
      <xdr:row>56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F1FF9E9-C848-844E-BFCD-AF0962A296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11170" y="8446770"/>
              <a:ext cx="461518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68580</xdr:colOff>
      <xdr:row>57</xdr:row>
      <xdr:rowOff>22860</xdr:rowOff>
    </xdr:from>
    <xdr:to>
      <xdr:col>30</xdr:col>
      <xdr:colOff>60960</xdr:colOff>
      <xdr:row>72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D7D85CC-EDC9-732C-AEBB-C2B8B1B3DA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95930" y="11294110"/>
              <a:ext cx="461518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137160</xdr:colOff>
      <xdr:row>73</xdr:row>
      <xdr:rowOff>7620</xdr:rowOff>
    </xdr:from>
    <xdr:to>
      <xdr:col>30</xdr:col>
      <xdr:colOff>129540</xdr:colOff>
      <xdr:row>88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444FBCA9-1D4C-3F84-00FB-02A4CB5809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64510" y="14225270"/>
              <a:ext cx="461518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illian ODoherty" id="{022C57BF-7FB4-421E-B269-2DFF6D9AAFAF}" userId="141a29d33f287033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lian ODoherty" refreshedDate="45440.536373148148" createdVersion="8" refreshedVersion="8" minRefreshableVersion="3" recordCount="66" xr:uid="{2B00E833-DA28-4570-A5AE-A90D4FB8BE3C}">
  <cacheSource type="worksheet">
    <worksheetSource ref="A1:DI75" sheet="Designs"/>
  </cacheSource>
  <cacheFields count="183">
    <cacheField name="SiteSite ID" numFmtId="0">
      <sharedItems containsMixedTypes="1" containsNumber="1" containsInteger="1" minValue="20200224" maxValue="20501876"/>
    </cacheField>
    <cacheField name="SiteStream Name" numFmtId="0">
      <sharedItems/>
    </cacheField>
    <cacheField name="SiteRoad Name" numFmtId="0">
      <sharedItems/>
    </cacheField>
    <cacheField name="Lake Outlet" numFmtId="0">
      <sharedItems count="2">
        <s v="n"/>
        <s v="y"/>
      </sharedItems>
    </cacheField>
    <cacheField name="Protuding metal weir" numFmtId="0">
      <sharedItems containsBlank="1" count="3">
        <m/>
        <s v="n"/>
        <s v="y"/>
      </sharedItems>
    </cacheField>
    <cacheField name="Bottomless" numFmtId="0">
      <sharedItems containsBlank="1" count="2">
        <s v="y"/>
        <m/>
      </sharedItems>
    </cacheField>
    <cacheField name="Overflow Pipe within banks" numFmtId="0">
      <sharedItems containsBlank="1" count="2">
        <m/>
        <s v="y"/>
      </sharedItems>
    </cacheField>
    <cacheField name="Straight or Meandering" numFmtId="0">
      <sharedItems count="2">
        <s v="s"/>
        <s v="m"/>
      </sharedItems>
    </cacheField>
    <cacheField name="Banks y/N" numFmtId="0">
      <sharedItems count="2">
        <s v="n"/>
        <s v="y"/>
      </sharedItems>
    </cacheField>
    <cacheField name="Bank Material Larger than Bed Materials Y/N" numFmtId="0">
      <sharedItems count="3">
        <s v="na"/>
        <s v="y"/>
        <s v="n"/>
      </sharedItems>
    </cacheField>
    <cacheField name="Features Y/n" numFmtId="0">
      <sharedItems count="2">
        <s v="n"/>
        <s v="y"/>
      </sharedItems>
    </cacheField>
    <cacheField name="One Size Material Used for All" numFmtId="0">
      <sharedItems/>
    </cacheField>
    <cacheField name="Reach 1Length" numFmtId="0">
      <sharedItems containsNonDate="0" containsString="0" containsBlank="1"/>
    </cacheField>
    <cacheField name="Reach 1Gradient" numFmtId="0">
      <sharedItems containsNonDate="0" containsString="0" containsBlank="1"/>
    </cacheField>
    <cacheField name="Reach 1Natural or Altered Channel" numFmtId="0">
      <sharedItems containsNonDate="0" containsString="0" containsBlank="1"/>
    </cacheField>
    <cacheField name="Reach 1Pond or Lake (Y/N)" numFmtId="0">
      <sharedItems containsNonDate="0" containsString="0" containsBlank="1"/>
    </cacheField>
    <cacheField name="Reach 1Confluence or Ditch (Y/N)" numFmtId="0">
      <sharedItems containsNonDate="0" containsString="0" containsBlank="1"/>
    </cacheField>
    <cacheField name="Reach 1Dist to Confluence" numFmtId="0">
      <sharedItems containsNonDate="0" containsString="0" containsBlank="1"/>
    </cacheField>
    <cacheField name="Reach 1Beaver Dam" numFmtId="0">
      <sharedItems containsNonDate="0" containsString="0" containsBlank="1"/>
    </cacheField>
    <cacheField name="Reach 1Continuous Thalweg" numFmtId="0">
      <sharedItems containsNonDate="0" containsString="0" containsBlank="1"/>
    </cacheField>
    <cacheField name="Reach 1Thalweg Depth" numFmtId="0">
      <sharedItems containsNonDate="0" containsString="0" containsBlank="1"/>
    </cacheField>
    <cacheField name="Reach 1Ave Water Depth" numFmtId="0">
      <sharedItems containsNonDate="0" containsString="0" containsBlank="1"/>
    </cacheField>
    <cacheField name="Reach 1Major Change" numFmtId="0">
      <sharedItems containsNonDate="0" containsString="0" containsBlank="1"/>
    </cacheField>
    <cacheField name="Reach 1Major Change Type" numFmtId="0">
      <sharedItems containsNonDate="0" containsString="0" containsBlank="1"/>
    </cacheField>
    <cacheField name="Reach 1Overall Channel Stability" numFmtId="0">
      <sharedItems containsNonDate="0" containsString="0" containsBlank="1"/>
    </cacheField>
    <cacheField name="Reach 1Description 1" numFmtId="0">
      <sharedItems containsNonDate="0" containsString="0" containsBlank="1"/>
    </cacheField>
    <cacheField name="Reach 1 Instability Length 1" numFmtId="0">
      <sharedItems containsNonDate="0" containsString="0" containsBlank="1"/>
    </cacheField>
    <cacheField name="Reach 1 Instability Dist 1" numFmtId="0">
      <sharedItems containsNonDate="0" containsString="0" containsBlank="1"/>
    </cacheField>
    <cacheField name="Reach 1 Instability Description 2" numFmtId="0">
      <sharedItems containsNonDate="0" containsString="0" containsBlank="1"/>
    </cacheField>
    <cacheField name="Reach 1 Instability Length 2" numFmtId="0">
      <sharedItems containsNonDate="0" containsString="0" containsBlank="1"/>
    </cacheField>
    <cacheField name="Reach 1 Instability Dist 2" numFmtId="0">
      <sharedItems containsNonDate="0" containsString="0" containsBlank="1"/>
    </cacheField>
    <cacheField name="Reach 1Geo Channel Type" numFmtId="0">
      <sharedItems containsNonDate="0" containsString="0" containsBlank="1"/>
    </cacheField>
    <cacheField name="Reach 1Flow Type" numFmtId="0">
      <sharedItems containsNonDate="0" containsString="0" containsBlank="1"/>
    </cacheField>
    <cacheField name="Reach 1Ave Width 1" numFmtId="0">
      <sharedItems containsNonDate="0" containsString="0" containsBlank="1"/>
    </cacheField>
    <cacheField name="Reach 1Width Type 1" numFmtId="0">
      <sharedItems containsNonDate="0" containsString="0" containsBlank="1"/>
    </cacheField>
    <cacheField name="Reach 1Ave Width 2" numFmtId="0">
      <sharedItems containsNonDate="0" containsString="0" containsBlank="1"/>
    </cacheField>
    <cacheField name="Reach 1Width Type 2" numFmtId="0">
      <sharedItems containsNonDate="0" containsString="0" containsBlank="1"/>
    </cacheField>
    <cacheField name="Reach 1Ave Width 3" numFmtId="0">
      <sharedItems containsNonDate="0" containsString="0" containsBlank="1"/>
    </cacheField>
    <cacheField name="Reach 1Width Type 3" numFmtId="0">
      <sharedItems containsNonDate="0" containsString="0" containsBlank="1"/>
    </cacheField>
    <cacheField name="Reach 1Subs 1" numFmtId="0">
      <sharedItems containsNonDate="0" containsString="0" containsBlank="1"/>
    </cacheField>
    <cacheField name="Reach 1Subs 2" numFmtId="0">
      <sharedItems containsNonDate="0" containsString="0" containsBlank="1"/>
    </cacheField>
    <cacheField name="Reach 1Subs 3" numFmtId="0">
      <sharedItems containsNonDate="0" containsString="0" containsBlank="1"/>
    </cacheField>
    <cacheField name="Reach 1Subs 4" numFmtId="0">
      <sharedItems containsNonDate="0" containsString="0" containsBlank="1"/>
    </cacheField>
    <cacheField name="Reach 1Subs 5" numFmtId="0">
      <sharedItems containsNonDate="0" containsString="0" containsBlank="1"/>
    </cacheField>
    <cacheField name="Reach 1Subs 6" numFmtId="0">
      <sharedItems containsNonDate="0" containsString="0" containsBlank="1"/>
    </cacheField>
    <cacheField name="Reach 1Deps Feat Pres (Y/N)" numFmtId="0">
      <sharedItems containsNonDate="0" containsString="0" containsBlank="1"/>
    </cacheField>
    <cacheField name="Reach 1Deps Type" numFmtId="0">
      <sharedItems containsNonDate="0" containsString="0" containsBlank="1"/>
    </cacheField>
    <cacheField name="Reach 1Reach 1 Notes" numFmtId="0">
      <sharedItems containsNonDate="0" containsString="0" containsBlank="1"/>
    </cacheField>
    <cacheField name="Reach 2 Info Recorded ?" numFmtId="0">
      <sharedItems/>
    </cacheField>
    <cacheField name="Reach 2Length" numFmtId="0">
      <sharedItems containsBlank="1" containsMixedTypes="1" containsNumber="1" minValue="15.57" maxValue="148"/>
    </cacheField>
    <cacheField name="Reach 2 Gradient" numFmtId="0">
      <sharedItems containsBlank="1" containsMixedTypes="1" containsNumber="1" minValue="0.1" maxValue="6"/>
    </cacheField>
    <cacheField name="Reach 2 Beaver Dam" numFmtId="0">
      <sharedItems containsBlank="1"/>
    </cacheField>
    <cacheField name="Reach 2 Geo Channel Type" numFmtId="0">
      <sharedItems containsBlank="1"/>
    </cacheField>
    <cacheField name="Reach 2 Features" numFmtId="0">
      <sharedItems containsBlank="1"/>
    </cacheField>
    <cacheField name="Reach 2 Features Cons" numFmtId="0">
      <sharedItems containsBlank="1"/>
    </cacheField>
    <cacheField name="Reach 2 Number Grade Control" numFmtId="0">
      <sharedItems containsBlank="1" containsMixedTypes="1" containsNumber="1" containsInteger="1" minValue="0" maxValue="7"/>
    </cacheField>
    <cacheField name="2 Width Straight" numFmtId="0">
      <sharedItems containsBlank="1" containsMixedTypes="1" containsNumber="1" minValue="5" maxValue="35"/>
    </cacheField>
    <cacheField name="2 Width Bankfull" numFmtId="0">
      <sharedItems containsString="0" containsBlank="1" containsNumber="1" minValue="5.5" maxValue="35"/>
    </cacheField>
    <cacheField name="2 Width OHW" numFmtId="0">
      <sharedItems containsString="0" containsBlank="1" containsNumber="1" minValue="10" maxValue="30"/>
    </cacheField>
    <cacheField name="2 Width Feature" numFmtId="0">
      <sharedItems containsString="0" containsBlank="1" containsNumber="1" containsInteger="1" minValue="4" maxValue="10"/>
    </cacheField>
    <cacheField name="2 Width Low Flow" numFmtId="0">
      <sharedItems containsString="0" containsBlank="1" containsNumber="1" containsInteger="1" minValue="4" maxValue="12"/>
    </cacheField>
    <cacheField name="2 Width Pool" numFmtId="0">
      <sharedItems containsBlank="1"/>
    </cacheField>
    <cacheField name="OHW Depth" numFmtId="0">
      <sharedItems containsBlank="1" containsMixedTypes="1" containsNumber="1" minValue="1" maxValue="2"/>
    </cacheField>
    <cacheField name="Low Flow Y/N" numFmtId="0">
      <sharedItems containsBlank="1"/>
    </cacheField>
    <cacheField name="Low Flow Type" numFmtId="0">
      <sharedItems containsBlank="1"/>
    </cacheField>
    <cacheField name="Low Flow Width" numFmtId="0">
      <sharedItems containsBlank="1" containsMixedTypes="1" containsNumber="1" minValue="2" maxValue="12"/>
    </cacheField>
    <cacheField name="Low flow depth" numFmtId="0">
      <sharedItems containsBlank="1" containsMixedTypes="1" containsNumber="1" minValue="0.2" maxValue="1"/>
    </cacheField>
    <cacheField name="Ave Bank Height Left" numFmtId="0">
      <sharedItems containsBlank="1" containsMixedTypes="1" containsNumber="1" minValue="0.5" maxValue="3.5"/>
    </cacheField>
    <cacheField name="Reach 2Ave Bank Height Right" numFmtId="0">
      <sharedItems containsBlank="1" containsMixedTypes="1" containsNumber="1" minValue="0.5" maxValue="3.5"/>
    </cacheField>
    <cacheField name="Reach 2Bio-eng Type Line 1" numFmtId="0">
      <sharedItems containsBlank="1"/>
    </cacheField>
    <cacheField name="Reach 2L or R Line 1" numFmtId="0">
      <sharedItems containsBlank="1" containsMixedTypes="1" containsNumber="1" minValue="15.57" maxValue="15.57"/>
    </cacheField>
    <cacheField name="Reach 2 Bioeng Length Line 1" numFmtId="0">
      <sharedItems containsBlank="1" containsMixedTypes="1" containsNumber="1" containsInteger="1" minValue="9" maxValue="148"/>
    </cacheField>
    <cacheField name="Reach 2 Bio-eng Type Line 2" numFmtId="0">
      <sharedItems containsBlank="1"/>
    </cacheField>
    <cacheField name="Reach 2L or R Line 2" numFmtId="0">
      <sharedItems containsBlank="1"/>
    </cacheField>
    <cacheField name="Reach 2 Bio-eng Length Line 2" numFmtId="0">
      <sharedItems containsBlank="1" containsMixedTypes="1" containsNumber="1" containsInteger="1" minValue="9" maxValue="148"/>
    </cacheField>
    <cacheField name="Reach 2Bio-eng Type Line 3" numFmtId="0">
      <sharedItems containsBlank="1"/>
    </cacheField>
    <cacheField name="Reach 2L or R Line 3" numFmtId="0">
      <sharedItems containsBlank="1"/>
    </cacheField>
    <cacheField name="Reach 2Length Line 3" numFmtId="0">
      <sharedItems containsBlank="1" containsMixedTypes="1" containsNumber="1" containsInteger="1" minValue="10" maxValue="50"/>
    </cacheField>
    <cacheField name="Reach 2Bio-eng Type Line 4" numFmtId="0">
      <sharedItems containsBlank="1"/>
    </cacheField>
    <cacheField name="Reach 2L or R Line 4" numFmtId="0">
      <sharedItems containsBlank="1"/>
    </cacheField>
    <cacheField name="Reach 2Length Line 4" numFmtId="0">
      <sharedItems containsBlank="1" containsMixedTypes="1" containsNumber="1" containsInteger="1" minValue="10" maxValue="50"/>
    </cacheField>
    <cacheField name="Reach 2 Reach 2 Notes" numFmtId="0">
      <sharedItems containsNonDate="0" containsString="0" containsBlank="1"/>
    </cacheField>
    <cacheField name="Reach 3 Structure Width" numFmtId="0">
      <sharedItems containsSemiMixedTypes="0" containsString="0" containsNumber="1" minValue="5" maxValue="32"/>
    </cacheField>
    <cacheField name="Reach 3 Total Length" numFmtId="2">
      <sharedItems containsMixedTypes="1" containsNumber="1" minValue="13.5" maxValue="152" count="47">
        <n v="27.5"/>
        <n v="44"/>
        <n v="48"/>
        <n v="49.5"/>
        <n v="51.38"/>
        <n v="56"/>
        <n v="69.67"/>
        <n v="67.75"/>
        <n v="144.4"/>
        <n v="152"/>
        <n v="80"/>
        <n v="63.67"/>
        <n v="95"/>
        <n v="50"/>
        <n v="71.25"/>
        <s v="na"/>
        <n v="13.5"/>
        <n v="102.9"/>
        <n v="110.1"/>
        <n v="45"/>
        <n v="25"/>
        <n v="58"/>
        <n v="52"/>
        <n v="58.5"/>
        <n v="51"/>
        <n v="74"/>
        <n v="68"/>
        <n v="78"/>
        <n v="100"/>
        <n v="70"/>
        <n v="57"/>
        <n v="54"/>
        <n v="60"/>
        <n v="35"/>
        <n v="40"/>
        <n v="90"/>
        <n v="36"/>
        <n v="93"/>
        <n v="65"/>
        <n v="53"/>
        <n v="42"/>
        <n v="148.9"/>
        <n v="39"/>
        <n v="59.5"/>
        <n v="64.5"/>
        <n v="67.5"/>
        <n v="85.5"/>
      </sharedItems>
    </cacheField>
    <cacheField name="Reach 3 Gradient" numFmtId="0">
      <sharedItems containsSemiMixedTypes="0" containsString="0" containsNumber="1" minValue="0.1" maxValue="5.7"/>
    </cacheField>
    <cacheField name="Reach 3 _x000a_Inlet H" numFmtId="0">
      <sharedItems containsMixedTypes="1" containsNumber="1" minValue="3" maxValue="10.8"/>
    </cacheField>
    <cacheField name="Reach 3_x000a_Inlet W" numFmtId="0">
      <sharedItems containsMixedTypes="1" containsNumber="1" minValue="3" maxValue="27"/>
    </cacheField>
    <cacheField name="Reach 3 _x000a_Outlet H" numFmtId="0">
      <sharedItems containsMixedTypes="1" containsNumber="1" minValue="3" maxValue="45"/>
    </cacheField>
    <cacheField name="Reach 3 _x000a_Outlet W" numFmtId="0">
      <sharedItems containsMixedTypes="1" containsNumber="1" minValue="3" maxValue="27"/>
    </cacheField>
    <cacheField name="Reach 3 _x000a_Geo Channel Type" numFmtId="0">
      <sharedItems/>
    </cacheField>
    <cacheField name="Reach 3 _x000a_Channel Form" numFmtId="0">
      <sharedItems/>
    </cacheField>
    <cacheField name="Reach 3 _x000a_No of Meanders" numFmtId="0">
      <sharedItems containsSemiMixedTypes="0" containsString="0" containsNumber="1" containsInteger="1" minValue="0" maxValue="7"/>
    </cacheField>
    <cacheField name="OHW Depth2" numFmtId="0">
      <sharedItems containsMixedTypes="1" containsNumber="1" minValue="0.5" maxValue="2.5"/>
    </cacheField>
    <cacheField name="Low Flow Y/N2" numFmtId="0">
      <sharedItems/>
    </cacheField>
    <cacheField name="Low Flow Type2" numFmtId="0">
      <sharedItems/>
    </cacheField>
    <cacheField name="Low Flow Width2" numFmtId="0">
      <sharedItems containsBlank="1" containsMixedTypes="1" containsNumber="1" minValue="1" maxValue="12"/>
    </cacheField>
    <cacheField name="Low flow depth2" numFmtId="0">
      <sharedItems containsBlank="1" containsMixedTypes="1" containsNumber="1" minValue="0.2" maxValue="2"/>
    </cacheField>
    <cacheField name="3 Feature" numFmtId="0">
      <sharedItems/>
    </cacheField>
    <cacheField name="3 Feature cons" numFmtId="0">
      <sharedItems/>
    </cacheField>
    <cacheField name="3 Feature Below, Level or Above streambed" numFmtId="0">
      <sharedItems containsBlank="1"/>
    </cacheField>
    <cacheField name="Spans Channel" numFmtId="0">
      <sharedItems containsBlank="1"/>
    </cacheField>
    <cacheField name="3 Feature Numer" numFmtId="0">
      <sharedItems containsSemiMixedTypes="0" containsString="0" containsNumber="1" containsInteger="1" minValue="0" maxValue="10"/>
    </cacheField>
    <cacheField name="Reach 3 _x000a_Interior Banks Y/N" numFmtId="0">
      <sharedItems/>
    </cacheField>
    <cacheField name="Bank Design Type" numFmtId="0">
      <sharedItems containsSemiMixedTypes="0" containsString="0" containsNumber="1" containsInteger="1" minValue="1" maxValue="3"/>
    </cacheField>
    <cacheField name="Reach 3 _x000a_Ave Bank Width " numFmtId="0">
      <sharedItems containsBlank="1" containsMixedTypes="1" containsNumber="1" minValue="0.5" maxValue="4.5"/>
    </cacheField>
    <cacheField name="Reach 3 _x000a_Ave Bank H" numFmtId="0">
      <sharedItems containsBlank="1" containsMixedTypes="1" containsNumber="1" minValue="0.75" maxValue="2.5"/>
    </cacheField>
    <cacheField name="3 Width Straight" numFmtId="0">
      <sharedItems containsString="0" containsBlank="1" containsNumber="1" minValue="3" maxValue="27"/>
    </cacheField>
    <cacheField name="3 Width Bankfull" numFmtId="0">
      <sharedItems containsString="0" containsBlank="1" containsNumber="1" minValue="5" maxValue="15.5"/>
    </cacheField>
    <cacheField name="3 Width OH" numFmtId="0">
      <sharedItems containsNonDate="0" containsString="0" containsBlank="1"/>
    </cacheField>
    <cacheField name="3 Width Feature" numFmtId="0">
      <sharedItems containsString="0" containsBlank="1" containsNumber="1" minValue="5" maxValue="13"/>
    </cacheField>
    <cacheField name="3 Width Low Flow" numFmtId="0">
      <sharedItems containsString="0" containsBlank="1" containsNumber="1" minValue="2" maxValue="16"/>
    </cacheField>
    <cacheField name="3 Width Pool" numFmtId="0">
      <sharedItems containsString="0" containsBlank="1" containsNumber="1" containsInteger="1" minValue="7" maxValue="15"/>
    </cacheField>
    <cacheField name="Reach 3_x000a_ Notes" numFmtId="0">
      <sharedItems containsNonDate="0" containsString="0" containsBlank="1"/>
    </cacheField>
    <cacheField name="Reach 4 Info Recorded?" numFmtId="0">
      <sharedItems/>
    </cacheField>
    <cacheField name="Reach 4Length" numFmtId="0">
      <sharedItems containsBlank="1" containsMixedTypes="1" containsNumber="1" minValue="5" maxValue="134" count="27">
        <m/>
        <n v="100"/>
        <n v="10"/>
        <n v="65"/>
        <n v="58"/>
        <n v="48"/>
        <n v="17"/>
        <n v="35"/>
        <s v="na"/>
        <n v="5"/>
        <n v="20"/>
        <n v="15"/>
        <n v="60"/>
        <n v="85"/>
        <n v="53"/>
        <n v="36"/>
        <n v="12"/>
        <n v="81"/>
        <n v="50"/>
        <n v="95"/>
        <n v="49"/>
        <n v="134"/>
        <n v="49.09"/>
        <n v="70.8"/>
        <n v="81.12"/>
        <n v="19"/>
        <n v="62"/>
      </sharedItems>
    </cacheField>
    <cacheField name="Reach 4Gradient" numFmtId="0">
      <sharedItems containsBlank="1" containsMixedTypes="1" containsNumber="1" minValue="0" maxValue="6"/>
    </cacheField>
    <cacheField name="Reach 4Beaver Dam" numFmtId="0">
      <sharedItems containsBlank="1" containsMixedTypes="1" containsNumber="1" minValue="4.55" maxValue="4.55"/>
    </cacheField>
    <cacheField name="Reach 4Geo Channel Type" numFmtId="0">
      <sharedItems containsBlank="1"/>
    </cacheField>
    <cacheField name="Reach 4Type Grade Control" numFmtId="0">
      <sharedItems containsBlank="1"/>
    </cacheField>
    <cacheField name="Reach 4Type Grade Control Cons" numFmtId="0">
      <sharedItems containsBlank="1"/>
    </cacheField>
    <cacheField name="Reach 4Number Grade Contorl" numFmtId="0">
      <sharedItems containsString="0" containsBlank="1" containsNumber="1" containsInteger="1" minValue="0" maxValue="7"/>
    </cacheField>
    <cacheField name="4 Width Straight" numFmtId="0">
      <sharedItems containsBlank="1" containsMixedTypes="1" containsNumber="1" minValue="3" maxValue="35"/>
    </cacheField>
    <cacheField name="4 Width Bankfull" numFmtId="0">
      <sharedItems containsString="0" containsBlank="1" containsNumber="1" minValue="5.5" maxValue="27.5"/>
    </cacheField>
    <cacheField name="4 Width OHW" numFmtId="0">
      <sharedItems containsString="0" containsBlank="1" containsNumber="1" minValue="3" maxValue="17.75"/>
    </cacheField>
    <cacheField name="4 Width Feature" numFmtId="0">
      <sharedItems containsString="0" containsBlank="1" containsNumber="1" containsInteger="1" minValue="6" maxValue="8"/>
    </cacheField>
    <cacheField name="4 Width Low Flow" numFmtId="0">
      <sharedItems containsString="0" containsBlank="1" containsNumber="1" containsInteger="1" minValue="4" maxValue="12"/>
    </cacheField>
    <cacheField name="4 Width Pool" numFmtId="0">
      <sharedItems containsBlank="1"/>
    </cacheField>
    <cacheField name="OHW Depth3" numFmtId="0">
      <sharedItems containsBlank="1" containsMixedTypes="1" containsNumber="1" minValue="1" maxValue="2"/>
    </cacheField>
    <cacheField name="Low Flow Y/N3" numFmtId="0">
      <sharedItems containsBlank="1"/>
    </cacheField>
    <cacheField name="Low Flow Type3" numFmtId="0">
      <sharedItems containsBlank="1"/>
    </cacheField>
    <cacheField name="Low Flow Width3" numFmtId="0">
      <sharedItems containsBlank="1" containsMixedTypes="1" containsNumber="1" containsInteger="1" minValue="2" maxValue="9"/>
    </cacheField>
    <cacheField name="Low flow depth3" numFmtId="0">
      <sharedItems containsBlank="1" containsMixedTypes="1" containsNumber="1" minValue="0.2" maxValue="1"/>
    </cacheField>
    <cacheField name="Reach 4Ave Bank Height Left" numFmtId="0">
      <sharedItems containsBlank="1" containsMixedTypes="1" containsNumber="1" minValue="0.5" maxValue="3.22"/>
    </cacheField>
    <cacheField name="Reach 4Ave Bank Height Right" numFmtId="0">
      <sharedItems containsBlank="1" containsMixedTypes="1" containsNumber="1" minValue="0.5" maxValue="3.22"/>
    </cacheField>
    <cacheField name="Reach 4Bio-eng Type Line 1" numFmtId="0">
      <sharedItems containsBlank="1"/>
    </cacheField>
    <cacheField name="Reach 4L or R Line 1" numFmtId="0">
      <sharedItems containsBlank="1"/>
    </cacheField>
    <cacheField name="Reach 4Length Line 1" numFmtId="0">
      <sharedItems containsBlank="1" containsMixedTypes="1" containsNumber="1" containsInteger="1" minValue="5" maxValue="95"/>
    </cacheField>
    <cacheField name="Reach 4Bio-eng Type Line 2" numFmtId="0">
      <sharedItems containsBlank="1"/>
    </cacheField>
    <cacheField name="Reach 4L or R Line 2" numFmtId="0">
      <sharedItems containsBlank="1"/>
    </cacheField>
    <cacheField name="Reach 4Length Line 2" numFmtId="0">
      <sharedItems containsBlank="1" containsMixedTypes="1" containsNumber="1" minValue="5" maxValue="95"/>
    </cacheField>
    <cacheField name="Reach 4Bio-eng Type Line 3" numFmtId="0">
      <sharedItems containsBlank="1"/>
    </cacheField>
    <cacheField name="Reach 4L or R Line 3" numFmtId="0">
      <sharedItems containsBlank="1"/>
    </cacheField>
    <cacheField name="Reach 4Length Line 3" numFmtId="0">
      <sharedItems containsBlank="1" containsMixedTypes="1" containsNumber="1" containsInteger="1" minValue="5" maxValue="81"/>
    </cacheField>
    <cacheField name="Reach 4Bio-eng Type Line 4" numFmtId="0">
      <sharedItems containsBlank="1"/>
    </cacheField>
    <cacheField name="Reach 4L or R Line 4" numFmtId="0">
      <sharedItems containsBlank="1"/>
    </cacheField>
    <cacheField name="Reach 4Length Line 4" numFmtId="0">
      <sharedItems containsBlank="1" containsMixedTypes="1" containsNumber="1" containsInteger="1" minValue="55" maxValue="55"/>
    </cacheField>
    <cacheField name="Reach 4Notes Reach 4" numFmtId="0">
      <sharedItems containsNonDate="0" containsString="0" containsBlank="1"/>
    </cacheField>
    <cacheField name="Reach 5Length" numFmtId="0">
      <sharedItems containsNonDate="0" containsString="0" containsBlank="1"/>
    </cacheField>
    <cacheField name="Reach 5Gradient" numFmtId="0">
      <sharedItems containsNonDate="0" containsString="0" containsBlank="1"/>
    </cacheField>
    <cacheField name="Reach 5Natural or Altered Channel" numFmtId="0">
      <sharedItems containsNonDate="0" containsString="0" containsBlank="1"/>
    </cacheField>
    <cacheField name="Reach 5Pond or Lake (Y/N)" numFmtId="0">
      <sharedItems containsNonDate="0" containsString="0" containsBlank="1"/>
    </cacheField>
    <cacheField name="Reach 5Confluence or Ditch (Y/N)" numFmtId="0">
      <sharedItems containsNonDate="0" containsString="0" containsBlank="1"/>
    </cacheField>
    <cacheField name="Reach 5Dist to confluence or ditch" numFmtId="0">
      <sharedItems containsNonDate="0" containsString="0" containsBlank="1"/>
    </cacheField>
    <cacheField name="Reach 5Beaver Dam" numFmtId="0">
      <sharedItems containsNonDate="0" containsString="0" containsBlank="1"/>
    </cacheField>
    <cacheField name="Reach 5Continuous Thalweg" numFmtId="0">
      <sharedItems containsNonDate="0" containsString="0" containsBlank="1"/>
    </cacheField>
    <cacheField name="Reach 5Thalweg Depth" numFmtId="0">
      <sharedItems containsNonDate="0" containsString="0" containsBlank="1"/>
    </cacheField>
    <cacheField name="Reach 5Ave Water Depth" numFmtId="0">
      <sharedItems containsNonDate="0" containsString="0" containsBlank="1"/>
    </cacheField>
    <cacheField name="Reach 5Major Change" numFmtId="0">
      <sharedItems containsNonDate="0" containsString="0" containsBlank="1"/>
    </cacheField>
    <cacheField name="Major Change Type" numFmtId="0">
      <sharedItems containsNonDate="0" containsString="0" containsBlank="1"/>
    </cacheField>
    <cacheField name="Reach 5Overall Channel Stability" numFmtId="0">
      <sharedItems containsNonDate="0" containsString="0" containsBlank="1"/>
    </cacheField>
    <cacheField name="Reach 5Description 1" numFmtId="0">
      <sharedItems containsNonDate="0" containsString="0" containsBlank="1"/>
    </cacheField>
    <cacheField name="Reach 5Length 1" numFmtId="0">
      <sharedItems containsNonDate="0" containsString="0" containsBlank="1"/>
    </cacheField>
    <cacheField name="Reach 5Dist 1" numFmtId="0">
      <sharedItems containsNonDate="0" containsString="0" containsBlank="1"/>
    </cacheField>
    <cacheField name="Reach 5Description 2" numFmtId="0">
      <sharedItems containsNonDate="0" containsString="0" containsBlank="1"/>
    </cacheField>
    <cacheField name="Reach 5Length 2" numFmtId="0">
      <sharedItems containsNonDate="0" containsString="0" containsBlank="1"/>
    </cacheField>
    <cacheField name="Reach 5Dist 2" numFmtId="0">
      <sharedItems containsNonDate="0" containsString="0" containsBlank="1"/>
    </cacheField>
    <cacheField name="Reach 5Geo Channel Type" numFmtId="0">
      <sharedItems containsNonDate="0" containsString="0" containsBlank="1"/>
    </cacheField>
    <cacheField name="Reach 5Flow Type" numFmtId="0">
      <sharedItems containsNonDate="0" containsString="0" containsBlank="1"/>
    </cacheField>
    <cacheField name="Reach 5Ave Width 1" numFmtId="0">
      <sharedItems containsNonDate="0" containsString="0" containsBlank="1"/>
    </cacheField>
    <cacheField name="Reach 5Width Type 1" numFmtId="0">
      <sharedItems containsNonDate="0" containsString="0" containsBlank="1"/>
    </cacheField>
    <cacheField name="Reach 5Ave Width 2" numFmtId="0">
      <sharedItems containsNonDate="0" containsString="0" containsBlank="1"/>
    </cacheField>
    <cacheField name="Reach 5Width Type 2" numFmtId="0">
      <sharedItems containsNonDate="0" containsString="0" containsBlank="1"/>
    </cacheField>
    <cacheField name="Reach 5Ave Width 3" numFmtId="0">
      <sharedItems containsNonDate="0" containsString="0" containsBlank="1"/>
    </cacheField>
    <cacheField name="Reach 5Width Type 3" numFmtId="0">
      <sharedItems containsNonDate="0" containsString="0" containsBlank="1"/>
    </cacheField>
    <cacheField name="Reach 5Subs 1" numFmtId="0">
      <sharedItems containsNonDate="0" containsString="0" containsBlank="1"/>
    </cacheField>
    <cacheField name="Reach 5Subs 2" numFmtId="0">
      <sharedItems containsNonDate="0" containsString="0" containsBlank="1"/>
    </cacheField>
    <cacheField name="Reach 5Subs 3" numFmtId="0">
      <sharedItems containsNonDate="0" containsString="0" containsBlank="1"/>
    </cacheField>
    <cacheField name="Reach 5Subs 4" numFmtId="0">
      <sharedItems containsNonDate="0" containsString="0" containsBlank="1"/>
    </cacheField>
    <cacheField name="Reach 5Subs 5" numFmtId="0">
      <sharedItems containsNonDate="0" containsString="0" containsBlank="1"/>
    </cacheField>
    <cacheField name="Reach 5Subs 6" numFmtId="0">
      <sharedItems containsNonDate="0" containsString="0" containsBlank="1"/>
    </cacheField>
    <cacheField name="Reach 5Deps Feat Pres (Y/N)" numFmtId="0">
      <sharedItems containsNonDate="0" containsString="0" containsBlank="1"/>
    </cacheField>
    <cacheField name="Reach 5Deps Type" numFmtId="0">
      <sharedItems containsNonDate="0" containsString="0" containsBlank="1"/>
    </cacheField>
    <cacheField name="Reach 5Reach 5 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lian ODoherty" refreshedDate="45453.398585300929" createdVersion="8" refreshedVersion="8" minRefreshableVersion="3" recordCount="70" xr:uid="{977479E7-DDD8-467A-81C4-9658F3367FB6}">
  <cacheSource type="worksheet">
    <worksheetSource ref="DH1:DI1048576" sheet="Interior Data"/>
  </cacheSource>
  <cacheFields count="2">
    <cacheField name="3b Channel Stability" numFmtId="0">
      <sharedItems containsBlank="1" count="6">
        <s v="ModAgg"/>
        <s v="ModDow"/>
        <s v="SevDow"/>
        <s v="Stable"/>
        <s v="SevAgg"/>
        <m/>
      </sharedItems>
    </cacheField>
    <cacheField name="Reach 3bDescription 1" numFmtId="0">
      <sharedItems containsBlank="1" count="30">
        <s v="R bank expanding, channel relatively flat"/>
        <s v="Channel below rust line"/>
        <s v="Channel below paint lines"/>
        <m/>
        <s v="R. bank unusually wide, likely a side bar"/>
        <s v="No banks, channel flat"/>
        <s v="Large bar formed on right"/>
        <s v="Channel Shallower, bar forming"/>
        <s v="Deep channel, no fines"/>
        <s v="Pool"/>
        <s v="Channel flat, no low flow channel"/>
        <s v="Bar forming in center of channel"/>
        <s v="Channel flat, no low flow channel, much shallower than 3a and 3c"/>
        <s v="Channel bed below bank and channel paint lines, no banks"/>
        <s v="Channel flat, no banks, step covered"/>
        <s v="Channel relatively flat, no banks, paint lines covered"/>
        <s v="Entire channel, no banks"/>
        <s v="Large bar throughout culvert, sandy bed, still has low flow channel"/>
        <s v="Bank and channel paint lines visible"/>
        <s v="Entire channel"/>
        <s v="No bank, bed flat"/>
        <s v="Banks below paint lines"/>
        <s v="Completely flat"/>
        <s v="Channel flat, no low flow, no banks"/>
        <s v="Banks gone"/>
        <s v="Channel flat, filled with mud (1.2' of mud on avg)"/>
        <s v="Entire bed"/>
        <s v="Left side downcutting"/>
        <s v="Mod. Agg. At failed feature"/>
        <s v="Entire channel aggraded, no bank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lian ODoherty" refreshedDate="45453.46903738426" createdVersion="8" refreshedVersion="8" minRefreshableVersion="3" recordCount="65" xr:uid="{CA51093B-CDC6-4759-93E3-491C83B284FB}">
  <cacheSource type="worksheet">
    <worksheetSource ref="F1:F1048576" sheet="Data Summary Tables"/>
  </cacheSource>
  <cacheFields count="1">
    <cacheField name="3 Gradient Overall" numFmtId="0">
      <sharedItems containsString="0" containsBlank="1" containsNumber="1" minValue="0" maxValue="5.1733333333333338" count="62">
        <n v="2.0566666666666671"/>
        <n v="2.9300000000000006"/>
        <n v="2.4633333333333334"/>
        <n v="4.1233333333333331"/>
        <n v="4.1633333333333331"/>
        <n v="2.0133333333333332"/>
        <n v="1.8201328273244781"/>
        <n v="5.1733333333333338"/>
        <n v="3.9577380952380947"/>
        <n v="1.1822068965517241"/>
        <n v="0.82796052631578954"/>
        <n v="1.1168944099378881"/>
        <n v="3.2198778625954203"/>
        <n v="1.0812631578947369"/>
        <n v="0.85498007968127476"/>
        <n v="0.42707417582417589"/>
        <n v="0.7767901234567901"/>
        <n v="7.4761029411764698E-2"/>
        <n v="0.14333333333333334"/>
        <n v="0.18021563342318062"/>
        <n v="1.7802200000000001"/>
        <n v="3.0233333333333334"/>
        <n v="3.5234563758389266"/>
        <n v="0.50775862068965516"/>
        <n v="2.0837837837837832"/>
        <n v="0.82666666666666666"/>
        <n v="0"/>
        <n v="4.3868784530386735"/>
        <n v="3.1610430463576158"/>
        <n v="1.6395171537484119"/>
        <n v="2.9568869565217395"/>
        <n v="1.71"/>
        <n v="1.5866666666666669"/>
        <n v="0.31776520509193779"/>
        <n v="1.9566666666666666"/>
        <n v="3.5432812500000002"/>
        <n v="2.4244403669724766"/>
        <n v="0.63361204013377936"/>
        <n v="2.4784225352112674"/>
        <n v="4.3333333333333342E-2"/>
        <n v="1.0109528662420382"/>
        <n v="8.2872928176795577E-2"/>
        <n v="1.1099999999999999"/>
        <n v="2.5738513097072415"/>
        <n v="2.3050000000000002"/>
        <n v="0.12951653944020358"/>
        <n v="1.2880113636363637"/>
        <n v="9.6787499999999999E-2"/>
        <n v="0.47034090909090898"/>
        <n v="0.99632603406326037"/>
        <n v="0.26133663366336635"/>
        <n v="0.5557777777777777"/>
        <n v="0.56666666666666665"/>
        <n v="4.0544615384615383"/>
        <n v="2.6604903417533432"/>
        <n v="1.6"/>
        <n v="1.7662500000000001"/>
        <n v="1.0417400000000001"/>
        <n v="3.39"/>
        <n v="1.4511764705882353"/>
        <m/>
        <n v="2.5619238476953909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lian ODoherty" refreshedDate="45453.495733912037" createdVersion="8" refreshedVersion="8" minRefreshableVersion="3" recordCount="66" xr:uid="{BCD9356A-7A18-46B6-A575-48134B3CA9DC}">
  <cacheSource type="worksheet">
    <worksheetSource ref="A1:GW67" sheet="Interior Data"/>
  </cacheSource>
  <cacheFields count="202">
    <cacheField name="SiteSite ID" numFmtId="0">
      <sharedItems containsSemiMixedTypes="0" containsString="0" containsNumber="1" containsInteger="1" minValue="20200224" maxValue="20501876" count="66">
        <n v="20200224"/>
        <n v="20300205"/>
        <n v="20300206"/>
        <n v="20300460"/>
        <n v="20300461"/>
        <n v="20303514"/>
        <n v="20400022"/>
        <n v="20400023"/>
        <n v="20400025"/>
        <n v="20400031"/>
        <n v="20400047"/>
        <n v="20400050"/>
        <n v="20400107"/>
        <n v="20401198"/>
        <n v="20401268"/>
        <n v="20401291"/>
        <n v="20401301"/>
        <n v="20401302"/>
        <n v="20401303"/>
        <n v="20401327"/>
        <n v="20401337"/>
        <n v="20401343"/>
        <n v="20401344"/>
        <n v="20401347"/>
        <n v="20401348"/>
        <n v="20401349"/>
        <n v="20401350"/>
        <n v="20403919"/>
        <n v="20500592"/>
        <n v="20501034"/>
        <n v="20501035"/>
        <n v="20501036"/>
        <n v="20501039"/>
        <n v="20501041"/>
        <n v="20501042"/>
        <n v="20501046"/>
        <n v="20501047"/>
        <n v="20501050"/>
        <n v="20501060"/>
        <n v="20501069"/>
        <n v="20501112"/>
        <n v="20501113"/>
        <n v="20501143"/>
        <n v="20501154"/>
        <n v="20501173"/>
        <n v="20501182"/>
        <n v="20501192"/>
        <n v="20501224"/>
        <n v="20501238"/>
        <n v="20501403"/>
        <n v="20501404"/>
        <n v="20501435"/>
        <n v="20501444"/>
        <n v="20501445"/>
        <n v="20501461"/>
        <n v="20501462"/>
        <n v="20501464"/>
        <n v="20501471"/>
        <n v="20501472"/>
        <n v="20501473"/>
        <n v="20501514"/>
        <n v="20501515"/>
        <n v="20501520"/>
        <n v="20501526"/>
        <n v="20501819"/>
        <n v="20501876"/>
      </sharedItems>
    </cacheField>
    <cacheField name="Reach 3Damage Y/N" numFmtId="0">
      <sharedItems count="2">
        <s v="N"/>
        <s v="Y"/>
      </sharedItems>
    </cacheField>
    <cacheField name="Reach 3Damage Codes- list all" numFmtId="0">
      <sharedItems containsBlank="1"/>
    </cacheField>
    <cacheField name="Reach 3Total Length" numFmtId="0">
      <sharedItems containsSemiMixedTypes="0" containsString="0" containsNumber="1" minValue="25.5" maxValue="152" count="59">
        <n v="28.2"/>
        <n v="48.15"/>
        <n v="39.9"/>
        <n v="57"/>
        <n v="50.7"/>
        <n v="85.5"/>
        <n v="52.7"/>
        <n v="67.2"/>
        <n v="68"/>
        <n v="145"/>
        <n v="152"/>
        <n v="80.5"/>
        <n v="65.5"/>
        <n v="95"/>
        <n v="50.2"/>
        <n v="72.8"/>
        <n v="81"/>
        <n v="54.4"/>
        <n v="102"/>
        <n v="111.3"/>
        <n v="50"/>
        <n v="45"/>
        <n v="29.8"/>
        <n v="58"/>
        <n v="51.8"/>
        <n v="58.800000000000004"/>
        <n v="36.799999999999997"/>
        <n v="72.400000000000006"/>
        <n v="60.4"/>
        <n v="78.7"/>
        <n v="57.5"/>
        <n v="90"/>
        <n v="70.5"/>
        <n v="70.7"/>
        <n v="57.6"/>
        <n v="54.5"/>
        <n v="59.8"/>
        <n v="35.5"/>
        <n v="40"/>
        <n v="78.5"/>
        <n v="90.5"/>
        <n v="36.200000000000003"/>
        <n v="92.7"/>
        <n v="64.900000000000006"/>
        <n v="60"/>
        <n v="78.599999999999994"/>
        <n v="52.8"/>
        <n v="80"/>
        <n v="41.5"/>
        <n v="70.400000000000006"/>
        <n v="150"/>
        <n v="41.1"/>
        <n v="60.6"/>
        <n v="100.3"/>
        <n v="36"/>
        <n v="65"/>
        <n v="67.3"/>
        <n v="49.9"/>
        <n v="25.5"/>
      </sharedItems>
      <fieldGroup base="3">
        <rangePr autoStart="0" autoEnd="0" startNum="25" endNum="200" groupInterval="50"/>
        <groupItems count="6">
          <s v="&lt;25"/>
          <s v="25-75"/>
          <s v="75-125"/>
          <s v="125-175"/>
          <s v="175-225"/>
          <s v="&gt;225"/>
        </groupItems>
      </fieldGroup>
    </cacheField>
    <cacheField name="3 Gradient Overall" numFmtId="0">
      <sharedItems containsMixedTypes="1" containsNumber="1" minValue="0" maxValue="5.1733333333333338"/>
    </cacheField>
    <cacheField name="Reach 3Inlet H" numFmtId="0">
      <sharedItems containsString="0" containsBlank="1" containsNumber="1" minValue="3.5" maxValue="11.6"/>
    </cacheField>
    <cacheField name="Reach 3Inlet W" numFmtId="0">
      <sharedItems containsString="0" containsBlank="1" containsNumber="1" minValue="2.8" maxValue="29"/>
    </cacheField>
    <cacheField name="Reach 3Outlet H" numFmtId="0">
      <sharedItems containsString="0" containsBlank="1" containsNumber="1" minValue="3.1" maxValue="21.4"/>
    </cacheField>
    <cacheField name="Reach 3Outlet W" numFmtId="0">
      <sharedItems containsBlank="1" containsMixedTypes="1" containsNumber="1" minValue="3" maxValue="24.4"/>
    </cacheField>
    <cacheField name="Reach3 Height Ave" numFmtId="0">
      <sharedItems containsMixedTypes="1" containsNumber="1" minValue="3.55" maxValue="13.5"/>
    </cacheField>
    <cacheField name="3 Width Straight Average" numFmtId="0">
      <sharedItems containsSemiMixedTypes="0" containsString="0" containsNumber="1" minValue="3.5666666666666669" maxValue="27.5" count="60">
        <n v="25.066666666666666"/>
        <n v="3.9"/>
        <n v="3.6"/>
        <n v="10.5"/>
        <n v="9.5"/>
        <n v="13"/>
        <n v="13.699999999999998"/>
        <n v="9.9999999999999982"/>
        <n v="24.399999999999995"/>
        <n v="16.066666666666666"/>
        <n v="16.5"/>
        <n v="11.300000000000002"/>
        <n v="15.566666666666668"/>
        <n v="8.1666666666666661"/>
        <n v="7.0999999999999988"/>
        <n v="17.8"/>
        <n v="16.266666666666666"/>
        <n v="13.233333333333334"/>
        <n v="14.300000000000002"/>
        <n v="17.3"/>
        <n v="6.7"/>
        <n v="5.5999999999999988"/>
        <n v="5.9000000000000012"/>
        <n v="16"/>
        <n v="8.2999999999999989"/>
        <n v="17.899999999999999"/>
        <n v="10.466666666666667"/>
        <n v="13.533333333333331"/>
        <n v="7.5999999999999988"/>
        <n v="13.5"/>
        <n v="7.7"/>
        <n v="8"/>
        <n v="6.9000000000000012"/>
        <n v="6.666666666666667"/>
        <n v="5.85"/>
        <n v="16.933333333333334"/>
        <n v="9.6"/>
        <n v="6"/>
        <n v="11.1"/>
        <n v="14.800000000000002"/>
        <n v="14.1"/>
        <n v="5.1000000000000005"/>
        <n v="3.8000000000000003"/>
        <n v="13.1"/>
        <n v="6.9333333333333336"/>
        <n v="8.3666666666666671"/>
        <n v="27.5"/>
        <n v="11.9"/>
        <n v="12.233333333333333"/>
        <n v="14"/>
        <n v="12.166666666666666"/>
        <n v="17.5"/>
        <n v="3.5666666666666669"/>
        <n v="5.0999999999999996"/>
        <n v="12.700000000000001"/>
        <n v="5.5"/>
        <n v="15.800000000000002"/>
        <n v="15.299999999999999"/>
        <n v="12.033333333333331"/>
        <n v="10"/>
      </sharedItems>
      <fieldGroup base="10">
        <rangePr autoStart="0" autoEnd="0" startNum="0" endNum="30" groupInterval="10"/>
        <groupItems count="5">
          <s v="&lt;0"/>
          <s v="0-10"/>
          <s v="10-20"/>
          <s v="20-30"/>
          <s v="&gt;30"/>
        </groupItems>
      </fieldGroup>
    </cacheField>
    <cacheField name="Reach3 Bank Length Total" numFmtId="0">
      <sharedItems containsSemiMixedTypes="0" containsString="0" containsNumber="1" minValue="0" maxValue="233.60000000000002"/>
    </cacheField>
    <cacheField name="Reach3Total Bank Width" numFmtId="0">
      <sharedItems containsSemiMixedTypes="0" containsString="0" containsNumber="1" minValue="0" maxValue="9.3333333333333339"/>
    </cacheField>
    <cacheField name="Reach3 AVE Bank Height" numFmtId="0">
      <sharedItems containsSemiMixedTypes="0" containsString="0" containsNumber="1" minValue="0" maxValue="1.6833333333333336"/>
    </cacheField>
    <cacheField name="Reach 3Channel Form" numFmtId="0">
      <sharedItems/>
    </cacheField>
    <cacheField name="Reach 3No of Meanders" numFmtId="0">
      <sharedItems containsSemiMixedTypes="0" containsString="0" containsNumber="1" containsInteger="1" minValue="0" maxValue="4"/>
    </cacheField>
    <cacheField name="3 Feature Type" numFmtId="0">
      <sharedItems/>
    </cacheField>
    <cacheField name="Reach 3Type Feature Cons" numFmtId="0">
      <sharedItems count="3">
        <s v="None"/>
        <s v="CS"/>
        <s v="PA"/>
      </sharedItems>
    </cacheField>
    <cacheField name="3 Feature Number" numFmtId="0">
      <sharedItems containsSemiMixedTypes="0" containsString="0" containsNumber="1" containsInteger="1" minValue="0" maxValue="7" count="7">
        <n v="0"/>
        <n v="2"/>
        <n v="6"/>
        <n v="1"/>
        <n v="4"/>
        <n v="5"/>
        <n v="7"/>
      </sharedItems>
    </cacheField>
    <cacheField name="3 Feature Failed" numFmtId="0">
      <sharedItems containsString="0" containsBlank="1" containsNumber="1" containsInteger="1" minValue="0" maxValue="5" count="6">
        <n v="0"/>
        <n v="1"/>
        <n v="5"/>
        <n v="3"/>
        <m/>
        <n v="2"/>
      </sharedItems>
    </cacheField>
    <cacheField name="3 Flow Along Wall" numFmtId="0">
      <sharedItems containsMixedTypes="1" containsNumber="1" containsInteger="1" minValue="0" maxValue="0"/>
    </cacheField>
    <cacheField name="Reach 3Side" numFmtId="0">
      <sharedItems containsBlank="1"/>
    </cacheField>
    <cacheField name="Reach 3Woody Debris" numFmtId="0">
      <sharedItems count="2">
        <s v="N"/>
        <s v="Y"/>
      </sharedItems>
    </cacheField>
    <cacheField name="Reach 3Fish holding" numFmtId="0">
      <sharedItems count="2">
        <s v="N"/>
        <s v="Y"/>
      </sharedItems>
    </cacheField>
    <cacheField name="Reach 3Fish spawning" numFmtId="0">
      <sharedItems/>
    </cacheField>
    <cacheField name="Reach 3Channel Spanning drops Height" numFmtId="0">
      <sharedItems containsString="0" containsBlank="1" containsNumber="1" minValue="0" maxValue="0.5"/>
    </cacheField>
    <cacheField name="Reach 3Channel Spanning drop Desc" numFmtId="0">
      <sharedItems containsBlank="1"/>
    </cacheField>
    <cacheField name="Reach 3Beaver dam" numFmtId="0">
      <sharedItems count="1">
        <s v="N"/>
      </sharedItems>
    </cacheField>
    <cacheField name="Reach 3Beaver Dam Location" numFmtId="0">
      <sharedItems containsNonDate="0" containsString="0" containsBlank="1"/>
    </cacheField>
    <cacheField name="Reach 3Notes" numFmtId="0">
      <sharedItems containsBlank="1"/>
    </cacheField>
    <cacheField name="3a Length" numFmtId="0">
      <sharedItems containsSemiMixedTypes="0" containsString="0" containsNumber="1" minValue="8.5" maxValue="50.7"/>
    </cacheField>
    <cacheField name="3a Gradient Length" numFmtId="0">
      <sharedItems containsBlank="1" containsMixedTypes="1" containsNumber="1" minValue="8.5" maxValue="50"/>
    </cacheField>
    <cacheField name="3a Gradient" numFmtId="0">
      <sharedItems containsBlank="1" containsMixedTypes="1" containsNumber="1" minValue="0" maxValue="5.27"/>
    </cacheField>
    <cacheField name="3a Xsection 1 No" numFmtId="0">
      <sharedItems containsString="0" containsBlank="1" containsNumber="1" containsInteger="1" minValue="1" maxValue="3"/>
    </cacheField>
    <cacheField name="3a Xsection 1 Type" numFmtId="0">
      <sharedItems containsBlank="1"/>
    </cacheField>
    <cacheField name="3a Xsection 1 Height" numFmtId="0">
      <sharedItems containsBlank="1" containsMixedTypes="1" containsNumber="1" minValue="3.99" maxValue="9.25"/>
    </cacheField>
    <cacheField name="3a D100 1" numFmtId="0">
      <sharedItems containsString="0" containsBlank="1" containsNumber="1" minValue="0.1" maxValue="1.7"/>
    </cacheField>
    <cacheField name="3a D50 1" numFmtId="0">
      <sharedItems containsString="0" containsBlank="1" containsNumber="1" minValue="0.01" maxValue="0.3"/>
    </cacheField>
    <cacheField name="3a Cont Thalweg" numFmtId="0">
      <sharedItems/>
    </cacheField>
    <cacheField name="3a Thalweg Depth" numFmtId="0">
      <sharedItems containsString="0" containsBlank="1" containsNumber="1" minValue="0.2" maxValue="2.6"/>
    </cacheField>
    <cacheField name="Reach 3aAve Water Depth" numFmtId="0">
      <sharedItems containsString="0" containsBlank="1" containsNumber="1" minValue="0.2" maxValue="1.3"/>
    </cacheField>
    <cacheField name="Reach 3aType Grade Control" numFmtId="0">
      <sharedItems/>
    </cacheField>
    <cacheField name="Reach 3aType Grade Control Cons" numFmtId="0">
      <sharedItems/>
    </cacheField>
    <cacheField name="Reach 3aNumber Grade Contorl" numFmtId="0">
      <sharedItems containsSemiMixedTypes="0" containsString="0" containsNumber="1" containsInteger="1" minValue="0" maxValue="2"/>
    </cacheField>
    <cacheField name="Reach 3aFailed Grade Control" numFmtId="0">
      <sharedItems containsSemiMixedTypes="0" containsString="0" containsNumber="1" containsInteger="1" minValue="0" maxValue="1"/>
    </cacheField>
    <cacheField name="Reach 3aScour Pool Outlet" numFmtId="0">
      <sharedItems containsBlank="1"/>
    </cacheField>
    <cacheField name="3a Channel Stability" numFmtId="0">
      <sharedItems/>
    </cacheField>
    <cacheField name="Reach 3aDescription 1" numFmtId="0">
      <sharedItems containsBlank="1"/>
    </cacheField>
    <cacheField name="Reach 3aLength 1" numFmtId="0">
      <sharedItems containsString="0" containsBlank="1" containsNumber="1" minValue="7.4" maxValue="50"/>
    </cacheField>
    <cacheField name="Reach 3aDist 1" numFmtId="0">
      <sharedItems containsString="0" containsBlank="1" containsNumber="1" containsInteger="1" minValue="0" maxValue="50"/>
    </cacheField>
    <cacheField name="Reach 3aDescription 2" numFmtId="0">
      <sharedItems containsBlank="1"/>
    </cacheField>
    <cacheField name="Reach 3aLength 2" numFmtId="0">
      <sharedItems containsString="0" containsBlank="1" containsNumber="1" containsInteger="1" minValue="8" maxValue="8"/>
    </cacheField>
    <cacheField name="Reach 3aDist 2" numFmtId="0">
      <sharedItems containsString="0" containsBlank="1" containsNumber="1" containsInteger="1" minValue="0" maxValue="0"/>
    </cacheField>
    <cacheField name="Reach 3aFooting Undercut" numFmtId="0">
      <sharedItems containsBlank="1"/>
    </cacheField>
    <cacheField name="Reach 3aCulvert bottom visible" numFmtId="0">
      <sharedItems containsBlank="1"/>
    </cacheField>
    <cacheField name="Reach 3cLength Exposed Culvert or footing" numFmtId="0">
      <sharedItems containsNonDate="0" containsString="0" containsBlank="1"/>
    </cacheField>
    <cacheField name="Reach 3aGeo Channel Type" numFmtId="0">
      <sharedItems/>
    </cacheField>
    <cacheField name="Reach 3aFlow Type" numFmtId="0">
      <sharedItems/>
    </cacheField>
    <cacheField name="3a Width Straight" numFmtId="0">
      <sharedItems containsString="0" containsBlank="1" containsNumber="1" minValue="3.5" maxValue="27.5"/>
    </cacheField>
    <cacheField name="3a Width Bankfull" numFmtId="0">
      <sharedItems containsBlank="1" containsMixedTypes="1" containsNumber="1" containsInteger="1" minValue="5" maxValue="5"/>
    </cacheField>
    <cacheField name="3a Width Active " numFmtId="0">
      <sharedItems containsBlank="1"/>
    </cacheField>
    <cacheField name="3a Width OHW" numFmtId="0">
      <sharedItems containsBlank="1" containsMixedTypes="1" containsNumber="1" minValue="6.5" maxValue="6.5"/>
    </cacheField>
    <cacheField name="3a Width Feature" numFmtId="0">
      <sharedItems containsBlank="1" containsMixedTypes="1" containsNumber="1" minValue="4.5" maxValue="14.7"/>
    </cacheField>
    <cacheField name="3a Width Low Flow" numFmtId="0">
      <sharedItems containsBlank="1"/>
    </cacheField>
    <cacheField name="3a Width Pool" numFmtId="0">
      <sharedItems containsBlank="1" containsMixedTypes="1" containsNumber="1" minValue="6.7" maxValue="16"/>
    </cacheField>
    <cacheField name="Reach 3aTyp Subs 1" numFmtId="0">
      <sharedItems/>
    </cacheField>
    <cacheField name="Reach 3aTyp Subs 2" numFmtId="0">
      <sharedItems containsBlank="1"/>
    </cacheField>
    <cacheField name="Reach 3aTyp Subs 3" numFmtId="0">
      <sharedItems containsBlank="1"/>
    </cacheField>
    <cacheField name="Reach 3aTyp Subs 4" numFmtId="0">
      <sharedItems containsBlank="1"/>
    </cacheField>
    <cacheField name="Reach 3aTyp Subs 5" numFmtId="0">
      <sharedItems containsBlank="1"/>
    </cacheField>
    <cacheField name="Reach 3aTyp Subs 6" numFmtId="0">
      <sharedItems containsNonDate="0" containsString="0" containsBlank="1"/>
    </cacheField>
    <cacheField name="Reach 3aOutlet Subs 1" numFmtId="0">
      <sharedItems containsBlank="1"/>
    </cacheField>
    <cacheField name="Reach 3aOutlet Subs 2" numFmtId="0">
      <sharedItems containsBlank="1"/>
    </cacheField>
    <cacheField name="Reach 3aOutlet Subs 3" numFmtId="0">
      <sharedItems containsBlank="1"/>
    </cacheField>
    <cacheField name="Reach 3aOutlet  Subs 4" numFmtId="0">
      <sharedItems containsBlank="1"/>
    </cacheField>
    <cacheField name="Reach 3aOutlet Subs 5" numFmtId="0">
      <sharedItems containsBlank="1"/>
    </cacheField>
    <cacheField name="Reach 3aOutlet Subs 6" numFmtId="0">
      <sharedItems containsNonDate="0" containsString="0" containsBlank="1"/>
    </cacheField>
    <cacheField name="Reach 3aDeps Feat Present Y/N" numFmtId="0">
      <sharedItems/>
    </cacheField>
    <cacheField name="Reach 3aDeps Feat Type" numFmtId="0">
      <sharedItems containsBlank="1"/>
    </cacheField>
    <cacheField name="Reach 3aInterior Banks Y/N" numFmtId="0">
      <sharedItems/>
    </cacheField>
    <cacheField name="Reach 3aBank InstabilitY/N" numFmtId="0">
      <sharedItems containsBlank="1"/>
    </cacheField>
    <cacheField name="Reach 3aLength Banks Left" numFmtId="0">
      <sharedItems containsString="0" containsBlank="1" containsNumber="1" minValue="0" maxValue="48.3"/>
    </cacheField>
    <cacheField name="Reach 3aLength Banks Right" numFmtId="0">
      <sharedItems containsString="0" containsBlank="1" containsNumber="1" minValue="0" maxValue="48.3"/>
    </cacheField>
    <cacheField name="Reach 3aAve Bank Width L" numFmtId="0">
      <sharedItems containsString="0" containsBlank="1" containsNumber="1" minValue="0" maxValue="5.2"/>
    </cacheField>
    <cacheField name="Reach 3aAve Bank Width R" numFmtId="0">
      <sharedItems containsString="0" containsBlank="1" containsNumber="1" minValue="0" maxValue="26.2"/>
    </cacheField>
    <cacheField name="Reach 3aAve Bank H Left" numFmtId="0">
      <sharedItems containsString="0" containsBlank="1" containsNumber="1" minValue="0" maxValue="1.7"/>
    </cacheField>
    <cacheField name="Reach 3aAve Bank H Right" numFmtId="0">
      <sharedItems containsString="0" containsBlank="1" containsNumber="1" minValue="0" maxValue="1.6"/>
    </cacheField>
    <cacheField name="Reach 3aReach 3a Notes" numFmtId="0">
      <sharedItems containsBlank="1" containsMixedTypes="1" containsNumber="1" containsInteger="1" minValue="0" maxValue="0"/>
    </cacheField>
    <cacheField name="3b length" numFmtId="0">
      <sharedItems containsSemiMixedTypes="0" containsString="0" containsNumber="1" minValue="8.5" maxValue="50.7"/>
    </cacheField>
    <cacheField name="3b Gradient Length" numFmtId="0">
      <sharedItems containsString="0" containsBlank="1" containsNumber="1" minValue="2.62" maxValue="50"/>
    </cacheField>
    <cacheField name="3b Gradient" numFmtId="0">
      <sharedItems containsString="0" containsBlank="1" containsNumber="1" minValue="0" maxValue="6.63"/>
    </cacheField>
    <cacheField name="3b Xsection No" numFmtId="0">
      <sharedItems containsString="0" containsBlank="1" containsNumber="1" containsInteger="1" minValue="1" maxValue="3"/>
    </cacheField>
    <cacheField name="3b Xsection Type" numFmtId="0">
      <sharedItems containsBlank="1"/>
    </cacheField>
    <cacheField name="3b Xsection Height" numFmtId="0">
      <sharedItems containsBlank="1" containsMixedTypes="1" containsNumber="1" minValue="3.29" maxValue="10.199999999999999"/>
    </cacheField>
    <cacheField name="3b D100" numFmtId="0">
      <sharedItems containsBlank="1" containsMixedTypes="1" containsNumber="1" minValue="0.1" maxValue="2.6"/>
    </cacheField>
    <cacheField name="3b D50" numFmtId="0">
      <sharedItems containsString="0" containsBlank="1" containsNumber="1" minValue="0.01" maxValue="0.9"/>
    </cacheField>
    <cacheField name="3b Xsection 2 No" numFmtId="0">
      <sharedItems containsString="0" containsBlank="1" containsNumber="1" containsInteger="1" minValue="2" maxValue="4"/>
    </cacheField>
    <cacheField name="3b Xsection 2 Type" numFmtId="0">
      <sharedItems containsBlank="1"/>
    </cacheField>
    <cacheField name="3b Xsection 2 Height" numFmtId="0">
      <sharedItems containsString="0" containsBlank="1" containsNumber="1" minValue="3.37" maxValue="6.9"/>
    </cacheField>
    <cacheField name="3b D100 2" numFmtId="0">
      <sharedItems containsString="0" containsBlank="1" containsNumber="1" minValue="0.25" maxValue="1"/>
    </cacheField>
    <cacheField name="3b D50 2" numFmtId="0">
      <sharedItems containsString="0" containsBlank="1" containsNumber="1" minValue="0.01" maxValue="0.6"/>
    </cacheField>
    <cacheField name="Reach 3bContinuous Thalweg" numFmtId="0">
      <sharedItems/>
    </cacheField>
    <cacheField name="Reach 3bThalweg Depth" numFmtId="0">
      <sharedItems containsString="0" containsBlank="1" containsNumber="1" minValue="0.2" maxValue="2.5" count="17">
        <n v="0.7"/>
        <n v="0.2"/>
        <m/>
        <n v="0.5"/>
        <n v="0.9"/>
        <n v="1.5"/>
        <n v="1.2"/>
        <n v="0.3"/>
        <n v="0.6"/>
        <n v="0.8"/>
        <n v="1.1000000000000001"/>
        <n v="0.4"/>
        <n v="2.5"/>
        <n v="1.4"/>
        <n v="1.7"/>
        <n v="2"/>
        <n v="1"/>
      </sharedItems>
      <fieldGroup base="102">
        <rangePr autoStart="0" autoEnd="0" startNum="0" endNum="3"/>
        <groupItems count="5">
          <s v="&lt;0 or (blank)"/>
          <s v="0-1"/>
          <s v="1-2"/>
          <s v="2-3"/>
          <s v="&gt;3"/>
        </groupItems>
      </fieldGroup>
    </cacheField>
    <cacheField name="Reach 3bAve Water Depth" numFmtId="0">
      <sharedItems containsString="0" containsBlank="1" containsNumber="1" minValue="0.2" maxValue="1.4"/>
    </cacheField>
    <cacheField name="Reach 3bType Grade Control" numFmtId="0">
      <sharedItems/>
    </cacheField>
    <cacheField name="Reach 3bType Grade Control Cons" numFmtId="0">
      <sharedItems/>
    </cacheField>
    <cacheField name="Reach 3bNumber Grade Contorl" numFmtId="0">
      <sharedItems containsSemiMixedTypes="0" containsString="0" containsNumber="1" containsInteger="1" minValue="0" maxValue="2"/>
    </cacheField>
    <cacheField name="Reach 3bFailed Grade Control" numFmtId="0">
      <sharedItems containsSemiMixedTypes="0" containsString="0" containsNumber="1" containsInteger="1" minValue="0" maxValue="2"/>
    </cacheField>
    <cacheField name="3b Channel Stability" numFmtId="0">
      <sharedItems/>
    </cacheField>
    <cacheField name="Reach 3bDescription 1" numFmtId="0">
      <sharedItems containsBlank="1"/>
    </cacheField>
    <cacheField name="Reach 3bLength 1" numFmtId="0">
      <sharedItems containsString="0" containsBlank="1" containsNumber="1" minValue="7" maxValue="57"/>
    </cacheField>
    <cacheField name="Reach 3bDist 1" numFmtId="0">
      <sharedItems containsString="0" containsBlank="1" containsNumber="1" minValue="9.4" maxValue="118"/>
    </cacheField>
    <cacheField name="Reach 3bDescription 2" numFmtId="0">
      <sharedItems containsBlank="1"/>
    </cacheField>
    <cacheField name="Reach 3bLength 2" numFmtId="0">
      <sharedItems containsNonDate="0" containsString="0" containsBlank="1"/>
    </cacheField>
    <cacheField name="Reach 3bDist 2" numFmtId="0">
      <sharedItems containsNonDate="0" containsString="0" containsBlank="1"/>
    </cacheField>
    <cacheField name="Reach 3bFooting Undercut" numFmtId="0">
      <sharedItems containsBlank="1"/>
    </cacheField>
    <cacheField name="Reach 3bCulvert bottom visible" numFmtId="0">
      <sharedItems containsBlank="1"/>
    </cacheField>
    <cacheField name="Reach 3bLength Exposed Culvert or footing" numFmtId="0">
      <sharedItems containsNonDate="0" containsString="0" containsBlank="1"/>
    </cacheField>
    <cacheField name="Reach 3bGeo Channel Type" numFmtId="0">
      <sharedItems/>
    </cacheField>
    <cacheField name="Reach 3bFlow Type" numFmtId="0">
      <sharedItems/>
    </cacheField>
    <cacheField name="3b Width Straight" numFmtId="0">
      <sharedItems containsSemiMixedTypes="0" containsString="0" containsNumber="1" minValue="3.6" maxValue="27.5"/>
    </cacheField>
    <cacheField name="3b Width Bankfull" numFmtId="0">
      <sharedItems containsBlank="1"/>
    </cacheField>
    <cacheField name="3b Width Active " numFmtId="0">
      <sharedItems containsBlank="1"/>
    </cacheField>
    <cacheField name="3b Width OHW" numFmtId="0">
      <sharedItems containsBlank="1" containsMixedTypes="1" containsNumber="1" minValue="8.9" maxValue="8.9"/>
    </cacheField>
    <cacheField name="3b Width Feature" numFmtId="0">
      <sharedItems containsBlank="1" containsMixedTypes="1" containsNumber="1" minValue="3.8" maxValue="12.1"/>
    </cacheField>
    <cacheField name="3b Width Low Flow" numFmtId="0">
      <sharedItems containsBlank="1"/>
    </cacheField>
    <cacheField name="3b Width Pool" numFmtId="0">
      <sharedItems containsBlank="1" containsMixedTypes="1" containsNumber="1" minValue="7.1" maxValue="16"/>
    </cacheField>
    <cacheField name="Reach 3bTyp Subs 1" numFmtId="0">
      <sharedItems/>
    </cacheField>
    <cacheField name="Reach 3bTyp Subs 2" numFmtId="0">
      <sharedItems containsBlank="1"/>
    </cacheField>
    <cacheField name="Reach 3bTyp Subs 3" numFmtId="0">
      <sharedItems containsBlank="1"/>
    </cacheField>
    <cacheField name="Reach 3bTyp Subs 4" numFmtId="0">
      <sharedItems containsBlank="1"/>
    </cacheField>
    <cacheField name="Reach 3bTyp Subs 5" numFmtId="0">
      <sharedItems containsBlank="1"/>
    </cacheField>
    <cacheField name="Reach 3bTyp Subs 6" numFmtId="0">
      <sharedItems containsNonDate="0" containsString="0" containsBlank="1"/>
    </cacheField>
    <cacheField name="Reach 3bDeps Feat Present Y/N" numFmtId="0">
      <sharedItems/>
    </cacheField>
    <cacheField name="Reach 3bDeps Feat Type" numFmtId="0">
      <sharedItems containsBlank="1"/>
    </cacheField>
    <cacheField name="Reach 3bInterior Banks Y/N" numFmtId="0">
      <sharedItems/>
    </cacheField>
    <cacheField name="Reach 3bBank Instability Y/N" numFmtId="0">
      <sharedItems containsBlank="1"/>
    </cacheField>
    <cacheField name="Reach 3bLength Banks Left" numFmtId="0">
      <sharedItems containsString="0" containsBlank="1" containsNumber="1" minValue="0" maxValue="48.3"/>
    </cacheField>
    <cacheField name="Reach 3bLength Banks Right" numFmtId="0">
      <sharedItems containsString="0" containsBlank="1" containsNumber="1" minValue="0" maxValue="48.3"/>
    </cacheField>
    <cacheField name="Reach 3bAve Bank Width L" numFmtId="0">
      <sharedItems containsString="0" containsBlank="1" containsNumber="1" minValue="0" maxValue="5.9"/>
    </cacheField>
    <cacheField name="Reach 3bAve Bank Width R" numFmtId="0">
      <sharedItems containsString="0" containsBlank="1" containsNumber="1" minValue="0" maxValue="15.7"/>
    </cacheField>
    <cacheField name="Reach 3bAve Bank H Left" numFmtId="0">
      <sharedItems containsString="0" containsBlank="1" containsNumber="1" minValue="0" maxValue="1.8"/>
    </cacheField>
    <cacheField name="Reach 3bAve Bank H Right" numFmtId="0">
      <sharedItems containsString="0" containsBlank="1" containsNumber="1" minValue="0" maxValue="1.6"/>
    </cacheField>
    <cacheField name="Reach 3bReach 3b Notes" numFmtId="0">
      <sharedItems containsBlank="1"/>
    </cacheField>
    <cacheField name="3c Length" numFmtId="0">
      <sharedItems containsSemiMixedTypes="0" containsString="0" containsNumber="1" minValue="8.5" maxValue="50.7"/>
    </cacheField>
    <cacheField name="3c Gradient Length" numFmtId="0">
      <sharedItems containsBlank="1" containsMixedTypes="1" containsNumber="1" minValue="8" maxValue="51.2"/>
    </cacheField>
    <cacheField name="3c Gradient" numFmtId="0">
      <sharedItems containsBlank="1" containsMixedTypes="1" containsNumber="1" minValue="0" maxValue="6.2"/>
    </cacheField>
    <cacheField name="3c XSection No" numFmtId="0">
      <sharedItems containsString="0" containsBlank="1" containsNumber="1" containsInteger="1" minValue="1" maxValue="3"/>
    </cacheField>
    <cacheField name="3c Xsection Type" numFmtId="0">
      <sharedItems containsBlank="1"/>
    </cacheField>
    <cacheField name="3c Xsection Height" numFmtId="0">
      <sharedItems containsString="0" containsBlank="1" containsNumber="1" minValue="3.43" maxValue="10.6"/>
    </cacheField>
    <cacheField name="3c D100" numFmtId="0">
      <sharedItems containsBlank="1" containsMixedTypes="1" containsNumber="1" minValue="0.21" maxValue="5.03"/>
    </cacheField>
    <cacheField name="3c D50" numFmtId="0">
      <sharedItems containsBlank="1" containsMixedTypes="1" containsNumber="1" minValue="0.01" maxValue="0.43"/>
    </cacheField>
    <cacheField name="Reach 3cContinuous Thalweg" numFmtId="0">
      <sharedItems/>
    </cacheField>
    <cacheField name="Reach 3cThalweg Depth" numFmtId="0">
      <sharedItems containsString="0" containsBlank="1" containsNumber="1" minValue="0.3" maxValue="2.7"/>
    </cacheField>
    <cacheField name="Reach 3cAve Water Depth" numFmtId="0">
      <sharedItems containsString="0" containsBlank="1" containsNumber="1" minValue="0.4" maxValue="1.5"/>
    </cacheField>
    <cacheField name="Reach 3cType Grade Control" numFmtId="0">
      <sharedItems/>
    </cacheField>
    <cacheField name="Reach 3cType Grade Control Cons" numFmtId="0">
      <sharedItems/>
    </cacheField>
    <cacheField name="Reach 3cNumber Grade Contorl" numFmtId="0">
      <sharedItems containsSemiMixedTypes="0" containsString="0" containsNumber="1" containsInteger="1" minValue="0" maxValue="3"/>
    </cacheField>
    <cacheField name="Reach 3cFailed Grade Control" numFmtId="0">
      <sharedItems containsSemiMixedTypes="0" containsString="0" containsNumber="1" containsInteger="1" minValue="0" maxValue="2"/>
    </cacheField>
    <cacheField name="Reach 3cScour  Inlet" numFmtId="0">
      <sharedItems/>
    </cacheField>
    <cacheField name="3c Channel Stability" numFmtId="0">
      <sharedItems/>
    </cacheField>
    <cacheField name="Reach 3cDescription 1" numFmtId="0">
      <sharedItems containsBlank="1"/>
    </cacheField>
    <cacheField name="Reach 3cLength 1" numFmtId="0">
      <sharedItems containsString="0" containsBlank="1" containsNumber="1" minValue="9.4" maxValue="50"/>
    </cacheField>
    <cacheField name="Reach 3cDist 1" numFmtId="0">
      <sharedItems containsString="0" containsBlank="1" containsNumber="1" minValue="18.8" maxValue="96.6"/>
    </cacheField>
    <cacheField name="Reach 3cDescription 2" numFmtId="0">
      <sharedItems containsBlank="1"/>
    </cacheField>
    <cacheField name="Reach 3cLength 2" numFmtId="0">
      <sharedItems containsString="0" containsBlank="1" containsNumber="1" containsInteger="1" minValue="15" maxValue="15"/>
    </cacheField>
    <cacheField name="Reach 3cDist 2" numFmtId="0">
      <sharedItems containsString="0" containsBlank="1" containsNumber="1" containsInteger="1" minValue="85" maxValue="85"/>
    </cacheField>
    <cacheField name="Reach 3cFooting Undercut" numFmtId="0">
      <sharedItems containsBlank="1"/>
    </cacheField>
    <cacheField name="Reach 3cCulvert bottom visible" numFmtId="0">
      <sharedItems containsBlank="1"/>
    </cacheField>
    <cacheField name="Reach 3cLength Exposed Culvert or footing2" numFmtId="0">
      <sharedItems containsNonDate="0" containsString="0" containsBlank="1"/>
    </cacheField>
    <cacheField name="Reach 3cGeo Channel Type" numFmtId="0">
      <sharedItems/>
    </cacheField>
    <cacheField name="Reach 3cFlow Type" numFmtId="0">
      <sharedItems/>
    </cacheField>
    <cacheField name="3c Width Straight" numFmtId="0">
      <sharedItems containsSemiMixedTypes="0" containsString="0" containsNumber="1" minValue="3" maxValue="27.5"/>
    </cacheField>
    <cacheField name="3c Width Bankfull" numFmtId="0">
      <sharedItems containsNonDate="0" containsString="0" containsBlank="1"/>
    </cacheField>
    <cacheField name="3c Width Active" numFmtId="0">
      <sharedItems containsNonDate="0" containsString="0" containsBlank="1"/>
    </cacheField>
    <cacheField name="3c Width OHW" numFmtId="0">
      <sharedItems containsString="0" containsBlank="1" containsNumber="1" minValue="7.5" maxValue="7.5"/>
    </cacheField>
    <cacheField name="3c Width Feature" numFmtId="0">
      <sharedItems containsString="0" containsBlank="1" containsNumber="1" minValue="3.5" maxValue="14.3"/>
    </cacheField>
    <cacheField name="3c Width Low Flow" numFmtId="0">
      <sharedItems containsNonDate="0" containsString="0" containsBlank="1"/>
    </cacheField>
    <cacheField name="3c Width Pool" numFmtId="0">
      <sharedItems containsString="0" containsBlank="1" containsNumber="1" minValue="6.6" maxValue="16"/>
    </cacheField>
    <cacheField name="Reach 3cTyp Subs 1" numFmtId="0">
      <sharedItems containsBlank="1"/>
    </cacheField>
    <cacheField name="Reach 3cTyp Subs 2" numFmtId="0">
      <sharedItems containsBlank="1"/>
    </cacheField>
    <cacheField name="Reach 3cTyp Subs 3" numFmtId="0">
      <sharedItems containsBlank="1"/>
    </cacheField>
    <cacheField name="Reach 3cTyp Subs 4" numFmtId="0">
      <sharedItems containsBlank="1"/>
    </cacheField>
    <cacheField name="Reach 3cTyp Subs 5" numFmtId="0">
      <sharedItems containsBlank="1"/>
    </cacheField>
    <cacheField name="Reach 3cTyp Subs 6" numFmtId="0">
      <sharedItems containsNonDate="0" containsString="0" containsBlank="1"/>
    </cacheField>
    <cacheField name="Reach 3cInlet Subs 1" numFmtId="0">
      <sharedItems containsBlank="1"/>
    </cacheField>
    <cacheField name="Reach 3cInlet Subs 2" numFmtId="0">
      <sharedItems containsBlank="1"/>
    </cacheField>
    <cacheField name="Reach 3cInlet Subs 3" numFmtId="0">
      <sharedItems containsBlank="1"/>
    </cacheField>
    <cacheField name="Reach 3cInlet  Subs 4" numFmtId="0">
      <sharedItems containsBlank="1"/>
    </cacheField>
    <cacheField name="Reach 3cInlet Subs 5" numFmtId="0">
      <sharedItems containsNonDate="0" containsString="0" containsBlank="1"/>
    </cacheField>
    <cacheField name="Reach 3cInlet Subs 6" numFmtId="0">
      <sharedItems containsNonDate="0" containsString="0" containsBlank="1"/>
    </cacheField>
    <cacheField name="Reach 3cDeps Feat Present Y/N" numFmtId="0">
      <sharedItems/>
    </cacheField>
    <cacheField name="Reach 3cDeps Feat Type" numFmtId="0">
      <sharedItems containsBlank="1"/>
    </cacheField>
    <cacheField name="Reach 3cInterior Banks Y/N" numFmtId="0">
      <sharedItems/>
    </cacheField>
    <cacheField name="Reach 3cBank Instability Y/N" numFmtId="0">
      <sharedItems containsBlank="1"/>
    </cacheField>
    <cacheField name="Reach 3cLength Banks Left" numFmtId="0">
      <sharedItems containsSemiMixedTypes="0" containsString="0" containsNumber="1" minValue="0" maxValue="38.299999999999997"/>
    </cacheField>
    <cacheField name="Reach 3cLength Banks Right" numFmtId="0">
      <sharedItems containsSemiMixedTypes="0" containsString="0" containsNumber="1" minValue="0" maxValue="48.3"/>
    </cacheField>
    <cacheField name="Reach 3cAve Bank Width L" numFmtId="0">
      <sharedItems containsSemiMixedTypes="0" containsString="0" containsNumber="1" minValue="0" maxValue="6"/>
    </cacheField>
    <cacheField name="Reach 3cAve Bank Width R" numFmtId="0">
      <sharedItems containsSemiMixedTypes="0" containsString="0" containsNumber="1" minValue="0" maxValue="8.6"/>
    </cacheField>
    <cacheField name="Reach 3cAve Bank H Left" numFmtId="0">
      <sharedItems containsSemiMixedTypes="0" containsString="0" containsNumber="1" minValue="0" maxValue="1.9"/>
    </cacheField>
    <cacheField name="Reach 3cAve Bank H Right" numFmtId="0">
      <sharedItems containsSemiMixedTypes="0" containsString="0" containsNumber="1" minValue="0" maxValue="2"/>
    </cacheField>
    <cacheField name="Reach 3cReach 3c 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lian ODoherty" refreshedDate="45453.51777835648" createdVersion="8" refreshedVersion="8" minRefreshableVersion="3" recordCount="66" xr:uid="{1B99427A-49C0-44A2-81C5-221AE0CC322A}">
  <cacheSource type="worksheet">
    <worksheetSource ref="A1:JX67" sheet="Exterior Data"/>
  </cacheSource>
  <cacheFields count="284">
    <cacheField name="SiteSite ID" numFmtId="0">
      <sharedItems containsSemiMixedTypes="0" containsString="0" containsNumber="1" containsInteger="1" minValue="20200224" maxValue="20501876"/>
    </cacheField>
    <cacheField name="SiteCrew" numFmtId="0">
      <sharedItems/>
    </cacheField>
    <cacheField name="SiteTime" numFmtId="0">
      <sharedItems containsSemiMixedTypes="0" containsString="0" containsNumber="1" minValue="0.34722222222222227" maxValue="0.70833333333333337"/>
    </cacheField>
    <cacheField name="SiteDate" numFmtId="0">
      <sharedItems containsSemiMixedTypes="0" containsString="0" containsNumber="1" containsInteger="1" minValue="44426" maxValue="44482"/>
    </cacheField>
    <cacheField name="SiteStream Flow" numFmtId="0">
      <sharedItems/>
    </cacheField>
    <cacheField name="SiteWeather" numFmtId="0">
      <sharedItems/>
    </cacheField>
    <cacheField name="SiteStream Name" numFmtId="0">
      <sharedItems/>
    </cacheField>
    <cacheField name="SiteRoad Name" numFmtId="0">
      <sharedItems/>
    </cacheField>
    <cacheField name="SiteLat" numFmtId="0">
      <sharedItems containsString="0" containsBlank="1" containsNumber="1" minValue="61.140340000000002" maxValue="62.285319999999999"/>
    </cacheField>
    <cacheField name="SiteLong" numFmtId="0">
      <sharedItems containsString="0" containsBlank="1" containsNumber="1" minValue="-150.94032000000001" maxValue="-148.98712"/>
    </cacheField>
    <cacheField name="1 Length" numFmtId="0">
      <sharedItems containsSemiMixedTypes="0" containsString="0" containsNumber="1" containsInteger="1" minValue="0" maxValue="160"/>
    </cacheField>
    <cacheField name="1 Gradient Length" numFmtId="0">
      <sharedItems containsBlank="1" containsMixedTypes="1" containsNumber="1" minValue="0" maxValue="60"/>
    </cacheField>
    <cacheField name="1 Gradient" numFmtId="0">
      <sharedItems containsBlank="1" containsMixedTypes="1" containsNumber="1" minValue="0" maxValue="6.36"/>
    </cacheField>
    <cacheField name="1 D100" numFmtId="0">
      <sharedItems containsNonDate="0" containsString="0" containsBlank="1"/>
    </cacheField>
    <cacheField name="1D50" numFmtId="0">
      <sharedItems containsNonDate="0" containsString="0" containsBlank="1"/>
    </cacheField>
    <cacheField name="Reach 1Natural or Altered Channel" numFmtId="0">
      <sharedItems containsBlank="1" count="4">
        <s v="Natural"/>
        <m/>
        <s v="Altered"/>
        <s v=" Altered" u="1"/>
      </sharedItems>
    </cacheField>
    <cacheField name="Reach 1Pond or Lake (Y/N)" numFmtId="0">
      <sharedItems containsBlank="1"/>
    </cacheField>
    <cacheField name="Reach 1Confluence or Ditch (Y/N)" numFmtId="0">
      <sharedItems containsBlank="1"/>
    </cacheField>
    <cacheField name="Reach 1Dist to Confluence" numFmtId="0">
      <sharedItems containsString="0" containsBlank="1" containsNumber="1" minValue="16.32" maxValue="51"/>
    </cacheField>
    <cacheField name="Reach 1Beaver Dam" numFmtId="0">
      <sharedItems containsBlank="1"/>
    </cacheField>
    <cacheField name="Reach 1Continuous Thalweg" numFmtId="0">
      <sharedItems containsBlank="1"/>
    </cacheField>
    <cacheField name="Reach 1Thalweg Depth" numFmtId="0">
      <sharedItems containsString="0" containsBlank="1" containsNumber="1" minValue="0.3" maxValue="4.5" count="20">
        <m/>
        <n v="0.7"/>
        <n v="0.9"/>
        <n v="1.4"/>
        <n v="1.2"/>
        <n v="1.7"/>
        <n v="1.1000000000000001"/>
        <n v="0.5"/>
        <n v="0.6"/>
        <n v="1"/>
        <n v="2"/>
        <n v="0.4"/>
        <n v="2.5"/>
        <n v="1.9"/>
        <n v="1.5"/>
        <n v="0.8"/>
        <n v="4.5"/>
        <n v="0.83"/>
        <n v="0.3"/>
        <n v="1.3"/>
      </sharedItems>
      <fieldGroup base="21">
        <rangePr autoStart="0" autoEnd="0" startNum="0" endNum="5"/>
        <groupItems count="7">
          <s v="&lt;0 or (blank)"/>
          <s v="0-1"/>
          <s v="1-2"/>
          <s v="2-3"/>
          <s v="3-4"/>
          <s v="4-5"/>
          <s v="&gt;5"/>
        </groupItems>
      </fieldGroup>
    </cacheField>
    <cacheField name="Reach 1Ave Water Depth" numFmtId="0">
      <sharedItems containsString="0" containsBlank="1" containsNumber="1" minValue="0.5" maxValue="1.4"/>
    </cacheField>
    <cacheField name="Reach 1Major Change" numFmtId="0">
      <sharedItems/>
    </cacheField>
    <cacheField name="Reach 1Major Change Type" numFmtId="0">
      <sharedItems containsBlank="1"/>
    </cacheField>
    <cacheField name="1 Channel Stability" numFmtId="0">
      <sharedItems containsBlank="1"/>
    </cacheField>
    <cacheField name="Reach 1Description 1" numFmtId="0">
      <sharedItems containsBlank="1"/>
    </cacheField>
    <cacheField name="Reach 1 Instability Length 1" numFmtId="0">
      <sharedItems containsString="0" containsBlank="1" containsNumber="1" containsInteger="1" minValue="0" maxValue="50"/>
    </cacheField>
    <cacheField name="Reach 1 Instability Dist 1" numFmtId="0">
      <sharedItems containsString="0" containsBlank="1" containsNumber="1" containsInteger="1" minValue="16" maxValue="81"/>
    </cacheField>
    <cacheField name="Reach 1 Instability Description 2" numFmtId="0">
      <sharedItems containsNonDate="0" containsString="0" containsBlank="1"/>
    </cacheField>
    <cacheField name="Reach 1 Instability Length 2" numFmtId="0">
      <sharedItems containsNonDate="0" containsString="0" containsBlank="1"/>
    </cacheField>
    <cacheField name="Reach 1 Instability Dist 2" numFmtId="0">
      <sharedItems containsNonDate="0" containsString="0" containsBlank="1"/>
    </cacheField>
    <cacheField name="Reach 1Geo Channel Type" numFmtId="0">
      <sharedItems containsBlank="1"/>
    </cacheField>
    <cacheField name="Reach 1Flow Type" numFmtId="0">
      <sharedItems containsBlank="1"/>
    </cacheField>
    <cacheField name="1 Width Straight" numFmtId="0">
      <sharedItems containsString="0" containsBlank="1" containsNumber="1" minValue="4" maxValue="35.4"/>
    </cacheField>
    <cacheField name="1 Width Bankfull" numFmtId="0">
      <sharedItems containsString="0" containsBlank="1" containsNumber="1" minValue="4.5" maxValue="30.3"/>
    </cacheField>
    <cacheField name="1 Width Active" numFmtId="0">
      <sharedItems containsString="0" containsBlank="1" containsNumber="1" minValue="6.5" maxValue="21"/>
    </cacheField>
    <cacheField name="1 Width OHW" numFmtId="0">
      <sharedItems containsString="0" containsBlank="1" containsNumber="1" minValue="3.5" maxValue="7"/>
    </cacheField>
    <cacheField name="1 Width Feature" numFmtId="0">
      <sharedItems containsString="0" containsBlank="1" containsNumber="1" minValue="11" maxValue="20"/>
    </cacheField>
    <cacheField name="1 Width Low Flow" numFmtId="0">
      <sharedItems containsBlank="1"/>
    </cacheField>
    <cacheField name="1 Width Pool" numFmtId="0">
      <sharedItems containsString="0" containsBlank="1" containsNumber="1" minValue="6" maxValue="21"/>
    </cacheField>
    <cacheField name="Reach 1Subs 1" numFmtId="0">
      <sharedItems containsBlank="1"/>
    </cacheField>
    <cacheField name="Reach 1Subs 2" numFmtId="0">
      <sharedItems containsBlank="1"/>
    </cacheField>
    <cacheField name="Reach 1Subs 3" numFmtId="0">
      <sharedItems containsBlank="1"/>
    </cacheField>
    <cacheField name="Reach 1Subs 4" numFmtId="0">
      <sharedItems containsBlank="1"/>
    </cacheField>
    <cacheField name="Reach 1Subs 5" numFmtId="0">
      <sharedItems containsNonDate="0" containsString="0" containsBlank="1"/>
    </cacheField>
    <cacheField name="Reach 1Subs 6" numFmtId="0">
      <sharedItems containsNonDate="0" containsString="0" containsBlank="1"/>
    </cacheField>
    <cacheField name="Reach 1Deps Feat Pres (Y/N)" numFmtId="0">
      <sharedItems containsBlank="1"/>
    </cacheField>
    <cacheField name="Reach 1Deps Type" numFmtId="0">
      <sharedItems containsBlank="1"/>
    </cacheField>
    <cacheField name="Reach 1Reach 1 Notes" numFmtId="0">
      <sharedItems containsBlank="1"/>
    </cacheField>
    <cacheField name="2 Length" numFmtId="0">
      <sharedItems containsMixedTypes="1" containsNumber="1" minValue="10" maxValue="162" count="41">
        <n v="45"/>
        <n v="11"/>
        <n v="37.799999999999997"/>
        <n v="44"/>
        <n v="85"/>
        <n v="28"/>
        <n v="26"/>
        <n v="33"/>
        <n v="22"/>
        <n v="90"/>
        <n v="82"/>
        <n v="63"/>
        <n v="10"/>
        <n v="48"/>
        <n v="16"/>
        <n v="50"/>
        <n v="27"/>
        <n v="75"/>
        <n v="76"/>
        <n v="24"/>
        <n v="12"/>
        <n v="65"/>
        <n v="30"/>
        <n v="55"/>
        <n v="20"/>
        <n v="25"/>
        <n v="14"/>
        <n v="34"/>
        <n v="13"/>
        <s v="na"/>
        <n v="43"/>
        <n v="78"/>
        <n v="35"/>
        <n v="100"/>
        <n v="46"/>
        <n v="162"/>
        <n v="38"/>
        <n v="70"/>
        <n v="40"/>
        <n v="60"/>
        <n v="66"/>
      </sharedItems>
    </cacheField>
    <cacheField name="2 Gradient Length" numFmtId="0">
      <sharedItems containsBlank="1" containsMixedTypes="1" containsNumber="1" minValue="10" maxValue="162"/>
    </cacheField>
    <cacheField name="2 Gradient" numFmtId="0">
      <sharedItems containsString="0" containsBlank="1" containsNumber="1" minValue="0" maxValue="8.76"/>
    </cacheField>
    <cacheField name="2 Xsection 1 No" numFmtId="0">
      <sharedItems containsBlank="1" containsMixedTypes="1" containsNumber="1" minValue="0.25" maxValue="3"/>
    </cacheField>
    <cacheField name="2  Xsection 1  Type" numFmtId="0">
      <sharedItems containsBlank="1"/>
    </cacheField>
    <cacheField name="2 D100 1" numFmtId="0">
      <sharedItems containsString="0" containsBlank="1" containsNumber="1" minValue="0.24" maxValue="1.1100000000000001"/>
    </cacheField>
    <cacheField name="2 D50 1" numFmtId="0">
      <sharedItems containsString="0" containsBlank="1" containsNumber="1" minValue="0.01" maxValue="0.51"/>
    </cacheField>
    <cacheField name="2  Xsection 2  No" numFmtId="0">
      <sharedItems containsString="0" containsBlank="1" containsNumber="1" containsInteger="1" minValue="2" maxValue="4"/>
    </cacheField>
    <cacheField name="2 Xsection 2 Type" numFmtId="0">
      <sharedItems containsBlank="1"/>
    </cacheField>
    <cacheField name="2 D100 2" numFmtId="0">
      <sharedItems containsString="0" containsBlank="1" containsNumber="1" minValue="0.32" maxValue="0.85"/>
    </cacheField>
    <cacheField name="2 D50 2" numFmtId="0">
      <sharedItems containsString="0" containsBlank="1" containsNumber="1" minValue="0.13" maxValue="0.2"/>
    </cacheField>
    <cacheField name="Reach 2Confluence or Ditch (Y/N)" numFmtId="0">
      <sharedItems containsBlank="1"/>
    </cacheField>
    <cacheField name="Reach 2Dist to Confluence" numFmtId="0">
      <sharedItems containsBlank="1" containsMixedTypes="1" containsNumber="1" containsInteger="1" minValue="0" maxValue="67"/>
    </cacheField>
    <cacheField name="Reach 2Beaver Dam" numFmtId="0">
      <sharedItems containsBlank="1"/>
    </cacheField>
    <cacheField name="2 Channel Stability" numFmtId="0">
      <sharedItems containsBlank="1"/>
    </cacheField>
    <cacheField name="Reach 2Description 1" numFmtId="0">
      <sharedItems containsBlank="1"/>
    </cacheField>
    <cacheField name="Reach 2Length 1" numFmtId="0">
      <sharedItems containsString="0" containsBlank="1" containsNumber="1" containsInteger="1" minValue="11" maxValue="28"/>
    </cacheField>
    <cacheField name="Reach 2Dist 1" numFmtId="0">
      <sharedItems containsString="0" containsBlank="1" containsNumber="1" containsInteger="1" minValue="0" maxValue="23"/>
    </cacheField>
    <cacheField name="Reach 2Description 2" numFmtId="0">
      <sharedItems containsNonDate="0" containsString="0" containsBlank="1"/>
    </cacheField>
    <cacheField name="Reach 2Length 2" numFmtId="0">
      <sharedItems containsNonDate="0" containsString="0" containsBlank="1"/>
    </cacheField>
    <cacheField name="Reach 2Dist 2" numFmtId="0">
      <sharedItems containsNonDate="0" containsString="0" containsBlank="1"/>
    </cacheField>
    <cacheField name="Reach 2Riprap Collapsing (Y/N)" numFmtId="0">
      <sharedItems containsBlank="1"/>
    </cacheField>
    <cacheField name="Reach 2Scour Pool (Y/N)" numFmtId="0">
      <sharedItems containsBlank="1"/>
    </cacheField>
    <cacheField name="Reach 2Channel Wider Near Outlet (Y/N)" numFmtId="0">
      <sharedItems containsBlank="1"/>
    </cacheField>
    <cacheField name="Reach 2Geo Channel Type" numFmtId="0">
      <sharedItems containsBlank="1"/>
    </cacheField>
    <cacheField name="Reach 2Type Grade Control" numFmtId="0">
      <sharedItems containsBlank="1"/>
    </cacheField>
    <cacheField name="Reach 2Type Grade Control Cons" numFmtId="0">
      <sharedItems containsBlank="1"/>
    </cacheField>
    <cacheField name="Reach 2Number Grade Contorl" numFmtId="0">
      <sharedItems containsString="0" containsBlank="1" containsNumber="1" containsInteger="1" minValue="0" maxValue="6"/>
    </cacheField>
    <cacheField name="Reach 2Failed Grade Control" numFmtId="0">
      <sharedItems containsString="0" containsBlank="1" containsNumber="1" containsInteger="1" minValue="0" maxValue="1"/>
    </cacheField>
    <cacheField name="Reach 2Flow Type" numFmtId="0">
      <sharedItems containsBlank="1"/>
    </cacheField>
    <cacheField name="Reach 2Continuous Thalweg" numFmtId="0">
      <sharedItems containsBlank="1"/>
    </cacheField>
    <cacheField name="Reach 2Thalweg Depth" numFmtId="0">
      <sharedItems containsString="0" containsBlank="1" containsNumber="1" minValue="0.3" maxValue="2" count="17">
        <m/>
        <n v="0.3"/>
        <n v="0.6"/>
        <n v="1"/>
        <n v="0.9"/>
        <n v="0.7"/>
        <n v="1.5"/>
        <n v="1.1000000000000001"/>
        <n v="1.3"/>
        <n v="0.8"/>
        <n v="0.4"/>
        <n v="0.5"/>
        <n v="2"/>
        <n v="0.93"/>
        <n v="1.6"/>
        <n v="1.9"/>
        <n v="1.2"/>
      </sharedItems>
    </cacheField>
    <cacheField name="Reach 2Ave Water Depth" numFmtId="0">
      <sharedItems containsString="0" containsBlank="1" containsNumber="1" minValue="0.2" maxValue="3.3"/>
    </cacheField>
    <cacheField name="2 Width Straight" numFmtId="0">
      <sharedItems containsString="0" containsBlank="1" containsNumber="1" minValue="4.0999999999999996" maxValue="36"/>
    </cacheField>
    <cacheField name="2 Width Bankfull" numFmtId="0">
      <sharedItems containsString="0" containsBlank="1" containsNumber="1" minValue="4.5" maxValue="36"/>
    </cacheField>
    <cacheField name="2 Width Active " numFmtId="0">
      <sharedItems containsString="0" containsBlank="1" containsNumber="1" minValue="6.2" maxValue="6.2"/>
    </cacheField>
    <cacheField name="2 Width OHW" numFmtId="0">
      <sharedItems containsString="0" containsBlank="1" containsNumber="1" minValue="3.6" maxValue="24.8"/>
    </cacheField>
    <cacheField name="2 Width Feature" numFmtId="0">
      <sharedItems containsString="0" containsBlank="1" containsNumber="1" minValue="7.4" maxValue="19.5"/>
    </cacheField>
    <cacheField name="2 Width Low Flow" numFmtId="0">
      <sharedItems containsBlank="1"/>
    </cacheField>
    <cacheField name="2 Width Pool" numFmtId="0">
      <sharedItems containsString="0" containsBlank="1" containsNumber="1" minValue="5.6" maxValue="20.399999999999999"/>
    </cacheField>
    <cacheField name="Reach 2Subs 1" numFmtId="0">
      <sharedItems containsBlank="1"/>
    </cacheField>
    <cacheField name="Reach 2Subs 2" numFmtId="0">
      <sharedItems containsBlank="1"/>
    </cacheField>
    <cacheField name="Reach 2Subs 3" numFmtId="0">
      <sharedItems containsBlank="1"/>
    </cacheField>
    <cacheField name="Reach 2Subs 4" numFmtId="0">
      <sharedItems containsBlank="1"/>
    </cacheField>
    <cacheField name="Reach 2Subs 5" numFmtId="0">
      <sharedItems containsBlank="1"/>
    </cacheField>
    <cacheField name="Reach 2Subs 6" numFmtId="0">
      <sharedItems containsNonDate="0" containsString="0" containsBlank="1"/>
    </cacheField>
    <cacheField name="Reach 2Deps Feat Pres (Y/N)" numFmtId="0">
      <sharedItems containsBlank="1"/>
    </cacheField>
    <cacheField name="Reach 2Deps Type" numFmtId="0">
      <sharedItems containsBlank="1"/>
    </cacheField>
    <cacheField name="Ave Bank Height Left" numFmtId="0">
      <sharedItems containsString="0" containsBlank="1" containsNumber="1" minValue="0.4" maxValue="5.0999999999999996"/>
    </cacheField>
    <cacheField name="Reach 2Ave Bank Height Right" numFmtId="0">
      <sharedItems containsString="0" containsBlank="1" containsNumber="1" minValue="0.5" maxValue="5.2"/>
    </cacheField>
    <cacheField name="Reach 2Bank Instability Y/N" numFmtId="0">
      <sharedItems containsBlank="1"/>
    </cacheField>
    <cacheField name="Reach 2Vegetation Loss Type" numFmtId="0">
      <sharedItems containsBlank="1"/>
    </cacheField>
    <cacheField name="Reach 2Location" numFmtId="0">
      <sharedItems containsBlank="1"/>
    </cacheField>
    <cacheField name="Reach 2Total Veg Cover" numFmtId="0">
      <sharedItems containsBlank="1" count="10">
        <s v="40%-60%"/>
        <s v="&lt;20%"/>
        <s v="20%-40%"/>
        <s v="80%-100%"/>
        <s v="60%-80%"/>
        <s v="80%-100%`"/>
        <s v="60-80%"/>
        <s v="80-100%"/>
        <s v="60%-100%"/>
        <m/>
      </sharedItems>
    </cacheField>
    <cacheField name="Reach 2Nat Veg Recruit?" numFmtId="0">
      <sharedItems containsBlank="1"/>
    </cacheField>
    <cacheField name="Reach 2Length R bank" numFmtId="0">
      <sharedItems containsString="0" containsBlank="1" containsNumber="1" minValue="0" maxValue="162"/>
    </cacheField>
    <cacheField name="Reach 2Length L bank" numFmtId="0">
      <sharedItems containsString="0" containsBlank="1" containsNumber="1" minValue="0" maxValue="162"/>
    </cacheField>
    <cacheField name="Reach 2Invasve Spp" numFmtId="0">
      <sharedItems containsBlank="1"/>
    </cacheField>
    <cacheField name="Reach 2Bio-eng Type Line 1" numFmtId="0">
      <sharedItems containsBlank="1"/>
    </cacheField>
    <cacheField name="Reach 2L or R Line 1" numFmtId="0">
      <sharedItems containsBlank="1"/>
    </cacheField>
    <cacheField name="Reach 2Length Line 1" numFmtId="0">
      <sharedItems containsString="0" containsBlank="1" containsNumber="1" minValue="0" maxValue="138"/>
    </cacheField>
    <cacheField name="Reach 2Condition Line 1" numFmtId="0">
      <sharedItems containsString="0" containsBlank="1" containsNumber="1" containsInteger="1" minValue="2" maxValue="5"/>
    </cacheField>
    <cacheField name="Reach 2Breadown  Line 1" numFmtId="0">
      <sharedItems containsString="0" containsBlank="1" containsNumber="1" containsInteger="1" minValue="1" maxValue="5"/>
    </cacheField>
    <cacheField name="Reach 2Damage Desc Line 1" numFmtId="0">
      <sharedItems containsBlank="1"/>
    </cacheField>
    <cacheField name="Reach 2Length Damage Line 1" numFmtId="0">
      <sharedItems containsString="0" containsBlank="1" containsNumber="1" containsInteger="1" minValue="7" maxValue="138"/>
    </cacheField>
    <cacheField name="Reach 2Bio-eng Type Line 2" numFmtId="0">
      <sharedItems containsBlank="1"/>
    </cacheField>
    <cacheField name="Reach 2L or R Line 2" numFmtId="0">
      <sharedItems containsBlank="1"/>
    </cacheField>
    <cacheField name="Reach 2Length Line 2" numFmtId="0">
      <sharedItems containsString="0" containsBlank="1" containsNumber="1" minValue="0" maxValue="89"/>
    </cacheField>
    <cacheField name="Reach 2Condition Line 2" numFmtId="0">
      <sharedItems containsString="0" containsBlank="1" containsNumber="1" containsInteger="1" minValue="3" maxValue="5"/>
    </cacheField>
    <cacheField name="Reach 2Breadown  Line 2" numFmtId="0">
      <sharedItems containsString="0" containsBlank="1" containsNumber="1" containsInteger="1" minValue="1" maxValue="5"/>
    </cacheField>
    <cacheField name="Reach 2Damage Desc Line 2" numFmtId="0">
      <sharedItems containsBlank="1"/>
    </cacheField>
    <cacheField name="Reach 2Length Damage Line 2" numFmtId="0">
      <sharedItems containsString="0" containsBlank="1" containsNumber="1" containsInteger="1" minValue="5" maxValue="35"/>
    </cacheField>
    <cacheField name="Reach 2Bio-eng Type Line 3" numFmtId="0">
      <sharedItems containsBlank="1"/>
    </cacheField>
    <cacheField name="Reach 2L or R Line 3" numFmtId="0">
      <sharedItems containsBlank="1"/>
    </cacheField>
    <cacheField name="Reach 2Length Line 3" numFmtId="0">
      <sharedItems containsString="0" containsBlank="1" containsNumber="1" containsInteger="1" minValue="2" maxValue="162"/>
    </cacheField>
    <cacheField name="Reach 2Condition Line 3" numFmtId="0">
      <sharedItems containsString="0" containsBlank="1" containsNumber="1" containsInteger="1" minValue="3" maxValue="5"/>
    </cacheField>
    <cacheField name="Reach 2Breadown  Line 3" numFmtId="0">
      <sharedItems containsString="0" containsBlank="1" containsNumber="1" containsInteger="1" minValue="1" maxValue="5"/>
    </cacheField>
    <cacheField name="Reach 2Damage Desc Line 3" numFmtId="0">
      <sharedItems containsBlank="1"/>
    </cacheField>
    <cacheField name="Reach 2Length Damage Line 3" numFmtId="0">
      <sharedItems containsString="0" containsBlank="1" containsNumber="1" containsInteger="1" minValue="4" maxValue="4"/>
    </cacheField>
    <cacheField name="Reach 2Bio-eng Type Line 4" numFmtId="0">
      <sharedItems containsBlank="1"/>
    </cacheField>
    <cacheField name="Reach 2L or R Line 4" numFmtId="0">
      <sharedItems containsBlank="1"/>
    </cacheField>
    <cacheField name="Reach 2Length Line 4" numFmtId="0">
      <sharedItems containsString="0" containsBlank="1" containsNumber="1" minValue="4.5" maxValue="95"/>
    </cacheField>
    <cacheField name="Reach 2Condition Line 4" numFmtId="0">
      <sharedItems containsString="0" containsBlank="1" containsNumber="1" containsInteger="1" minValue="5" maxValue="5"/>
    </cacheField>
    <cacheField name="Reach 2Breadown  Line 4" numFmtId="0">
      <sharedItems containsString="0" containsBlank="1" containsNumber="1" containsInteger="1" minValue="1" maxValue="5"/>
    </cacheField>
    <cacheField name="Reach 2Damage Desc Line 4" numFmtId="0">
      <sharedItems containsNonDate="0" containsString="0" containsBlank="1"/>
    </cacheField>
    <cacheField name="Reach 2Length Damage Line 4" numFmtId="0">
      <sharedItems containsNonDate="0" containsString="0" containsBlank="1"/>
    </cacheField>
    <cacheField name="Reach 2Bio-eng Type Line 5" numFmtId="0">
      <sharedItems containsBlank="1"/>
    </cacheField>
    <cacheField name="Reach 2L or R Line 5" numFmtId="0">
      <sharedItems containsBlank="1"/>
    </cacheField>
    <cacheField name="Reach 2Length Line 5" numFmtId="0">
      <sharedItems containsString="0" containsBlank="1" containsNumber="1" minValue="6" maxValue="70"/>
    </cacheField>
    <cacheField name="Reach 2Condition Line 5" numFmtId="0">
      <sharedItems containsString="0" containsBlank="1" containsNumber="1" containsInteger="1" minValue="5" maxValue="5"/>
    </cacheField>
    <cacheField name="Reach 2Breadown  Line 5" numFmtId="0">
      <sharedItems containsString="0" containsBlank="1" containsNumber="1" containsInteger="1" minValue="1" maxValue="5"/>
    </cacheField>
    <cacheField name="Reach 2Damage Desc Line 5" numFmtId="0">
      <sharedItems containsNonDate="0" containsString="0" containsBlank="1"/>
    </cacheField>
    <cacheField name="Reach 2Length Damage Line 5" numFmtId="0">
      <sharedItems containsNonDate="0" containsString="0" containsBlank="1"/>
    </cacheField>
    <cacheField name="Reach 2Bio-eng Type Line 6" numFmtId="0">
      <sharedItems containsBlank="1"/>
    </cacheField>
    <cacheField name="Reach 2L or R Line 6" numFmtId="0">
      <sharedItems containsBlank="1"/>
    </cacheField>
    <cacheField name="Reach 2Length Line 6" numFmtId="0">
      <sharedItems containsString="0" containsBlank="1" containsNumber="1" containsInteger="1" minValue="1" maxValue="59"/>
    </cacheField>
    <cacheField name="Reach 2Condition Line 6" numFmtId="0">
      <sharedItems containsString="0" containsBlank="1" containsNumber="1" containsInteger="1" minValue="5" maxValue="5"/>
    </cacheField>
    <cacheField name="Reach 2Breadown  Line 6" numFmtId="0">
      <sharedItems containsString="0" containsBlank="1" containsNumber="1" containsInteger="1" minValue="5" maxValue="5"/>
    </cacheField>
    <cacheField name="Reach 2Damage Desc Line 6" numFmtId="0">
      <sharedItems containsNonDate="0" containsString="0" containsBlank="1"/>
    </cacheField>
    <cacheField name="Reach 2Length Damage Line 6" numFmtId="0">
      <sharedItems containsNonDate="0" containsString="0" containsBlank="1"/>
    </cacheField>
    <cacheField name="Reach 2 Reach 2 Notes" numFmtId="0">
      <sharedItems containsBlank="1"/>
    </cacheField>
    <cacheField name="Reach 4Length" numFmtId="0">
      <sharedItems containsString="0" containsBlank="1" containsNumber="1" minValue="0" maxValue="134"/>
    </cacheField>
    <cacheField name="4 Gradient Length" numFmtId="0">
      <sharedItems containsBlank="1" containsMixedTypes="1" containsNumber="1" minValue="0" maxValue="134.5"/>
    </cacheField>
    <cacheField name="4 Gradient" numFmtId="0">
      <sharedItems containsBlank="1" containsMixedTypes="1" containsNumber="1" minValue="0" maxValue="14.86"/>
    </cacheField>
    <cacheField name="4 Xsection No" numFmtId="0">
      <sharedItems containsString="0" containsBlank="1" containsNumber="1" containsInteger="1" minValue="1" maxValue="4"/>
    </cacheField>
    <cacheField name="4 Xsection Type" numFmtId="0">
      <sharedItems containsBlank="1"/>
    </cacheField>
    <cacheField name="4 D100" numFmtId="0">
      <sharedItems containsString="0" containsBlank="1" containsNumber="1" minValue="0" maxValue="1.3"/>
    </cacheField>
    <cacheField name="4 D50" numFmtId="0">
      <sharedItems containsString="0" containsBlank="1" containsNumber="1" minValue="0.05" maxValue="0.55000000000000004"/>
    </cacheField>
    <cacheField name="Reach 4Confluence or Ditch (Y/N)" numFmtId="0">
      <sharedItems/>
    </cacheField>
    <cacheField name="Reach 4Dist to Confluence" numFmtId="0">
      <sharedItems containsBlank="1" containsMixedTypes="1" containsNumber="1" containsInteger="1" minValue="1" maxValue="30"/>
    </cacheField>
    <cacheField name="Reach 4Beaver Dam" numFmtId="0">
      <sharedItems/>
    </cacheField>
    <cacheField name="4 Channel Stability" numFmtId="0">
      <sharedItems containsBlank="1"/>
    </cacheField>
    <cacheField name="Reach 4Description 1" numFmtId="0">
      <sharedItems containsBlank="1"/>
    </cacheField>
    <cacheField name="Reach 4Length 1" numFmtId="0">
      <sharedItems containsString="0" containsBlank="1" containsNumber="1" containsInteger="1" minValue="14" maxValue="84"/>
    </cacheField>
    <cacheField name="Reach 4Dist 1" numFmtId="0">
      <sharedItems containsString="0" containsBlank="1" containsNumber="1" containsInteger="1" minValue="0" maxValue="50"/>
    </cacheField>
    <cacheField name="Reach 4Description 2" numFmtId="0">
      <sharedItems containsBlank="1"/>
    </cacheField>
    <cacheField name="Reach 4Length 2" numFmtId="0">
      <sharedItems containsString="0" containsBlank="1" containsNumber="1" containsInteger="1" minValue="134" maxValue="134"/>
    </cacheField>
    <cacheField name="Reach 4Dist 2" numFmtId="0">
      <sharedItems containsString="0" containsBlank="1" containsNumber="1" containsInteger="1" minValue="0" maxValue="0"/>
    </cacheField>
    <cacheField name="Reach 4Riprap Collapsing (Y/N)" numFmtId="0">
      <sharedItems containsBlank="1"/>
    </cacheField>
    <cacheField name="Reach 4Scour Pool (Y/N)" numFmtId="0">
      <sharedItems containsBlank="1"/>
    </cacheField>
    <cacheField name="Reach 4Channel Wider Near inlet (Y/N)" numFmtId="0">
      <sharedItems containsBlank="1"/>
    </cacheField>
    <cacheField name="Reach 4Geo Channel Type" numFmtId="0">
      <sharedItems containsBlank="1"/>
    </cacheField>
    <cacheField name="Reach 4Type Grade Control" numFmtId="0">
      <sharedItems containsBlank="1"/>
    </cacheField>
    <cacheField name="Reach 4Type Grade Control Cons" numFmtId="0">
      <sharedItems containsBlank="1"/>
    </cacheField>
    <cacheField name="Reach 4Number Grade Contorl" numFmtId="0">
      <sharedItems containsString="0" containsBlank="1" containsNumber="1" containsInteger="1" minValue="0" maxValue="6"/>
    </cacheField>
    <cacheField name="Reach 4Failed Grade Control" numFmtId="0">
      <sharedItems containsString="0" containsBlank="1" containsNumber="1" containsInteger="1" minValue="0" maxValue="1"/>
    </cacheField>
    <cacheField name="Reach 4Flow Type" numFmtId="0">
      <sharedItems containsBlank="1"/>
    </cacheField>
    <cacheField name="Reach 4Continuous Thalweg" numFmtId="0">
      <sharedItems containsBlank="1"/>
    </cacheField>
    <cacheField name="Reach 4Thalweg Depth" numFmtId="0">
      <sharedItems containsString="0" containsBlank="1" containsNumber="1" minValue="0.1" maxValue="2.7"/>
    </cacheField>
    <cacheField name="Reach 4Ave Water Depth" numFmtId="0">
      <sharedItems containsString="0" containsBlank="1" containsNumber="1" minValue="0.4" maxValue="1.1000000000000001"/>
    </cacheField>
    <cacheField name="4 Width Straight" numFmtId="0">
      <sharedItems containsString="0" containsBlank="1" containsNumber="1" minValue="3.5" maxValue="45"/>
    </cacheField>
    <cacheField name="4 Width Bankfull" numFmtId="0">
      <sharedItems containsBlank="1" containsMixedTypes="1" containsNumber="1" containsInteger="1" minValue="10" maxValue="45"/>
    </cacheField>
    <cacheField name="4 Width Active" numFmtId="0">
      <sharedItems containsBlank="1" containsMixedTypes="1" containsNumber="1" containsInteger="1" minValue="10" maxValue="10"/>
    </cacheField>
    <cacheField name="4 Width OHW" numFmtId="0">
      <sharedItems containsBlank="1" containsMixedTypes="1" containsNumber="1" minValue="2.6" maxValue="22.3"/>
    </cacheField>
    <cacheField name="4 Width Feature" numFmtId="0">
      <sharedItems containsBlank="1" containsMixedTypes="1" containsNumber="1" minValue="4.5999999999999996" maxValue="14"/>
    </cacheField>
    <cacheField name="4 Width Low Flow" numFmtId="0">
      <sharedItems containsBlank="1"/>
    </cacheField>
    <cacheField name="4 Width Pool" numFmtId="0">
      <sharedItems containsBlank="1" containsMixedTypes="1" containsNumber="1" minValue="6" maxValue="16"/>
    </cacheField>
    <cacheField name="Reach 4Subs 1" numFmtId="0">
      <sharedItems containsBlank="1"/>
    </cacheField>
    <cacheField name="Reach 4Subs 2" numFmtId="0">
      <sharedItems containsBlank="1"/>
    </cacheField>
    <cacheField name="Reach 4Subs 3" numFmtId="0">
      <sharedItems containsBlank="1"/>
    </cacheField>
    <cacheField name="Reach 4Subs 4" numFmtId="0">
      <sharedItems containsBlank="1"/>
    </cacheField>
    <cacheField name="Reach 4Subs 5" numFmtId="0">
      <sharedItems containsBlank="1"/>
    </cacheField>
    <cacheField name="Reach 4Subs 6" numFmtId="0">
      <sharedItems containsNonDate="0" containsString="0" containsBlank="1"/>
    </cacheField>
    <cacheField name="Reach 4Deps Feat Pres (Y/N)" numFmtId="0">
      <sharedItems containsBlank="1"/>
    </cacheField>
    <cacheField name="Reach 4Deps Type" numFmtId="0">
      <sharedItems containsBlank="1"/>
    </cacheField>
    <cacheField name="Reach 4Ave Bank Height Left" numFmtId="0">
      <sharedItems containsString="0" containsBlank="1" containsNumber="1" minValue="0.4" maxValue="5.4"/>
    </cacheField>
    <cacheField name="Reach 4Ave Bank Height Right" numFmtId="0">
      <sharedItems containsString="0" containsBlank="1" containsNumber="1" minValue="0.6" maxValue="5.6"/>
    </cacheField>
    <cacheField name="Reach 4Bank Instability Y/N" numFmtId="0">
      <sharedItems containsBlank="1"/>
    </cacheField>
    <cacheField name="Reach 4Veg Loss Type" numFmtId="0">
      <sharedItems containsBlank="1" count="9">
        <s v="Railroad/Road"/>
        <s v="Roads/Parking Lots"/>
        <m/>
        <s v="Roads"/>
        <s v="Beetle Kill"/>
        <s v="Cutting/Road"/>
        <s v="Cleared Lot"/>
        <s v="Roads/Parking lot"/>
        <s v="Power Line Cutting"/>
      </sharedItems>
    </cacheField>
    <cacheField name="Reach 4Veg Loss Location" numFmtId="0">
      <sharedItems containsBlank="1"/>
    </cacheField>
    <cacheField name="Reach 4Total Veg Cover" numFmtId="0">
      <sharedItems containsBlank="1" count="8">
        <s v="40%-60%"/>
        <s v="&lt;20%"/>
        <s v="20%-40%"/>
        <s v="80%-100%"/>
        <s v="60%-80%"/>
        <s v="60-80%"/>
        <m/>
        <s v="80-100%"/>
      </sharedItems>
    </cacheField>
    <cacheField name="Reach 4Nat Veg Recruit?" numFmtId="0">
      <sharedItems containsBlank="1"/>
    </cacheField>
    <cacheField name="Reach 4Length R bank" numFmtId="0">
      <sharedItems containsString="0" containsBlank="1" containsNumber="1" minValue="0" maxValue="175"/>
    </cacheField>
    <cacheField name="Reach 4Length L bank" numFmtId="0">
      <sharedItems containsString="0" containsBlank="1" containsNumber="1" minValue="0" maxValue="175"/>
    </cacheField>
    <cacheField name="Reach 4Invasve Spp" numFmtId="0">
      <sharedItems containsBlank="1"/>
    </cacheField>
    <cacheField name="Reach 4Bio-eng Type Line 1" numFmtId="0">
      <sharedItems containsBlank="1"/>
    </cacheField>
    <cacheField name="Reach 4L or R Line 1" numFmtId="0">
      <sharedItems containsBlank="1"/>
    </cacheField>
    <cacheField name="Reach 4Length Line 1" numFmtId="0">
      <sharedItems containsString="0" containsBlank="1" containsNumber="1" minValue="0" maxValue="175"/>
    </cacheField>
    <cacheField name="Reach 4Condition Line 1" numFmtId="0">
      <sharedItems containsString="0" containsBlank="1" containsNumber="1" containsInteger="1" minValue="2" maxValue="5"/>
    </cacheField>
    <cacheField name="Reach 4Breadown  Line 1" numFmtId="0">
      <sharedItems containsString="0" containsBlank="1" containsNumber="1" containsInteger="1" minValue="1" maxValue="5"/>
    </cacheField>
    <cacheField name="Reach 4Damage Desc Line 1" numFmtId="0">
      <sharedItems containsBlank="1"/>
    </cacheField>
    <cacheField name="Reach 4Length Damage Line 1" numFmtId="0">
      <sharedItems containsString="0" containsBlank="1" containsNumber="1" containsInteger="1" minValue="5" maxValue="175"/>
    </cacheField>
    <cacheField name="Reach 4Bio-eng Type Line 2" numFmtId="0">
      <sharedItems containsBlank="1"/>
    </cacheField>
    <cacheField name="Reach 4L or R Line 2" numFmtId="0">
      <sharedItems containsBlank="1"/>
    </cacheField>
    <cacheField name="Reach 4Length Line 2" numFmtId="0">
      <sharedItems containsString="0" containsBlank="1" containsNumber="1" minValue="0" maxValue="175"/>
    </cacheField>
    <cacheField name="Reach 4Condition Line 2" numFmtId="0">
      <sharedItems containsString="0" containsBlank="1" containsNumber="1" containsInteger="1" minValue="2" maxValue="5"/>
    </cacheField>
    <cacheField name="Reach 4Breadown  Line 2" numFmtId="0">
      <sharedItems containsString="0" containsBlank="1" containsNumber="1" containsInteger="1" minValue="1" maxValue="5"/>
    </cacheField>
    <cacheField name="Reach 4Damage Desc Line 2" numFmtId="0">
      <sharedItems containsBlank="1"/>
    </cacheField>
    <cacheField name="Reach 4Length Damage Line 2" numFmtId="0">
      <sharedItems containsString="0" containsBlank="1" containsNumber="1" containsInteger="1" minValue="20" maxValue="175"/>
    </cacheField>
    <cacheField name="Reach 4Bio-eng Type Line 3" numFmtId="0">
      <sharedItems containsBlank="1"/>
    </cacheField>
    <cacheField name="Reach 4L or R Line 3" numFmtId="0">
      <sharedItems containsBlank="1" containsMixedTypes="1" containsNumber="1" containsInteger="1" minValue="75" maxValue="75"/>
    </cacheField>
    <cacheField name="Reach 4Length Line 3" numFmtId="0">
      <sharedItems containsString="0" containsBlank="1" containsNumber="1" minValue="3" maxValue="60"/>
    </cacheField>
    <cacheField name="Reach 4Condition Line 3" numFmtId="0">
      <sharedItems containsString="0" containsBlank="1" containsNumber="1" containsInteger="1" minValue="3" maxValue="5"/>
    </cacheField>
    <cacheField name="Reach 4Breadown  Line 3" numFmtId="0">
      <sharedItems containsString="0" containsBlank="1" containsNumber="1" containsInteger="1" minValue="1" maxValue="5"/>
    </cacheField>
    <cacheField name="Reach 4Damage Desc Line 3" numFmtId="0">
      <sharedItems containsBlank="1"/>
    </cacheField>
    <cacheField name="Reach 4Length Damage Line 3" numFmtId="0">
      <sharedItems containsString="0" containsBlank="1" containsNumber="1" containsInteger="1" minValue="13" maxValue="13"/>
    </cacheField>
    <cacheField name="Reach 4Bio-eng Type Line 4" numFmtId="0">
      <sharedItems containsBlank="1"/>
    </cacheField>
    <cacheField name="Reach 4L or R Line 4" numFmtId="0">
      <sharedItems containsBlank="1" containsMixedTypes="1" containsNumber="1" containsInteger="1" minValue="6" maxValue="6"/>
    </cacheField>
    <cacheField name="Reach 4Length Line 4" numFmtId="0">
      <sharedItems containsString="0" containsBlank="1" containsNumber="1" containsInteger="1" minValue="1" maxValue="95"/>
    </cacheField>
    <cacheField name="Reach 4Condition Line 4" numFmtId="0">
      <sharedItems containsString="0" containsBlank="1" containsNumber="1" containsInteger="1" minValue="2" maxValue="5"/>
    </cacheField>
    <cacheField name="Reach 4Breadown  Line 4" numFmtId="0">
      <sharedItems containsString="0" containsBlank="1" containsNumber="1" containsInteger="1" minValue="1" maxValue="5"/>
    </cacheField>
    <cacheField name="Reach 4Damage Desc Line 4" numFmtId="0">
      <sharedItems containsBlank="1"/>
    </cacheField>
    <cacheField name="Reach 4Length Damage Line 4" numFmtId="0">
      <sharedItems containsString="0" containsBlank="1" containsNumber="1" containsInteger="1" minValue="6" maxValue="35"/>
    </cacheField>
    <cacheField name="Reach 4Bio-eng Type Line 5" numFmtId="0">
      <sharedItems containsBlank="1"/>
    </cacheField>
    <cacheField name="Reach 4L or R Line 5" numFmtId="0">
      <sharedItems containsBlank="1"/>
    </cacheField>
    <cacheField name="Reach 4Length Line 5" numFmtId="0">
      <sharedItems containsString="0" containsBlank="1" containsNumber="1" minValue="3" maxValue="55"/>
    </cacheField>
    <cacheField name="Reach 4Condition Line 5" numFmtId="0">
      <sharedItems containsString="0" containsBlank="1" containsNumber="1" containsInteger="1" minValue="5" maxValue="5"/>
    </cacheField>
    <cacheField name="Reach 4Breadown  Line 5" numFmtId="0">
      <sharedItems containsString="0" containsBlank="1" containsNumber="1" containsInteger="1" minValue="1" maxValue="5"/>
    </cacheField>
    <cacheField name="Reach 4Damage Desc Line 5" numFmtId="0">
      <sharedItems containsNonDate="0" containsString="0" containsBlank="1"/>
    </cacheField>
    <cacheField name="Reach 4Length Damage Line 5" numFmtId="0">
      <sharedItems containsNonDate="0" containsString="0" containsBlank="1"/>
    </cacheField>
    <cacheField name="Reach 4Bio-eng Type Line 6" numFmtId="0">
      <sharedItems containsBlank="1"/>
    </cacheField>
    <cacheField name="Reach 4L or R Line 6" numFmtId="0">
      <sharedItems containsBlank="1"/>
    </cacheField>
    <cacheField name="Reach 4Length Line 6" numFmtId="0">
      <sharedItems containsString="0" containsBlank="1" containsNumber="1" minValue="4" maxValue="59"/>
    </cacheField>
    <cacheField name="Reach 4Condition Line 6" numFmtId="0">
      <sharedItems containsString="0" containsBlank="1" containsNumber="1" containsInteger="1" minValue="5" maxValue="5"/>
    </cacheField>
    <cacheField name="Reach 4Breadown  Line 6" numFmtId="0">
      <sharedItems containsString="0" containsBlank="1" containsNumber="1" containsInteger="1" minValue="5" maxValue="5"/>
    </cacheField>
    <cacheField name="Reach 4Damage Desc Line 6" numFmtId="0">
      <sharedItems containsBlank="1"/>
    </cacheField>
    <cacheField name="Reach 4Length Damage Line 6" numFmtId="0">
      <sharedItems containsString="0" containsBlank="1" containsNumber="1" containsInteger="1" minValue="13" maxValue="13"/>
    </cacheField>
    <cacheField name="Reach 4Notes Reach 4" numFmtId="0">
      <sharedItems containsBlank="1"/>
    </cacheField>
    <cacheField name="5 Length" numFmtId="0">
      <sharedItems containsSemiMixedTypes="0" containsString="0" containsNumber="1" containsInteger="1" minValue="0" maxValue="130"/>
    </cacheField>
    <cacheField name="5 Gradient Length" numFmtId="0">
      <sharedItems containsBlank="1" containsMixedTypes="1" containsNumber="1" minValue="0" maxValue="111"/>
    </cacheField>
    <cacheField name="5 Gradient" numFmtId="0">
      <sharedItems containsBlank="1" containsMixedTypes="1" containsNumber="1" minValue="0" maxValue="7.42"/>
    </cacheField>
    <cacheField name="Reach 5Natural or Altered Channel" numFmtId="0">
      <sharedItems containsBlank="1" count="3">
        <s v="Natural"/>
        <m/>
        <s v="Altered"/>
      </sharedItems>
    </cacheField>
    <cacheField name="Reach 5Pond or Lake (Y/N)" numFmtId="0">
      <sharedItems containsBlank="1"/>
    </cacheField>
    <cacheField name="Reach 5Confluence or Ditch (Y/N)" numFmtId="0">
      <sharedItems containsBlank="1"/>
    </cacheField>
    <cacheField name="Reach 5Dist to confluence or ditch" numFmtId="0">
      <sharedItems containsString="0" containsBlank="1" containsNumber="1" containsInteger="1" minValue="60" maxValue="60"/>
    </cacheField>
    <cacheField name="Reach 5Beaver Dam" numFmtId="0">
      <sharedItems containsBlank="1" count="2">
        <s v="N"/>
        <m/>
      </sharedItems>
    </cacheField>
    <cacheField name="Reach 5Continuous Thalweg" numFmtId="0">
      <sharedItems containsBlank="1"/>
    </cacheField>
    <cacheField name="Reach 5Thalweg Depth" numFmtId="0">
      <sharedItems containsString="0" containsBlank="1" containsNumber="1" minValue="0.3" maxValue="2.6" count="18">
        <m/>
        <n v="0.4"/>
        <n v="1.2"/>
        <n v="1.1000000000000001"/>
        <n v="0.8"/>
        <n v="1"/>
        <n v="1.6"/>
        <n v="0.5"/>
        <n v="2"/>
        <n v="1.4"/>
        <n v="0.6"/>
        <n v="1.8"/>
        <n v="0.7"/>
        <n v="0.9"/>
        <n v="1.7"/>
        <n v="0.3"/>
        <n v="2.6"/>
        <n v="1.3"/>
      </sharedItems>
      <fieldGroup base="257">
        <rangePr autoStart="0" autoEnd="0" startNum="0" endNum="3"/>
        <groupItems count="5">
          <s v="&lt;0 or (blank)"/>
          <s v="0-1"/>
          <s v="1-2"/>
          <s v="2-3"/>
          <s v="&gt;3"/>
        </groupItems>
      </fieldGroup>
    </cacheField>
    <cacheField name="Reach 5Ave Water Depth" numFmtId="0">
      <sharedItems containsString="0" containsBlank="1" containsNumber="1" minValue="0.7" maxValue="1.1000000000000001"/>
    </cacheField>
    <cacheField name="Reach 5Major Change" numFmtId="0">
      <sharedItems containsBlank="1"/>
    </cacheField>
    <cacheField name="Major Change Type" numFmtId="0">
      <sharedItems containsBlank="1"/>
    </cacheField>
    <cacheField name="5 Channel Stability" numFmtId="0">
      <sharedItems containsBlank="1"/>
    </cacheField>
    <cacheField name="Reach 5Description 1" numFmtId="0">
      <sharedItems containsBlank="1"/>
    </cacheField>
    <cacheField name="Reach 5Length 1" numFmtId="0">
      <sharedItems containsString="0" containsBlank="1" containsNumber="1" containsInteger="1" minValue="25" maxValue="50"/>
    </cacheField>
    <cacheField name="Reach 5Dist 1" numFmtId="0">
      <sharedItems containsString="0" containsBlank="1" containsNumber="1" containsInteger="1" minValue="11" maxValue="82"/>
    </cacheField>
    <cacheField name="Reach 5Dist 2" numFmtId="0">
      <sharedItems containsNonDate="0" containsString="0" containsBlank="1"/>
    </cacheField>
    <cacheField name="Reach 5Geo Channel Type" numFmtId="0">
      <sharedItems containsBlank="1"/>
    </cacheField>
    <cacheField name="Reach 5Flow Type" numFmtId="0">
      <sharedItems containsBlank="1"/>
    </cacheField>
    <cacheField name="5 Width Straight" numFmtId="0">
      <sharedItems containsString="0" containsBlank="1" containsNumber="1" minValue="1.9" maxValue="32.5"/>
    </cacheField>
    <cacheField name="5 Width Bankfull" numFmtId="0">
      <sharedItems containsBlank="1" containsMixedTypes="1" containsNumber="1" minValue="27.2" maxValue="27.2"/>
    </cacheField>
    <cacheField name="5 Width Active" numFmtId="0">
      <sharedItems containsBlank="1"/>
    </cacheField>
    <cacheField name="5 Width OHW" numFmtId="0">
      <sharedItems containsBlank="1" containsMixedTypes="1" containsNumber="1" minValue="4.5" maxValue="26"/>
    </cacheField>
    <cacheField name="5 Width Feature" numFmtId="0">
      <sharedItems containsBlank="1" containsMixedTypes="1" containsNumber="1" minValue="5.4" maxValue="22.5"/>
    </cacheField>
    <cacheField name="5 Width Low Flow" numFmtId="0">
      <sharedItems containsBlank="1"/>
    </cacheField>
    <cacheField name="5 Width Pool" numFmtId="0">
      <sharedItems containsBlank="1" containsMixedTypes="1" containsNumber="1" minValue="7.1" maxValue="20"/>
    </cacheField>
    <cacheField name="Reach 5Subs 1" numFmtId="0">
      <sharedItems containsBlank="1"/>
    </cacheField>
    <cacheField name="Reach 5Subs 2" numFmtId="0">
      <sharedItems containsBlank="1"/>
    </cacheField>
    <cacheField name="Reach 5Subs 3" numFmtId="0">
      <sharedItems containsBlank="1"/>
    </cacheField>
    <cacheField name="Reach 5Subs 4" numFmtId="0">
      <sharedItems containsBlank="1"/>
    </cacheField>
    <cacheField name="Reach 5Subs 5" numFmtId="0">
      <sharedItems containsNonDate="0" containsString="0" containsBlank="1"/>
    </cacheField>
    <cacheField name="Reach 5Subs 6" numFmtId="0">
      <sharedItems containsNonDate="0" containsString="0" containsBlank="1"/>
    </cacheField>
    <cacheField name="Reach 5Deps Feat Pres (Y/N)" numFmtId="0">
      <sharedItems containsBlank="1"/>
    </cacheField>
    <cacheField name="Reach 5Deps Type" numFmtId="0">
      <sharedItems containsBlank="1"/>
    </cacheField>
    <cacheField name="Reach 5Reach 5 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lian ODoherty" refreshedDate="45453.5228943287" createdVersion="8" refreshedVersion="8" minRefreshableVersion="3" recordCount="65" xr:uid="{85599997-2F1E-415D-9A60-482E0DF98EFE}">
  <cacheSource type="worksheet">
    <worksheetSource ref="AA1:AB66" sheet="Data Summary Tables"/>
  </cacheSource>
  <cacheFields count="2">
    <cacheField name="2 Length" numFmtId="0">
      <sharedItems containsSemiMixedTypes="0" containsString="0" containsNumber="1" minValue="10" maxValue="162" count="40">
        <n v="45"/>
        <n v="11"/>
        <n v="37.799999999999997"/>
        <n v="44"/>
        <n v="85"/>
        <n v="28"/>
        <n v="26"/>
        <n v="33"/>
        <n v="22"/>
        <n v="90"/>
        <n v="82"/>
        <n v="63"/>
        <n v="10"/>
        <n v="48"/>
        <n v="16"/>
        <n v="50"/>
        <n v="27"/>
        <n v="75"/>
        <n v="76"/>
        <n v="24"/>
        <n v="12"/>
        <n v="65"/>
        <n v="30"/>
        <n v="55"/>
        <n v="20"/>
        <n v="25"/>
        <n v="14"/>
        <n v="34"/>
        <n v="13"/>
        <n v="43"/>
        <n v="78"/>
        <n v="35"/>
        <n v="100"/>
        <n v="46"/>
        <n v="162"/>
        <n v="38"/>
        <n v="70"/>
        <n v="40"/>
        <n v="60"/>
        <n v="66"/>
      </sharedItems>
      <fieldGroup base="0">
        <rangePr autoEnd="0" startNum="10" endNum="165" groupInterval="25"/>
        <groupItems count="9">
          <s v="&lt;10"/>
          <s v="10-35"/>
          <s v="35-60"/>
          <s v="60-85"/>
          <s v="85-110"/>
          <s v="110-135"/>
          <s v="135-160"/>
          <s v="160-185"/>
          <s v="&gt;185"/>
        </groupItems>
      </fieldGroup>
    </cacheField>
    <cacheField name="Reach 4Length" numFmtId="0">
      <sharedItems containsSemiMixedTypes="0" containsString="0" containsNumber="1" minValue="0" maxValue="134" count="44">
        <n v="57"/>
        <n v="37.799999999999997"/>
        <n v="69"/>
        <n v="85"/>
        <n v="95"/>
        <n v="75"/>
        <n v="25"/>
        <n v="33"/>
        <n v="42"/>
        <n v="72"/>
        <n v="82"/>
        <n v="59"/>
        <n v="13"/>
        <n v="44"/>
        <n v="0"/>
        <n v="11.6"/>
        <n v="8"/>
        <n v="18"/>
        <n v="26"/>
        <n v="32"/>
        <n v="10"/>
        <n v="22"/>
        <n v="15"/>
        <n v="35"/>
        <n v="37"/>
        <n v="36"/>
        <n v="30"/>
        <n v="80"/>
        <n v="31"/>
        <n v="28"/>
        <n v="14"/>
        <n v="11"/>
        <n v="17"/>
        <n v="43"/>
        <n v="40"/>
        <n v="65"/>
        <n v="60"/>
        <n v="12"/>
        <n v="20"/>
        <n v="134"/>
        <n v="46"/>
        <n v="102"/>
        <n v="115"/>
        <n v="44.7"/>
      </sharedItems>
      <fieldGroup base="1">
        <rangePr autoEnd="0" startNum="0" endNum="150" groupInterval="25"/>
        <groupItems count="8">
          <s v="&lt;0"/>
          <s v="0-25"/>
          <s v="25-50"/>
          <s v="50-75"/>
          <s v="75-100"/>
          <s v="100-125"/>
          <s v="125-150"/>
          <s v="&gt;15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n v="20200224"/>
    <s v="Shakespeare Creek"/>
    <s v="Whittier Highway"/>
    <x v="0"/>
    <x v="0"/>
    <x v="0"/>
    <x v="0"/>
    <x v="0"/>
    <x v="0"/>
    <x v="0"/>
    <x v="0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"/>
    <x v="0"/>
    <n v="4"/>
    <s v="na"/>
    <s v="na"/>
    <s v="na"/>
    <s v="na"/>
    <s v="RR"/>
    <s v="straight"/>
    <n v="0"/>
    <s v="na"/>
    <s v="y"/>
    <s v="trap"/>
    <s v="na"/>
    <s v="na"/>
    <s v="na"/>
    <s v="na"/>
    <m/>
    <m/>
    <n v="0"/>
    <s v="n"/>
    <n v="1"/>
    <s v="na"/>
    <s v="na"/>
    <m/>
    <m/>
    <m/>
    <m/>
    <m/>
    <m/>
    <m/>
    <s v="n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300205"/>
    <s v="Glacier Creek tributary"/>
    <s v="Alyeska View Avenue"/>
    <x v="0"/>
    <x v="0"/>
    <x v="1"/>
    <x v="0"/>
    <x v="0"/>
    <x v="0"/>
    <x v="0"/>
    <x v="0"/>
    <s v="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x v="1"/>
    <n v="2.02"/>
    <n v="3.5"/>
    <n v="5"/>
    <n v="3.5"/>
    <n v="5"/>
    <s v="RR"/>
    <s v="straight"/>
    <n v="0"/>
    <s v="na"/>
    <s v="n"/>
    <s v="na"/>
    <m/>
    <m/>
    <s v="na"/>
    <s v="na"/>
    <m/>
    <m/>
    <n v="0"/>
    <s v="n"/>
    <n v="1"/>
    <s v="na"/>
    <s v="na"/>
    <n v="6"/>
    <m/>
    <m/>
    <m/>
    <m/>
    <m/>
    <m/>
    <s v="n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300206"/>
    <s v="Glacier Creek tributary"/>
    <s v="Alyeska View Avenue"/>
    <x v="0"/>
    <x v="0"/>
    <x v="1"/>
    <x v="0"/>
    <x v="0"/>
    <x v="0"/>
    <x v="0"/>
    <x v="0"/>
    <s v="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x v="2"/>
    <n v="3.84"/>
    <n v="3.5"/>
    <n v="5"/>
    <n v="3.5"/>
    <n v="5"/>
    <s v="RR"/>
    <s v="straight"/>
    <n v="0"/>
    <s v="na"/>
    <s v="n"/>
    <s v="na"/>
    <m/>
    <m/>
    <s v="na"/>
    <s v="na"/>
    <m/>
    <m/>
    <n v="0"/>
    <s v="n"/>
    <n v="1"/>
    <s v="na"/>
    <s v="na"/>
    <n v="5"/>
    <m/>
    <m/>
    <m/>
    <m/>
    <m/>
    <m/>
    <s v="n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300460"/>
    <s v="Alyeska Creek"/>
    <s v="Olympic Mountain Loop"/>
    <x v="0"/>
    <x v="0"/>
    <x v="0"/>
    <x v="0"/>
    <x v="0"/>
    <x v="1"/>
    <x v="1"/>
    <x v="0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.83"/>
    <x v="3"/>
    <n v="4.22"/>
    <n v="4.66"/>
    <n v="8"/>
    <n v="4.66"/>
    <n v="8"/>
    <s v="RR"/>
    <s v="straight"/>
    <n v="1"/>
    <s v="na"/>
    <s v="n"/>
    <s v="na"/>
    <m/>
    <m/>
    <s v="na"/>
    <s v="na"/>
    <m/>
    <m/>
    <n v="1"/>
    <s v="y"/>
    <n v="3"/>
    <n v="1"/>
    <n v="1"/>
    <n v="8"/>
    <m/>
    <m/>
    <m/>
    <m/>
    <m/>
    <m/>
    <s v="y"/>
    <x v="1"/>
    <m/>
    <s v="n"/>
    <s v="SP"/>
    <s v="na"/>
    <s v="na"/>
    <n v="0"/>
    <n v="8"/>
    <n v="8"/>
    <m/>
    <m/>
    <m/>
    <s v="na"/>
    <s v="na"/>
    <s v="n"/>
    <s v="na"/>
    <m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300461"/>
    <s v="Alyeska Creek"/>
    <s v="Olymipic Mountain Loop"/>
    <x v="0"/>
    <x v="0"/>
    <x v="0"/>
    <x v="0"/>
    <x v="0"/>
    <x v="1"/>
    <x v="1"/>
    <x v="0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100"/>
    <m/>
    <s v="n"/>
    <s v="SP"/>
    <s v="na"/>
    <s v="na"/>
    <n v="0"/>
    <n v="8"/>
    <n v="8"/>
    <m/>
    <m/>
    <m/>
    <m/>
    <s v="na"/>
    <s v="n"/>
    <s v="na"/>
    <m/>
    <m/>
    <n v="1"/>
    <n v="1"/>
    <m/>
    <m/>
    <m/>
    <m/>
    <m/>
    <m/>
    <m/>
    <m/>
    <m/>
    <m/>
    <m/>
    <m/>
    <m/>
    <n v="13.83"/>
    <x v="3"/>
    <n v="5.01"/>
    <n v="4.66"/>
    <n v="8"/>
    <n v="4.66"/>
    <n v="8"/>
    <s v="RR"/>
    <s v="straight"/>
    <n v="0"/>
    <s v="na"/>
    <s v="n"/>
    <s v="na"/>
    <m/>
    <m/>
    <s v="na"/>
    <s v="na"/>
    <m/>
    <m/>
    <n v="0"/>
    <s v="y"/>
    <n v="3"/>
    <n v="1"/>
    <n v="1"/>
    <n v="8"/>
    <m/>
    <m/>
    <m/>
    <m/>
    <m/>
    <m/>
    <s v="n"/>
    <x v="0"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00022"/>
    <s v="Meadow Creek"/>
    <s v="Hidden Haven Drive"/>
    <x v="0"/>
    <x v="0"/>
    <x v="1"/>
    <x v="0"/>
    <x v="0"/>
    <x v="0"/>
    <x v="0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25"/>
    <n v="5.7"/>
    <m/>
    <s v="RR"/>
    <s v="rock band"/>
    <s v="US"/>
    <n v="1"/>
    <m/>
    <m/>
    <m/>
    <m/>
    <m/>
    <m/>
    <m/>
    <m/>
    <m/>
    <m/>
    <m/>
    <m/>
    <m/>
    <s v="RR"/>
    <s v="L"/>
    <n v="25"/>
    <s v="RR"/>
    <s v="R"/>
    <n v="25"/>
    <m/>
    <m/>
    <m/>
    <m/>
    <m/>
    <m/>
    <m/>
    <n v="14.25"/>
    <x v="4"/>
    <n v="5.7"/>
    <n v="5.16"/>
    <n v="14.25"/>
    <n v="5.16"/>
    <n v="14.25"/>
    <s v="RR"/>
    <s v="straight"/>
    <n v="0"/>
    <s v="na"/>
    <s v="y"/>
    <s v="U"/>
    <s v="na"/>
    <n v="0.75"/>
    <s v="rock band"/>
    <s v="US"/>
    <s v="L"/>
    <s v="Y"/>
    <n v="3"/>
    <s v="n"/>
    <n v="1"/>
    <s v="na"/>
    <s v="na"/>
    <n v="14.25"/>
    <m/>
    <m/>
    <m/>
    <m/>
    <m/>
    <m/>
    <s v="y"/>
    <x v="2"/>
    <m/>
    <s v="n"/>
    <s v="RR"/>
    <s v="na"/>
    <s v="na"/>
    <n v="0"/>
    <m/>
    <m/>
    <m/>
    <m/>
    <m/>
    <m/>
    <s v="na"/>
    <s v="n"/>
    <m/>
    <m/>
    <m/>
    <m/>
    <m/>
    <s v="RR"/>
    <s v="L"/>
    <n v="10"/>
    <s v="RR"/>
    <s v="R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00023"/>
    <s v="Meadow Creek"/>
    <s v="VFW Drive"/>
    <x v="0"/>
    <x v="0"/>
    <x v="1"/>
    <x v="0"/>
    <x v="0"/>
    <x v="0"/>
    <x v="0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25"/>
    <s v="na"/>
    <s v="n"/>
    <s v="RR"/>
    <s v="rock band"/>
    <s v="US"/>
    <n v="1"/>
    <m/>
    <m/>
    <m/>
    <m/>
    <m/>
    <m/>
    <m/>
    <m/>
    <m/>
    <m/>
    <m/>
    <m/>
    <m/>
    <s v="RR"/>
    <s v="L"/>
    <n v="25"/>
    <s v="RR"/>
    <s v="R"/>
    <n v="25"/>
    <m/>
    <m/>
    <m/>
    <m/>
    <m/>
    <m/>
    <m/>
    <n v="13.67"/>
    <x v="5"/>
    <n v="5.7"/>
    <n v="4.75"/>
    <n v="13.67"/>
    <n v="4.75"/>
    <n v="13.67"/>
    <s v="RR"/>
    <s v="straight"/>
    <n v="0"/>
    <s v="na"/>
    <s v="y"/>
    <s v="U"/>
    <s v="na"/>
    <n v="1.5"/>
    <s v="rock band"/>
    <s v="US"/>
    <s v="L"/>
    <s v="Y"/>
    <n v="3"/>
    <s v="n"/>
    <n v="1"/>
    <s v="na"/>
    <s v="na"/>
    <n v="13.67"/>
    <m/>
    <m/>
    <m/>
    <m/>
    <m/>
    <m/>
    <s v="y"/>
    <x v="2"/>
    <m/>
    <s v="n"/>
    <s v="RR"/>
    <s v="na"/>
    <s v="na"/>
    <n v="0"/>
    <m/>
    <m/>
    <m/>
    <m/>
    <m/>
    <m/>
    <m/>
    <m/>
    <m/>
    <m/>
    <m/>
    <m/>
    <m/>
    <s v="RR"/>
    <s v="L"/>
    <n v="10"/>
    <s v="RR"/>
    <s v="R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00025"/>
    <s v="Meadow Creek"/>
    <s v="Old Eagle River Road"/>
    <x v="0"/>
    <x v="0"/>
    <x v="1"/>
    <x v="0"/>
    <x v="0"/>
    <x v="0"/>
    <x v="0"/>
    <x v="0"/>
    <s v="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.34"/>
    <x v="6"/>
    <n v="5"/>
    <n v="5.8"/>
    <n v="23"/>
    <n v="5.8"/>
    <n v="23"/>
    <s v="RR"/>
    <s v="straight"/>
    <n v="0"/>
    <s v="na"/>
    <s v="y"/>
    <s v="trap"/>
    <n v="6"/>
    <n v="0.5"/>
    <s v="SRB"/>
    <s v="US"/>
    <s v="B"/>
    <s v="Y"/>
    <n v="6"/>
    <s v="n"/>
    <n v="1"/>
    <s v="na"/>
    <s v="na"/>
    <n v="23"/>
    <m/>
    <m/>
    <m/>
    <n v="6"/>
    <m/>
    <m/>
    <s v="n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00031"/>
    <s v="Chester Creek"/>
    <s v="Arctic Boulevard"/>
    <x v="0"/>
    <x v="0"/>
    <x v="1"/>
    <x v="0"/>
    <x v="0"/>
    <x v="0"/>
    <x v="0"/>
    <x v="0"/>
    <s v="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48"/>
    <n v="0.2"/>
    <s v="n"/>
    <s v="RR"/>
    <s v="na"/>
    <s v="na"/>
    <n v="0"/>
    <n v="27.5"/>
    <n v="27.5"/>
    <m/>
    <m/>
    <m/>
    <m/>
    <n v="2"/>
    <s v="y"/>
    <s v="V"/>
    <s v="na"/>
    <s v="na"/>
    <n v="3.5"/>
    <n v="3.5"/>
    <s v="BM"/>
    <s v="L"/>
    <n v="49"/>
    <s v="BM"/>
    <s v="R"/>
    <n v="49"/>
    <m/>
    <m/>
    <m/>
    <m/>
    <m/>
    <m/>
    <m/>
    <n v="25.33"/>
    <x v="7"/>
    <n v="0.5"/>
    <n v="5.58"/>
    <n v="25.33"/>
    <n v="5.58"/>
    <n v="25.33"/>
    <s v="RR"/>
    <s v="straight"/>
    <n v="0"/>
    <s v="na"/>
    <s v="y"/>
    <s v="V"/>
    <s v="na"/>
    <s v="na"/>
    <s v="na"/>
    <s v="na"/>
    <m/>
    <m/>
    <n v="0"/>
    <s v="n"/>
    <n v="1"/>
    <s v="na"/>
    <s v="na"/>
    <n v="25.33"/>
    <m/>
    <m/>
    <m/>
    <m/>
    <m/>
    <m/>
    <s v="y"/>
    <x v="3"/>
    <n v="1"/>
    <s v="n"/>
    <s v="RR"/>
    <s v="na"/>
    <s v="na"/>
    <n v="0"/>
    <n v="27.5"/>
    <n v="27.5"/>
    <m/>
    <m/>
    <m/>
    <m/>
    <n v="2"/>
    <s v="y"/>
    <s v="V"/>
    <s v="na"/>
    <s v="na"/>
    <n v="3.22"/>
    <n v="3.22"/>
    <s v="BM"/>
    <s v="L"/>
    <n v="65"/>
    <s v="BM"/>
    <s v="R"/>
    <n v="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00047"/>
    <s v="Chester Creek South Fork"/>
    <s v="Northern Lights Boulevard"/>
    <x v="0"/>
    <x v="0"/>
    <x v="0"/>
    <x v="0"/>
    <x v="0"/>
    <x v="0"/>
    <x v="0"/>
    <x v="0"/>
    <s v="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40"/>
    <s v="na"/>
    <s v="n"/>
    <s v="RR"/>
    <s v="na"/>
    <s v="na"/>
    <n v="0"/>
    <n v="14"/>
    <n v="14"/>
    <m/>
    <m/>
    <m/>
    <m/>
    <n v="1.75"/>
    <s v="y"/>
    <s v="V"/>
    <s v="na"/>
    <s v="na"/>
    <s v="na"/>
    <s v="na"/>
    <s v="BM"/>
    <s v="L"/>
    <n v="40"/>
    <s v="BM"/>
    <s v="R"/>
    <n v="40"/>
    <m/>
    <m/>
    <m/>
    <m/>
    <m/>
    <m/>
    <m/>
    <n v="20"/>
    <x v="8"/>
    <n v="1.1599999999999999"/>
    <n v="4.75"/>
    <n v="20"/>
    <n v="4.75"/>
    <n v="20"/>
    <s v="RR"/>
    <s v="straight"/>
    <n v="0"/>
    <s v="na"/>
    <s v="y"/>
    <s v="V"/>
    <s v="na"/>
    <s v="na"/>
    <s v="na"/>
    <s v="na"/>
    <m/>
    <m/>
    <n v="0"/>
    <s v="n"/>
    <n v="1"/>
    <s v="na"/>
    <s v="na"/>
    <n v="20"/>
    <m/>
    <m/>
    <m/>
    <n v="16"/>
    <m/>
    <m/>
    <s v="y"/>
    <x v="4"/>
    <s v="na"/>
    <s v="n"/>
    <s v="RR"/>
    <s v="na"/>
    <s v="na"/>
    <n v="0"/>
    <n v="14"/>
    <n v="15"/>
    <m/>
    <m/>
    <m/>
    <m/>
    <n v="1.75"/>
    <s v="y"/>
    <s v="V"/>
    <s v="na"/>
    <s v="na"/>
    <s v="na"/>
    <s v="na"/>
    <s v="BM"/>
    <s v="L"/>
    <n v="48"/>
    <s v="BM"/>
    <s v="R"/>
    <n v="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00050"/>
    <s v="Chester Creek South Fork"/>
    <s v="Providence Drive"/>
    <x v="0"/>
    <x v="0"/>
    <x v="0"/>
    <x v="0"/>
    <x v="0"/>
    <x v="0"/>
    <x v="0"/>
    <x v="0"/>
    <s v="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30"/>
    <n v="0.87"/>
    <s v="n"/>
    <s v="RR"/>
    <s v="na"/>
    <s v="na"/>
    <n v="0"/>
    <n v="20.5"/>
    <n v="20.5"/>
    <m/>
    <m/>
    <m/>
    <m/>
    <n v="1.75"/>
    <s v="y"/>
    <s v="V"/>
    <s v="na"/>
    <s v="na"/>
    <s v="na"/>
    <s v="na"/>
    <s v="BM"/>
    <s v="L"/>
    <n v="30"/>
    <s v="BM"/>
    <s v="R"/>
    <n v="30"/>
    <m/>
    <m/>
    <m/>
    <m/>
    <m/>
    <m/>
    <m/>
    <n v="20"/>
    <x v="9"/>
    <n v="0.5"/>
    <n v="4.5"/>
    <n v="20"/>
    <n v="4.5"/>
    <n v="20"/>
    <s v="RR"/>
    <s v="straight"/>
    <n v="0"/>
    <n v="1"/>
    <s v="y"/>
    <s v="V"/>
    <s v="na"/>
    <s v="na"/>
    <s v="na"/>
    <s v="na"/>
    <m/>
    <m/>
    <n v="0"/>
    <s v="n"/>
    <n v="1"/>
    <s v="na"/>
    <s v="na"/>
    <n v="20"/>
    <m/>
    <m/>
    <m/>
    <n v="14"/>
    <m/>
    <m/>
    <s v="y"/>
    <x v="5"/>
    <m/>
    <s v="n"/>
    <s v="RR"/>
    <s v="na"/>
    <s v="na"/>
    <n v="0"/>
    <n v="20.5"/>
    <m/>
    <m/>
    <m/>
    <m/>
    <m/>
    <n v="1.75"/>
    <s v="u"/>
    <s v="V"/>
    <s v="na"/>
    <s v="na"/>
    <s v="na"/>
    <s v="na"/>
    <s v="BM"/>
    <s v="L"/>
    <n v="48"/>
    <s v="BM"/>
    <s v="R"/>
    <n v="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00107"/>
    <s v="Little Campbell Creek South Fork"/>
    <s v="Pacer Road"/>
    <x v="0"/>
    <x v="0"/>
    <x v="1"/>
    <x v="0"/>
    <x v="0"/>
    <x v="1"/>
    <x v="1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m/>
    <m/>
    <s v="n"/>
    <s v="SP"/>
    <s v="na"/>
    <s v="na"/>
    <n v="0"/>
    <n v="10"/>
    <n v="10"/>
    <m/>
    <m/>
    <m/>
    <m/>
    <s v="na"/>
    <s v="n"/>
    <m/>
    <m/>
    <m/>
    <s v="na"/>
    <m/>
    <s v="RR"/>
    <s v="L"/>
    <n v="9"/>
    <s v="RR"/>
    <s v="R"/>
    <n v="9"/>
    <m/>
    <m/>
    <m/>
    <m/>
    <m/>
    <m/>
    <m/>
    <n v="12"/>
    <x v="10"/>
    <n v="4.0599999999999996"/>
    <n v="7.5"/>
    <n v="9.25"/>
    <n v="8.5"/>
    <n v="9.25"/>
    <s v="SP"/>
    <s v="straight"/>
    <n v="0"/>
    <s v="na"/>
    <s v="n"/>
    <s v="na"/>
    <m/>
    <m/>
    <s v="rock weir"/>
    <s v="CS"/>
    <s v="A"/>
    <s v="Y"/>
    <n v="10"/>
    <s v="y"/>
    <n v="3"/>
    <n v="1"/>
    <n v="1.5"/>
    <n v="9.25"/>
    <n v="9.25"/>
    <m/>
    <m/>
    <m/>
    <m/>
    <m/>
    <s v="y"/>
    <x v="6"/>
    <m/>
    <s v="n"/>
    <s v="SP"/>
    <s v="na"/>
    <s v="na"/>
    <n v="0"/>
    <m/>
    <m/>
    <m/>
    <m/>
    <m/>
    <m/>
    <s v="na"/>
    <s v="n"/>
    <m/>
    <m/>
    <m/>
    <s v="na"/>
    <s v="na"/>
    <s v="RR"/>
    <s v="L"/>
    <n v="15"/>
    <s v="RR"/>
    <s v="R"/>
    <n v="13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01198"/>
    <s v="McRoberts Creek"/>
    <s v="Maud Road"/>
    <x v="0"/>
    <x v="0"/>
    <x v="1"/>
    <x v="0"/>
    <x v="0"/>
    <x v="0"/>
    <x v="0"/>
    <x v="0"/>
    <s v="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45"/>
    <m/>
    <s v="n"/>
    <s v="RR"/>
    <s v="na"/>
    <s v="na"/>
    <n v="0"/>
    <m/>
    <m/>
    <m/>
    <m/>
    <m/>
    <m/>
    <n v="2"/>
    <s v="y"/>
    <s v="U"/>
    <s v="na"/>
    <s v="na"/>
    <m/>
    <m/>
    <s v="RW"/>
    <s v="L"/>
    <n v="35"/>
    <s v="RW"/>
    <s v="R"/>
    <n v="45"/>
    <m/>
    <m/>
    <m/>
    <m/>
    <m/>
    <m/>
    <m/>
    <n v="17.579999999999998"/>
    <x v="11"/>
    <n v="3.72"/>
    <n v="6.16"/>
    <n v="17.579999999999998"/>
    <n v="6.16"/>
    <n v="17.579999999999998"/>
    <s v="RR"/>
    <s v="straight"/>
    <n v="0"/>
    <s v="na"/>
    <s v="y"/>
    <s v="trap"/>
    <n v="12"/>
    <n v="1"/>
    <s v="na"/>
    <s v="na"/>
    <m/>
    <m/>
    <n v="0"/>
    <s v="n"/>
    <n v="1"/>
    <m/>
    <m/>
    <n v="17.579999999999998"/>
    <m/>
    <m/>
    <m/>
    <n v="12"/>
    <m/>
    <m/>
    <s v="y"/>
    <x v="7"/>
    <m/>
    <s v="n"/>
    <s v="RR"/>
    <s v="na"/>
    <s v="na"/>
    <n v="0"/>
    <m/>
    <n v="22.25"/>
    <m/>
    <m/>
    <n v="12"/>
    <m/>
    <s v="na"/>
    <s v="y"/>
    <s v="U"/>
    <s v="na"/>
    <s v="na"/>
    <n v="2.5"/>
    <n v="2.5"/>
    <s v="RW"/>
    <s v="L"/>
    <n v="35"/>
    <s v="RW"/>
    <s v="R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01268"/>
    <s v="Cornelius and Nekleson Lakes"/>
    <s v="Engstrom Road"/>
    <x v="1"/>
    <x v="1"/>
    <x v="1"/>
    <x v="0"/>
    <x v="1"/>
    <x v="0"/>
    <x v="0"/>
    <x v="1"/>
    <s v="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s v="na"/>
    <s v="na"/>
    <s v="n"/>
    <s v="RP"/>
    <s v="na"/>
    <s v="na"/>
    <n v="0"/>
    <s v="na"/>
    <m/>
    <m/>
    <m/>
    <m/>
    <m/>
    <n v="1"/>
    <s v="y"/>
    <s v="U"/>
    <s v="na"/>
    <s v="na"/>
    <s v="na"/>
    <s v="na"/>
    <s v="BL"/>
    <s v="L"/>
    <s v="na"/>
    <s v="BL"/>
    <s v="R"/>
    <s v="na"/>
    <m/>
    <m/>
    <m/>
    <m/>
    <m/>
    <m/>
    <m/>
    <n v="8"/>
    <x v="12"/>
    <n v="1.17"/>
    <n v="5"/>
    <n v="8.5"/>
    <n v="5"/>
    <n v="8.5"/>
    <s v="RR"/>
    <s v="meandering"/>
    <n v="3"/>
    <n v="0.5"/>
    <s v="y"/>
    <s v="trap"/>
    <n v="6.5"/>
    <n v="0.5"/>
    <s v="na"/>
    <s v="na"/>
    <m/>
    <m/>
    <n v="0"/>
    <s v="n"/>
    <n v="1"/>
    <s v="na"/>
    <s v="na"/>
    <n v="8.5"/>
    <m/>
    <m/>
    <m/>
    <n v="6.5"/>
    <m/>
    <m/>
    <s v="y"/>
    <x v="8"/>
    <n v="0"/>
    <s v="n"/>
    <s v="PO"/>
    <s v="metal weir"/>
    <s v="CS"/>
    <n v="1"/>
    <s v="na"/>
    <m/>
    <m/>
    <m/>
    <m/>
    <m/>
    <s v="na"/>
    <s v="na"/>
    <m/>
    <m/>
    <m/>
    <s v="na"/>
    <s v="na"/>
    <s v="BL"/>
    <s v="L"/>
    <s v="na"/>
    <s v="BL"/>
    <s v="R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01291"/>
    <s v="Cottonwood Slough"/>
    <s v="Surrey Road"/>
    <x v="1"/>
    <x v="1"/>
    <x v="1"/>
    <x v="0"/>
    <x v="0"/>
    <x v="1"/>
    <x v="2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x v="13"/>
    <n v="1.5"/>
    <n v="5"/>
    <n v="5"/>
    <n v="5"/>
    <n v="5"/>
    <s v="RR"/>
    <s v="straight"/>
    <n v="0"/>
    <s v="na"/>
    <s v="n"/>
    <s v="na"/>
    <m/>
    <m/>
    <s v="rock band"/>
    <s v="US"/>
    <s v="L"/>
    <s v="Y"/>
    <n v="3"/>
    <s v="y"/>
    <n v="2"/>
    <n v="1"/>
    <n v="1"/>
    <n v="5"/>
    <m/>
    <m/>
    <m/>
    <m/>
    <m/>
    <m/>
    <s v="n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01301"/>
    <s v="Cottonwood Creek"/>
    <s v="Riverdell Drive"/>
    <x v="0"/>
    <x v="0"/>
    <x v="1"/>
    <x v="1"/>
    <x v="0"/>
    <x v="0"/>
    <x v="0"/>
    <x v="0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50"/>
    <m/>
    <s v="n"/>
    <s v="RR"/>
    <s v="na"/>
    <s v="na"/>
    <n v="0"/>
    <n v="30"/>
    <m/>
    <n v="30"/>
    <m/>
    <m/>
    <m/>
    <m/>
    <s v="y"/>
    <s v="U"/>
    <s v="na"/>
    <s v="na"/>
    <s v="na"/>
    <s v="na"/>
    <s v="RW"/>
    <s v="R"/>
    <n v="22"/>
    <s v="TW"/>
    <s v="R"/>
    <s v="na"/>
    <s v="TR"/>
    <s v="L"/>
    <s v="na"/>
    <m/>
    <m/>
    <m/>
    <m/>
    <n v="18.829999999999998"/>
    <x v="14"/>
    <n v="0.9"/>
    <n v="3.5"/>
    <n v="18.829999999999998"/>
    <n v="3.5"/>
    <n v="18.829999999999998"/>
    <s v="RR"/>
    <s v="straight"/>
    <n v="0"/>
    <s v="na"/>
    <s v="y"/>
    <s v="trap"/>
    <n v="8"/>
    <n v="1"/>
    <s v="na"/>
    <s v="na"/>
    <m/>
    <m/>
    <n v="0"/>
    <s v="n"/>
    <n v="1"/>
    <s v="na"/>
    <s v="na"/>
    <n v="18.829999999999998"/>
    <m/>
    <m/>
    <m/>
    <n v="10"/>
    <m/>
    <m/>
    <s v="y"/>
    <x v="7"/>
    <m/>
    <s v="n"/>
    <s v="RR"/>
    <s v="na"/>
    <s v="na"/>
    <n v="0"/>
    <m/>
    <m/>
    <n v="17.75"/>
    <m/>
    <n v="8"/>
    <m/>
    <s v="na"/>
    <s v="y"/>
    <s v="ditched"/>
    <n v="8"/>
    <n v="0.5"/>
    <s v="na"/>
    <s v="na"/>
    <s v="RW"/>
    <s v="R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01302"/>
    <s v="Cottonwood Creek"/>
    <s v="Marble Way"/>
    <x v="0"/>
    <x v="0"/>
    <x v="1"/>
    <x v="1"/>
    <x v="0"/>
    <x v="0"/>
    <x v="0"/>
    <x v="0"/>
    <s v="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m/>
    <m/>
    <s v="n"/>
    <s v="RR"/>
    <s v="na"/>
    <s v="na"/>
    <n v="0"/>
    <m/>
    <m/>
    <m/>
    <m/>
    <n v="11"/>
    <m/>
    <s v="na"/>
    <s v="y"/>
    <s v="ditched"/>
    <n v="9"/>
    <n v="1"/>
    <s v="na"/>
    <n v="2.2999999999999998"/>
    <s v="RW"/>
    <s v="L"/>
    <n v="10"/>
    <s v="RW"/>
    <s v="R"/>
    <n v="10"/>
    <s v="BL"/>
    <s v="L"/>
    <s v="na"/>
    <s v="BL"/>
    <s v="R"/>
    <s v="na"/>
    <m/>
    <n v="18.100000000000001"/>
    <x v="15"/>
    <n v="1.4"/>
    <n v="7.53"/>
    <n v="17.5"/>
    <n v="7.53"/>
    <n v="17.5"/>
    <s v="RR"/>
    <s v="straight"/>
    <n v="0"/>
    <s v="na"/>
    <s v="y"/>
    <s v="trap"/>
    <n v="9"/>
    <n v="1"/>
    <s v="na"/>
    <s v="na"/>
    <m/>
    <m/>
    <n v="0"/>
    <s v="n"/>
    <n v="1"/>
    <s v="na"/>
    <s v="na"/>
    <n v="17.5"/>
    <m/>
    <m/>
    <m/>
    <n v="9"/>
    <m/>
    <m/>
    <s v="y"/>
    <x v="0"/>
    <m/>
    <s v="n"/>
    <s v="RR"/>
    <s v="na"/>
    <s v="na"/>
    <n v="0"/>
    <m/>
    <m/>
    <m/>
    <m/>
    <m/>
    <m/>
    <s v="na"/>
    <m/>
    <m/>
    <m/>
    <m/>
    <m/>
    <m/>
    <s v="RW"/>
    <s v="L"/>
    <n v="10"/>
    <s v="RW"/>
    <s v="R"/>
    <n v="10"/>
    <s v="BL"/>
    <s v="L"/>
    <s v="na"/>
    <s v="BL"/>
    <s v="R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01303"/>
    <s v="Cottonwood Creek"/>
    <s v="Edlund"/>
    <x v="0"/>
    <x v="0"/>
    <x v="0"/>
    <x v="0"/>
    <x v="0"/>
    <x v="0"/>
    <x v="2"/>
    <x v="0"/>
    <s v="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25"/>
    <n v="0.4"/>
    <s v="n"/>
    <s v="RR"/>
    <s v="ma"/>
    <s v="ma"/>
    <n v="0"/>
    <n v="20"/>
    <m/>
    <m/>
    <m/>
    <m/>
    <m/>
    <s v="na"/>
    <s v="y"/>
    <s v="ditched"/>
    <n v="8"/>
    <n v="1"/>
    <n v="3"/>
    <n v="3"/>
    <s v="BL"/>
    <s v="L"/>
    <n v="14"/>
    <s v="BL"/>
    <s v="R"/>
    <n v="25"/>
    <m/>
    <m/>
    <m/>
    <m/>
    <m/>
    <m/>
    <m/>
    <n v="16.670000000000002"/>
    <x v="16"/>
    <n v="0.44"/>
    <n v="5.5"/>
    <n v="13.5"/>
    <n v="5.5"/>
    <n v="13.5"/>
    <s v="RR"/>
    <s v="straight"/>
    <n v="0"/>
    <s v="na"/>
    <s v="y"/>
    <s v="trap"/>
    <n v="9"/>
    <n v="2"/>
    <s v="na"/>
    <s v="na"/>
    <m/>
    <m/>
    <n v="0"/>
    <s v="n"/>
    <n v="1"/>
    <s v="na"/>
    <s v="na"/>
    <n v="13.5"/>
    <m/>
    <m/>
    <m/>
    <n v="9"/>
    <m/>
    <m/>
    <s v="y"/>
    <x v="9"/>
    <n v="0.4"/>
    <s v="n"/>
    <s v="RR"/>
    <s v="na"/>
    <s v="na"/>
    <n v="0"/>
    <n v="13"/>
    <m/>
    <m/>
    <m/>
    <m/>
    <m/>
    <s v="na"/>
    <s v="y"/>
    <s v="ditched"/>
    <n v="9"/>
    <n v="1"/>
    <n v="2"/>
    <n v="1"/>
    <s v="LS"/>
    <s v="L"/>
    <n v="5"/>
    <s v="LS"/>
    <s v="R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01327"/>
    <s v="Wasilla Creek"/>
    <s v="Bogard Road"/>
    <x v="0"/>
    <x v="0"/>
    <x v="1"/>
    <x v="0"/>
    <x v="0"/>
    <x v="0"/>
    <x v="0"/>
    <x v="0"/>
    <s v="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30"/>
    <m/>
    <s v="n"/>
    <s v="RR"/>
    <s v="na"/>
    <s v="na"/>
    <n v="0"/>
    <m/>
    <m/>
    <m/>
    <m/>
    <m/>
    <s v="na"/>
    <m/>
    <m/>
    <m/>
    <m/>
    <m/>
    <m/>
    <m/>
    <m/>
    <m/>
    <m/>
    <m/>
    <m/>
    <m/>
    <m/>
    <m/>
    <m/>
    <m/>
    <m/>
    <m/>
    <m/>
    <n v="14.83"/>
    <x v="17"/>
    <n v="0.8"/>
    <n v="7.3"/>
    <n v="14.83"/>
    <n v="7.3"/>
    <n v="14.83"/>
    <s v="RR"/>
    <s v="straight"/>
    <n v="0"/>
    <s v="na"/>
    <s v="n"/>
    <s v="na"/>
    <m/>
    <m/>
    <s v="SRB"/>
    <s v="US"/>
    <s v="B"/>
    <s v="Y"/>
    <n v="5"/>
    <s v="n"/>
    <n v="1"/>
    <m/>
    <m/>
    <n v="14.83"/>
    <m/>
    <m/>
    <m/>
    <m/>
    <m/>
    <m/>
    <s v="n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01337"/>
    <s v="Wasilla Creek"/>
    <s v="Fishhook Road"/>
    <x v="0"/>
    <x v="0"/>
    <x v="1"/>
    <x v="0"/>
    <x v="0"/>
    <x v="0"/>
    <x v="0"/>
    <x v="0"/>
    <s v="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30"/>
    <n v="0.8"/>
    <s v="n"/>
    <s v="RR"/>
    <s v="na"/>
    <s v="na"/>
    <n v="0"/>
    <m/>
    <m/>
    <m/>
    <m/>
    <m/>
    <s v="na"/>
    <n v="2"/>
    <s v="n"/>
    <m/>
    <m/>
    <m/>
    <n v="2"/>
    <n v="2"/>
    <s v="RR"/>
    <s v="L"/>
    <n v="30"/>
    <s v="RR"/>
    <s v="R"/>
    <n v="30"/>
    <m/>
    <m/>
    <m/>
    <m/>
    <m/>
    <m/>
    <m/>
    <n v="18.010000000000002"/>
    <x v="18"/>
    <n v="0.8"/>
    <n v="9.73"/>
    <n v="18.010000000000002"/>
    <n v="9.43"/>
    <n v="18.010000000000002"/>
    <s v="RR"/>
    <s v="straight"/>
    <n v="0"/>
    <s v="na"/>
    <s v="n"/>
    <s v="na"/>
    <m/>
    <m/>
    <s v="SRB"/>
    <s v="US"/>
    <s v="B"/>
    <s v="Y"/>
    <n v="5"/>
    <s v="n"/>
    <n v="1"/>
    <m/>
    <m/>
    <n v="18.010000000000002"/>
    <m/>
    <m/>
    <m/>
    <m/>
    <m/>
    <m/>
    <s v="n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01343"/>
    <s v="Wasilla Creek tributary"/>
    <s v="Murphy Road"/>
    <x v="0"/>
    <x v="0"/>
    <x v="1"/>
    <x v="0"/>
    <x v="0"/>
    <x v="0"/>
    <x v="0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s v="na"/>
    <n v="2.2999999999999998"/>
    <s v="n"/>
    <s v="na"/>
    <s v="rock rib"/>
    <s v="US"/>
    <n v="2"/>
    <n v="7"/>
    <n v="7"/>
    <m/>
    <m/>
    <n v="4"/>
    <m/>
    <s v="na"/>
    <s v="y"/>
    <s v="ditched"/>
    <n v="4"/>
    <n v="0.5"/>
    <n v="1"/>
    <n v="1"/>
    <m/>
    <m/>
    <m/>
    <m/>
    <m/>
    <m/>
    <m/>
    <m/>
    <m/>
    <m/>
    <m/>
    <m/>
    <m/>
    <n v="7"/>
    <x v="13"/>
    <n v="2.9"/>
    <n v="4.5"/>
    <n v="7"/>
    <n v="4.5"/>
    <n v="7"/>
    <s v="RR"/>
    <s v="straight"/>
    <n v="0"/>
    <s v="na"/>
    <s v="y"/>
    <s v="trap"/>
    <n v="4"/>
    <n v="0.5"/>
    <s v="rock ban"/>
    <s v="US"/>
    <s v="L"/>
    <s v="Y"/>
    <n v="3"/>
    <s v="n"/>
    <n v="1"/>
    <s v="na"/>
    <s v="na"/>
    <n v="7"/>
    <m/>
    <m/>
    <m/>
    <n v="4"/>
    <m/>
    <m/>
    <s v="y"/>
    <x v="8"/>
    <s v="na"/>
    <s v="n"/>
    <s v="RR"/>
    <s v="rock band"/>
    <s v="US"/>
    <n v="3"/>
    <n v="7"/>
    <m/>
    <m/>
    <m/>
    <n v="4"/>
    <m/>
    <s v="na"/>
    <s v="y"/>
    <s v="ditched"/>
    <n v="4"/>
    <n v="0.5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01344"/>
    <s v="Wasilla Creek tributary"/>
    <s v="Murphy Road"/>
    <x v="0"/>
    <x v="0"/>
    <x v="1"/>
    <x v="0"/>
    <x v="0"/>
    <x v="0"/>
    <x v="0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s v="na"/>
    <n v="6"/>
    <s v="n"/>
    <s v="SP"/>
    <s v="rock crossvane"/>
    <s v="PA"/>
    <n v="7"/>
    <n v="6"/>
    <n v="6"/>
    <m/>
    <m/>
    <n v="4"/>
    <m/>
    <s v="na"/>
    <s v="y"/>
    <s v="ditched"/>
    <n v="4"/>
    <n v="0.5"/>
    <n v="0.5"/>
    <n v="0.5"/>
    <m/>
    <m/>
    <m/>
    <m/>
    <m/>
    <m/>
    <m/>
    <m/>
    <m/>
    <m/>
    <m/>
    <m/>
    <m/>
    <n v="6"/>
    <x v="19"/>
    <n v="3.5"/>
    <n v="3.5"/>
    <n v="6"/>
    <n v="3.5"/>
    <n v="6"/>
    <s v="RR"/>
    <s v="straight"/>
    <n v="0"/>
    <s v="na"/>
    <s v="y"/>
    <s v="trap"/>
    <n v="4"/>
    <n v="0.5"/>
    <s v="rock band"/>
    <s v="US"/>
    <s v="L"/>
    <s v="Y"/>
    <n v="3"/>
    <s v="n"/>
    <n v="1"/>
    <s v="na"/>
    <s v="na"/>
    <n v="6"/>
    <m/>
    <m/>
    <m/>
    <n v="4"/>
    <m/>
    <m/>
    <s v="y"/>
    <x v="8"/>
    <n v="3.3"/>
    <s v="n"/>
    <s v="SP"/>
    <s v="rock crossvane"/>
    <s v="PA"/>
    <n v="1"/>
    <n v="6"/>
    <n v="6"/>
    <m/>
    <m/>
    <n v="4"/>
    <m/>
    <s v="na"/>
    <s v="y"/>
    <s v="ditched"/>
    <n v="4"/>
    <n v="0.5"/>
    <n v="0.5"/>
    <n v="0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01347"/>
    <s v="Wasilla Creek tributary"/>
    <s v="ATV Trail"/>
    <x v="0"/>
    <x v="0"/>
    <x v="1"/>
    <x v="0"/>
    <x v="0"/>
    <x v="0"/>
    <x v="0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s v="na"/>
    <n v="3.3"/>
    <s v="n"/>
    <s v="SP"/>
    <s v="rock crossvane"/>
    <s v="PA"/>
    <n v="2"/>
    <n v="7"/>
    <n v="7"/>
    <m/>
    <m/>
    <n v="4"/>
    <m/>
    <s v="na"/>
    <s v="y"/>
    <s v="ditched"/>
    <n v="4"/>
    <n v="0.5"/>
    <n v="0.5"/>
    <n v="0.5"/>
    <m/>
    <m/>
    <m/>
    <m/>
    <m/>
    <m/>
    <m/>
    <m/>
    <m/>
    <m/>
    <m/>
    <m/>
    <m/>
    <n v="6"/>
    <x v="20"/>
    <n v="3.3"/>
    <n v="4"/>
    <n v="6"/>
    <n v="4"/>
    <n v="6"/>
    <s v="RR"/>
    <s v="straight"/>
    <n v="0"/>
    <s v="na"/>
    <s v="y"/>
    <s v="trap"/>
    <n v="4"/>
    <n v="0.5"/>
    <s v="rock band"/>
    <s v="US"/>
    <s v="L"/>
    <s v="Y"/>
    <n v="3"/>
    <s v="n"/>
    <n v="1"/>
    <s v="na"/>
    <s v="na"/>
    <n v="6"/>
    <m/>
    <m/>
    <m/>
    <n v="4"/>
    <m/>
    <m/>
    <s v="y"/>
    <x v="8"/>
    <n v="3.3"/>
    <s v="n"/>
    <s v="RR"/>
    <s v="na"/>
    <s v="na"/>
    <n v="0"/>
    <m/>
    <m/>
    <m/>
    <m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01348"/>
    <s v="Wasilla Creek"/>
    <s v="Falk Road"/>
    <x v="0"/>
    <x v="0"/>
    <x v="0"/>
    <x v="0"/>
    <x v="0"/>
    <x v="0"/>
    <x v="0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x v="21"/>
    <n v="0.98"/>
    <n v="5.25"/>
    <n v="16.7"/>
    <n v="5.25"/>
    <n v="16.7"/>
    <s v="RR"/>
    <s v="meandering"/>
    <n v="3"/>
    <s v="na"/>
    <s v="y"/>
    <s v="U"/>
    <s v="na"/>
    <s v="na"/>
    <s v="rock spur"/>
    <s v="PA"/>
    <s v="A"/>
    <s v="N"/>
    <n v="3"/>
    <s v="n"/>
    <n v="1"/>
    <s v="na"/>
    <s v="na"/>
    <n v="16.7"/>
    <m/>
    <m/>
    <n v="6.7"/>
    <m/>
    <m/>
    <m/>
    <s v="n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01349"/>
    <s v="Spring Creek"/>
    <s v="Crabb Circle"/>
    <x v="0"/>
    <x v="0"/>
    <x v="1"/>
    <x v="0"/>
    <x v="0"/>
    <x v="0"/>
    <x v="0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x v="22"/>
    <n v="1.1499999999999999"/>
    <n v="4.25"/>
    <n v="9"/>
    <n v="4.25"/>
    <n v="9"/>
    <s v="RR"/>
    <s v="straight"/>
    <n v="0"/>
    <s v="na"/>
    <s v="y"/>
    <s v="trap"/>
    <n v="7"/>
    <n v="0.5"/>
    <s v="rock weir"/>
    <s v="CS"/>
    <s v="A"/>
    <s v="Y"/>
    <n v="3"/>
    <s v="n"/>
    <n v="1"/>
    <s v="na"/>
    <s v="na"/>
    <n v="9"/>
    <m/>
    <m/>
    <n v="7"/>
    <n v="7"/>
    <m/>
    <m/>
    <s v="n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01350"/>
    <s v="Wasilla Creek"/>
    <s v="Crabb Circle"/>
    <x v="0"/>
    <x v="0"/>
    <x v="1"/>
    <x v="0"/>
    <x v="0"/>
    <x v="0"/>
    <x v="0"/>
    <x v="0"/>
    <s v="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s v="na"/>
    <s v="na"/>
    <s v="n"/>
    <s v="na"/>
    <s v="na"/>
    <s v="na"/>
    <n v="0"/>
    <n v="35"/>
    <n v="35"/>
    <m/>
    <m/>
    <n v="12"/>
    <m/>
    <s v="na"/>
    <s v="y"/>
    <s v="U"/>
    <n v="12"/>
    <s v="na"/>
    <s v="na"/>
    <s v="na"/>
    <s v="RW"/>
    <s v="L"/>
    <s v="na"/>
    <s v="RW"/>
    <s v="R"/>
    <s v="na"/>
    <m/>
    <m/>
    <m/>
    <m/>
    <m/>
    <m/>
    <m/>
    <n v="19.829999999999998"/>
    <x v="23"/>
    <n v="0.5"/>
    <n v="5.7"/>
    <n v="19.899999999999999"/>
    <n v="5.7"/>
    <n v="19.899999999999999"/>
    <s v="RR"/>
    <s v="straight"/>
    <n v="0"/>
    <s v="na"/>
    <s v="y"/>
    <s v="trap"/>
    <n v="12"/>
    <n v="1"/>
    <s v="na"/>
    <s v="na"/>
    <m/>
    <m/>
    <n v="0"/>
    <s v="n"/>
    <n v="1"/>
    <s v="na"/>
    <s v="na"/>
    <n v="19.899999999999999"/>
    <m/>
    <m/>
    <m/>
    <n v="12"/>
    <m/>
    <m/>
    <s v="y"/>
    <x v="8"/>
    <s v="na"/>
    <s v="n"/>
    <s v="RR"/>
    <s v="na"/>
    <s v="na"/>
    <n v="0"/>
    <n v="35"/>
    <m/>
    <m/>
    <m/>
    <n v="12"/>
    <m/>
    <s v="na"/>
    <s v="y"/>
    <s v="U"/>
    <s v="na"/>
    <s v="na"/>
    <s v="na"/>
    <s v="na"/>
    <s v="RW"/>
    <s v="L"/>
    <s v="na"/>
    <s v="RW"/>
    <s v="R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03919"/>
    <s v="Little Campbell Creek North Fork"/>
    <s v="Driveway to Natural Stone Craft"/>
    <x v="0"/>
    <x v="0"/>
    <x v="1"/>
    <x v="0"/>
    <x v="1"/>
    <x v="0"/>
    <x v="0"/>
    <x v="0"/>
    <s v="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m/>
    <m/>
    <s v="n"/>
    <s v="WT"/>
    <s v="na"/>
    <s v="na"/>
    <n v="0"/>
    <m/>
    <m/>
    <m/>
    <m/>
    <n v="5"/>
    <m/>
    <s v="na"/>
    <s v="y"/>
    <s v="ditched"/>
    <n v="5"/>
    <n v="1"/>
    <m/>
    <m/>
    <m/>
    <m/>
    <m/>
    <m/>
    <m/>
    <m/>
    <m/>
    <m/>
    <m/>
    <m/>
    <m/>
    <m/>
    <m/>
    <n v="15.83"/>
    <x v="24"/>
    <n v="0.35"/>
    <n v="4.17"/>
    <n v="15"/>
    <n v="4.17"/>
    <n v="15"/>
    <s v="RR"/>
    <s v="meandering"/>
    <n v="2"/>
    <s v="na"/>
    <s v="y"/>
    <s v="trap"/>
    <n v="5"/>
    <n v="1"/>
    <s v="na"/>
    <s v="na"/>
    <m/>
    <m/>
    <n v="0"/>
    <s v="n"/>
    <n v="1"/>
    <s v="na"/>
    <s v="na"/>
    <n v="15"/>
    <m/>
    <m/>
    <m/>
    <n v="5"/>
    <m/>
    <m/>
    <s v="n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0592"/>
    <s v="Eska Creek"/>
    <s v="Jonesville Mine Road"/>
    <x v="0"/>
    <x v="0"/>
    <x v="1"/>
    <x v="0"/>
    <x v="0"/>
    <x v="0"/>
    <x v="0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24"/>
    <n v="4"/>
    <s v="n"/>
    <s v="SP"/>
    <s v="rock step"/>
    <s v="CS "/>
    <n v="2"/>
    <m/>
    <m/>
    <m/>
    <m/>
    <m/>
    <m/>
    <m/>
    <s v="y"/>
    <s v="U"/>
    <s v="na"/>
    <s v="na"/>
    <s v="na"/>
    <s v="na"/>
    <s v="RR"/>
    <s v="L"/>
    <n v="24"/>
    <s v="RR"/>
    <s v="R"/>
    <n v="24"/>
    <m/>
    <m/>
    <m/>
    <m/>
    <m/>
    <m/>
    <m/>
    <n v="19.899999999999999"/>
    <x v="25"/>
    <n v="4"/>
    <n v="10.8"/>
    <n v="19.899999999999999"/>
    <n v="9.8000000000000007"/>
    <n v="19.899999999999999"/>
    <s v="SP"/>
    <s v="straight"/>
    <n v="0"/>
    <s v="na"/>
    <s v="y"/>
    <s v="trap"/>
    <n v="6"/>
    <n v="0.5"/>
    <s v="rock step"/>
    <s v="CS"/>
    <s v="A"/>
    <s v="Y"/>
    <n v="8"/>
    <s v="n"/>
    <n v="1"/>
    <s v="na"/>
    <s v="na"/>
    <n v="15"/>
    <m/>
    <m/>
    <m/>
    <n v="10"/>
    <n v="15"/>
    <m/>
    <s v="y"/>
    <x v="3"/>
    <n v="6"/>
    <s v="n"/>
    <s v="SP"/>
    <s v="na"/>
    <s v="na"/>
    <n v="0"/>
    <n v="15"/>
    <m/>
    <m/>
    <m/>
    <m/>
    <m/>
    <s v="na"/>
    <s v="n"/>
    <s v="na"/>
    <m/>
    <m/>
    <s v="na"/>
    <s v="na"/>
    <s v="RR"/>
    <s v="L"/>
    <n v="65"/>
    <s v="RR"/>
    <s v="R"/>
    <n v="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034"/>
    <s v="Unnamed"/>
    <s v="Edgerton Parks Road"/>
    <x v="0"/>
    <x v="0"/>
    <x v="1"/>
    <x v="0"/>
    <x v="1"/>
    <x v="1"/>
    <x v="1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50"/>
    <n v="2.85"/>
    <s v="n"/>
    <s v="RP"/>
    <s v="Riffle"/>
    <s v="CS"/>
    <n v="1"/>
    <m/>
    <m/>
    <m/>
    <m/>
    <m/>
    <m/>
    <n v="1.5"/>
    <s v="y"/>
    <s v="U"/>
    <n v="3.5"/>
    <s v="na"/>
    <n v="3"/>
    <m/>
    <s v="BL"/>
    <s v="R"/>
    <n v="50"/>
    <m/>
    <m/>
    <m/>
    <m/>
    <m/>
    <m/>
    <m/>
    <m/>
    <m/>
    <m/>
    <n v="10"/>
    <x v="26"/>
    <n v="2.85"/>
    <n v="7"/>
    <n v="7"/>
    <n v="7"/>
    <n v="7"/>
    <s v="RP"/>
    <s v="meandering"/>
    <n v="3"/>
    <s v="na"/>
    <s v="y"/>
    <s v="V"/>
    <s v="na"/>
    <s v="na"/>
    <s v="riffle"/>
    <s v="CS"/>
    <s v="A"/>
    <s v="Y"/>
    <n v="3"/>
    <s v="y"/>
    <n v="3"/>
    <n v="1.5"/>
    <n v="1.65"/>
    <n v="7"/>
    <m/>
    <m/>
    <n v="6"/>
    <n v="3"/>
    <m/>
    <m/>
    <s v="y"/>
    <x v="10"/>
    <m/>
    <s v="n"/>
    <s v="RP"/>
    <s v="na"/>
    <s v="na"/>
    <n v="0"/>
    <n v="10"/>
    <m/>
    <m/>
    <m/>
    <m/>
    <m/>
    <s v="na"/>
    <s v="n"/>
    <m/>
    <m/>
    <m/>
    <n v="3"/>
    <m/>
    <s v="RR"/>
    <s v="L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035"/>
    <s v="Unnamed"/>
    <s v="Edgerton Parks Road"/>
    <x v="0"/>
    <x v="0"/>
    <x v="1"/>
    <x v="0"/>
    <x v="0"/>
    <x v="1"/>
    <x v="1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x v="27"/>
    <n v="1.98"/>
    <n v="7.7"/>
    <n v="10"/>
    <n v="7.7"/>
    <n v="10"/>
    <s v="RP"/>
    <s v="straight"/>
    <n v="0"/>
    <s v="na"/>
    <s v="y"/>
    <s v="U"/>
    <s v="na"/>
    <s v="na"/>
    <s v="riffle"/>
    <s v="CS"/>
    <s v="A"/>
    <s v="Y"/>
    <n v="4"/>
    <s v="y"/>
    <n v="3"/>
    <n v="1.25"/>
    <n v="1.5"/>
    <n v="10"/>
    <m/>
    <m/>
    <n v="10"/>
    <m/>
    <n v="12"/>
    <m/>
    <s v="n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036"/>
    <s v="Unnamed"/>
    <s v="Edgerton Parks Road"/>
    <x v="0"/>
    <x v="0"/>
    <x v="1"/>
    <x v="0"/>
    <x v="0"/>
    <x v="1"/>
    <x v="1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18"/>
    <n v="2.37"/>
    <s v="n"/>
    <s v="PR"/>
    <s v="Riffle"/>
    <s v="CS"/>
    <n v="1"/>
    <m/>
    <m/>
    <m/>
    <n v="4"/>
    <m/>
    <m/>
    <m/>
    <s v="y"/>
    <s v="U"/>
    <s v="na"/>
    <s v="na"/>
    <s v="na"/>
    <s v="na"/>
    <s v="TR"/>
    <s v="L"/>
    <n v="18"/>
    <s v="TW"/>
    <s v="R"/>
    <n v="18"/>
    <m/>
    <m/>
    <m/>
    <m/>
    <m/>
    <m/>
    <m/>
    <n v="8"/>
    <x v="21"/>
    <n v="2.37"/>
    <n v="5.8"/>
    <n v="7"/>
    <n v="5.8"/>
    <n v="7"/>
    <s v="RP"/>
    <s v="straight"/>
    <n v="0"/>
    <n v="1.5"/>
    <s v="y"/>
    <s v="U"/>
    <n v="3.5"/>
    <n v="1"/>
    <s v="riffle"/>
    <s v="CS"/>
    <s v="A"/>
    <s v="Y"/>
    <n v="3"/>
    <s v="y"/>
    <n v="3"/>
    <n v="1"/>
    <n v="1.5"/>
    <n v="5"/>
    <n v="5"/>
    <m/>
    <n v="5"/>
    <m/>
    <n v="7"/>
    <m/>
    <s v="n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039"/>
    <s v="Government Creek"/>
    <s v="Schwald Road"/>
    <x v="0"/>
    <x v="0"/>
    <x v="1"/>
    <x v="0"/>
    <x v="0"/>
    <x v="0"/>
    <x v="0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s v="na"/>
    <s v="na"/>
    <s v="n"/>
    <s v="SP"/>
    <s v="rock crossvane"/>
    <s v="PA"/>
    <n v="1"/>
    <m/>
    <m/>
    <m/>
    <m/>
    <m/>
    <m/>
    <s v="na"/>
    <s v="y"/>
    <s v="U"/>
    <s v="na"/>
    <s v="na"/>
    <m/>
    <m/>
    <m/>
    <m/>
    <m/>
    <m/>
    <m/>
    <m/>
    <m/>
    <m/>
    <m/>
    <m/>
    <m/>
    <m/>
    <m/>
    <n v="8"/>
    <x v="28"/>
    <n v="2.8"/>
    <n v="5.5"/>
    <n v="8"/>
    <n v="5.5"/>
    <n v="8"/>
    <s v="RR"/>
    <s v="straight"/>
    <n v="0"/>
    <s v="na"/>
    <s v="y"/>
    <s v="trap"/>
    <n v="5"/>
    <n v="0.5"/>
    <s v="rock band"/>
    <s v="US"/>
    <s v="L"/>
    <s v="Y"/>
    <n v="3"/>
    <s v="n"/>
    <n v="1"/>
    <s v="na"/>
    <s v="na"/>
    <n v="8"/>
    <m/>
    <m/>
    <m/>
    <n v="5"/>
    <m/>
    <m/>
    <s v="n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041"/>
    <s v=" Unnamed"/>
    <s v="Coles Road"/>
    <x v="0"/>
    <x v="0"/>
    <x v="1"/>
    <x v="0"/>
    <x v="0"/>
    <x v="0"/>
    <x v="0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s v="na"/>
    <n v="3.4"/>
    <s v="n"/>
    <s v="RR"/>
    <s v="na"/>
    <s v="na"/>
    <n v="0"/>
    <s v="na"/>
    <m/>
    <m/>
    <m/>
    <m/>
    <m/>
    <s v="na"/>
    <s v="y"/>
    <s v="ditched"/>
    <s v="na"/>
    <s v="na"/>
    <s v="na"/>
    <s v="na"/>
    <s v="NO"/>
    <s v="L"/>
    <m/>
    <m/>
    <m/>
    <m/>
    <m/>
    <m/>
    <m/>
    <m/>
    <m/>
    <m/>
    <m/>
    <n v="7"/>
    <x v="13"/>
    <n v="3.4"/>
    <n v="4.5"/>
    <n v="7"/>
    <n v="4.5"/>
    <n v="7"/>
    <s v="RR"/>
    <s v="straight"/>
    <n v="0"/>
    <s v="na"/>
    <s v="y"/>
    <s v="trap"/>
    <n v="5"/>
    <n v="0.5"/>
    <s v="rock band"/>
    <s v="US"/>
    <s v="L"/>
    <s v="Y"/>
    <n v="3"/>
    <s v="n"/>
    <n v="1"/>
    <s v="na"/>
    <s v="na"/>
    <n v="7"/>
    <m/>
    <m/>
    <m/>
    <n v="5"/>
    <m/>
    <m/>
    <s v="y"/>
    <x v="8"/>
    <n v="3.4"/>
    <s v="n"/>
    <s v="RR"/>
    <s v="na"/>
    <s v="na"/>
    <n v="0"/>
    <s v="na"/>
    <m/>
    <m/>
    <m/>
    <m/>
    <m/>
    <s v="na"/>
    <s v="na"/>
    <s v="ditched"/>
    <m/>
    <m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042"/>
    <s v="Little Susitna River tributary"/>
    <s v="Coles Road"/>
    <x v="0"/>
    <x v="0"/>
    <x v="1"/>
    <x v="0"/>
    <x v="0"/>
    <x v="0"/>
    <x v="0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s v="na"/>
    <n v="2.8"/>
    <s v="n"/>
    <s v="RR"/>
    <s v="na"/>
    <s v="na"/>
    <n v="0"/>
    <s v="na"/>
    <m/>
    <m/>
    <m/>
    <m/>
    <m/>
    <s v="na"/>
    <s v="y"/>
    <s v="ditched"/>
    <s v="na"/>
    <s v="na"/>
    <s v="na"/>
    <s v="na"/>
    <s v="NO"/>
    <s v="L"/>
    <m/>
    <m/>
    <m/>
    <m/>
    <m/>
    <m/>
    <m/>
    <m/>
    <m/>
    <m/>
    <m/>
    <n v="7"/>
    <x v="13"/>
    <n v="2.8"/>
    <n v="4"/>
    <n v="7"/>
    <n v="4"/>
    <n v="7"/>
    <s v="RR"/>
    <s v="straight"/>
    <n v="0"/>
    <s v="na"/>
    <s v="y"/>
    <s v="trap"/>
    <n v="5"/>
    <n v="0.5"/>
    <s v="rock band"/>
    <s v="US"/>
    <s v="L"/>
    <s v="Y"/>
    <n v="3"/>
    <s v="n"/>
    <n v="1"/>
    <s v="na"/>
    <s v="na"/>
    <n v="7"/>
    <m/>
    <m/>
    <m/>
    <n v="5"/>
    <m/>
    <m/>
    <s v="y"/>
    <x v="8"/>
    <n v="2.8"/>
    <s v="n"/>
    <s v="RR"/>
    <s v="na"/>
    <s v="na"/>
    <n v="0"/>
    <s v="na"/>
    <m/>
    <m/>
    <m/>
    <m/>
    <m/>
    <s v="na"/>
    <s v="na"/>
    <s v="ditched"/>
    <m/>
    <m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046"/>
    <s v="Moon Princess Creek"/>
    <s v="Sitze Road"/>
    <x v="0"/>
    <x v="0"/>
    <x v="1"/>
    <x v="0"/>
    <x v="0"/>
    <x v="0"/>
    <x v="0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20"/>
    <s v="na"/>
    <s v="n"/>
    <m/>
    <s v="rock weir"/>
    <s v="CS"/>
    <n v="1"/>
    <n v="13"/>
    <n v="13"/>
    <m/>
    <m/>
    <m/>
    <m/>
    <s v="na"/>
    <s v="y"/>
    <s v="U"/>
    <s v="na"/>
    <s v="na"/>
    <n v="1.5"/>
    <n v="1.5"/>
    <s v="RW"/>
    <s v="L"/>
    <n v="20"/>
    <s v="RW"/>
    <s v="R"/>
    <n v="20"/>
    <m/>
    <m/>
    <m/>
    <m/>
    <m/>
    <m/>
    <m/>
    <n v="14"/>
    <x v="29"/>
    <n v="2.2999999999999998"/>
    <n v="5.25"/>
    <n v="13"/>
    <n v="5.25"/>
    <n v="13"/>
    <s v="RP"/>
    <s v="straight"/>
    <n v="0"/>
    <s v="na"/>
    <s v="y"/>
    <s v="U"/>
    <s v="na"/>
    <s v="na"/>
    <s v="rock weir"/>
    <s v="US"/>
    <s v="A"/>
    <s v="Y"/>
    <n v="3"/>
    <s v="n"/>
    <n v="1"/>
    <s v="na"/>
    <s v="na"/>
    <n v="13"/>
    <n v="13"/>
    <m/>
    <m/>
    <m/>
    <m/>
    <m/>
    <s v="y"/>
    <x v="2"/>
    <m/>
    <s v="n"/>
    <m/>
    <s v="na"/>
    <s v="na"/>
    <n v="0"/>
    <n v="13"/>
    <n v="13"/>
    <m/>
    <m/>
    <m/>
    <m/>
    <s v="na"/>
    <s v="y"/>
    <s v="U"/>
    <s v="na"/>
    <s v="na"/>
    <m/>
    <m/>
    <s v="RW"/>
    <s v="L"/>
    <n v="10"/>
    <s v="RW"/>
    <s v="R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047"/>
    <s v="Poddle Creek"/>
    <s v="West Sunrise Road"/>
    <x v="0"/>
    <x v="0"/>
    <x v="1"/>
    <x v="0"/>
    <x v="0"/>
    <x v="1"/>
    <x v="1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47"/>
    <n v="1.8"/>
    <s v="n"/>
    <s v="RR"/>
    <s v="rock weir"/>
    <s v="CS"/>
    <n v="4"/>
    <n v="8"/>
    <m/>
    <m/>
    <n v="6"/>
    <m/>
    <m/>
    <s v="na"/>
    <s v="y"/>
    <s v="V"/>
    <n v="2"/>
    <n v="0.2"/>
    <n v="2"/>
    <n v="2"/>
    <s v="BL"/>
    <s v="L"/>
    <n v="47"/>
    <s v="BL"/>
    <s v="R"/>
    <n v="47"/>
    <m/>
    <m/>
    <m/>
    <m/>
    <m/>
    <m/>
    <m/>
    <n v="10.67"/>
    <x v="30"/>
    <n v="1.8"/>
    <n v="5.0999999999999996"/>
    <n v="8"/>
    <n v="5.0999999999999996"/>
    <n v="8"/>
    <s v="RR"/>
    <s v="straight"/>
    <n v="0"/>
    <s v="na"/>
    <s v="y"/>
    <s v="U"/>
    <n v="2"/>
    <n v="0.2"/>
    <s v="rock weir"/>
    <s v="US"/>
    <s v="A"/>
    <s v="Y"/>
    <n v="4"/>
    <s v="y"/>
    <n v="3"/>
    <n v="1.3"/>
    <n v="1"/>
    <n v="6"/>
    <m/>
    <m/>
    <n v="6"/>
    <m/>
    <n v="8"/>
    <m/>
    <s v="y"/>
    <x v="11"/>
    <n v="2"/>
    <s v="n"/>
    <s v="RR"/>
    <s v="rock weir"/>
    <s v="CS"/>
    <n v="1"/>
    <n v="8"/>
    <m/>
    <m/>
    <n v="6"/>
    <m/>
    <m/>
    <s v="na"/>
    <s v="y"/>
    <s v="V"/>
    <n v="2"/>
    <n v="0.2"/>
    <n v="2"/>
    <n v="2"/>
    <s v="BL"/>
    <s v="L"/>
    <n v="15"/>
    <s v="BL"/>
    <s v="R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050"/>
    <s v="Coyote Creek"/>
    <s v="West Sunrise Road"/>
    <x v="0"/>
    <x v="0"/>
    <x v="1"/>
    <x v="0"/>
    <x v="0"/>
    <x v="1"/>
    <x v="2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65"/>
    <n v="4"/>
    <s v="n"/>
    <s v="SP"/>
    <s v="rock weir"/>
    <s v="CS"/>
    <n v="5"/>
    <n v="10"/>
    <m/>
    <m/>
    <n v="10"/>
    <n v="8"/>
    <m/>
    <s v="na"/>
    <s v="y"/>
    <s v="ditched"/>
    <n v="3"/>
    <n v="0.5"/>
    <n v="2"/>
    <n v="2"/>
    <s v="BL"/>
    <s v="L"/>
    <n v="65"/>
    <s v="BL"/>
    <s v="R"/>
    <n v="65"/>
    <m/>
    <m/>
    <m/>
    <m/>
    <m/>
    <m/>
    <m/>
    <n v="19"/>
    <x v="31"/>
    <n v="4"/>
    <n v="3.78"/>
    <n v="8"/>
    <n v="4.58"/>
    <n v="10"/>
    <s v="SP"/>
    <s v="straight"/>
    <n v="0"/>
    <s v="na"/>
    <s v="y"/>
    <s v="trap"/>
    <n v="3"/>
    <n v="0.5"/>
    <s v="rock weir"/>
    <s v="US"/>
    <s v="A"/>
    <s v="Y"/>
    <n v="5"/>
    <s v="y"/>
    <n v="2"/>
    <n v="4.5"/>
    <n v="1"/>
    <n v="10"/>
    <m/>
    <m/>
    <n v="8"/>
    <m/>
    <n v="10"/>
    <m/>
    <s v="y"/>
    <x v="12"/>
    <n v="4"/>
    <s v="n"/>
    <s v="SP"/>
    <s v="rock weir"/>
    <s v="CS"/>
    <n v="3"/>
    <n v="10"/>
    <n v="10"/>
    <m/>
    <n v="8"/>
    <m/>
    <m/>
    <s v="na"/>
    <s v="y"/>
    <s v="ditched"/>
    <n v="3"/>
    <n v="0.5"/>
    <n v="2"/>
    <n v="2"/>
    <s v="BL"/>
    <s v="L"/>
    <n v="60"/>
    <s v="BL"/>
    <s v="R"/>
    <n v="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060"/>
    <s v="Rainbow Lake inlet"/>
    <s v="Karen Street"/>
    <x v="1"/>
    <x v="1"/>
    <x v="1"/>
    <x v="0"/>
    <x v="0"/>
    <x v="0"/>
    <x v="0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52"/>
    <n v="2.8"/>
    <s v="n"/>
    <s v="SP"/>
    <s v="rock weir"/>
    <s v="CS"/>
    <n v="6"/>
    <n v="5"/>
    <m/>
    <m/>
    <m/>
    <m/>
    <m/>
    <s v="na"/>
    <s v="y"/>
    <s v="U"/>
    <s v="na"/>
    <s v="na"/>
    <s v="na"/>
    <s v="na"/>
    <m/>
    <m/>
    <m/>
    <m/>
    <m/>
    <m/>
    <m/>
    <m/>
    <m/>
    <m/>
    <m/>
    <m/>
    <m/>
    <n v="5"/>
    <x v="32"/>
    <n v="2.8"/>
    <n v="3"/>
    <n v="6"/>
    <n v="3"/>
    <n v="6"/>
    <s v="SP"/>
    <s v="straight"/>
    <n v="0"/>
    <s v="na"/>
    <s v="y"/>
    <s v="U"/>
    <s v="na"/>
    <s v="na"/>
    <s v="rock weir"/>
    <s v="US"/>
    <s v="A"/>
    <s v="Y"/>
    <n v="7"/>
    <s v="n"/>
    <n v="1"/>
    <s v="na"/>
    <s v="na"/>
    <n v="6"/>
    <m/>
    <m/>
    <n v="5"/>
    <m/>
    <m/>
    <m/>
    <s v="y"/>
    <x v="8"/>
    <n v="0"/>
    <s v="n"/>
    <s v="PO"/>
    <s v="na"/>
    <s v="na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069"/>
    <s v="Moon Princess Creek"/>
    <s v="Driveway off Sitze Road"/>
    <x v="0"/>
    <x v="0"/>
    <x v="1"/>
    <x v="0"/>
    <x v="0"/>
    <x v="0"/>
    <x v="0"/>
    <x v="0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s v="na"/>
    <n v="2.2999999999999998"/>
    <s v="n"/>
    <s v="RR"/>
    <s v="rock crossvane"/>
    <s v="PA"/>
    <n v="1"/>
    <n v="12.25"/>
    <m/>
    <n v="12.25"/>
    <m/>
    <m/>
    <m/>
    <s v="na"/>
    <m/>
    <m/>
    <m/>
    <m/>
    <m/>
    <m/>
    <m/>
    <m/>
    <m/>
    <m/>
    <m/>
    <m/>
    <m/>
    <m/>
    <m/>
    <m/>
    <m/>
    <m/>
    <m/>
    <n v="10.25"/>
    <x v="33"/>
    <n v="2"/>
    <n v="3.55"/>
    <n v="10"/>
    <n v="3.55"/>
    <n v="10"/>
    <s v="RR"/>
    <s v="straight"/>
    <n v="0"/>
    <s v="na"/>
    <s v="y"/>
    <s v="U"/>
    <s v="na"/>
    <s v="na"/>
    <s v="rock band"/>
    <s v="CS"/>
    <s v="L"/>
    <s v="Y"/>
    <n v="3"/>
    <s v="n"/>
    <n v="1"/>
    <s v="na"/>
    <s v="na"/>
    <n v="10"/>
    <m/>
    <m/>
    <m/>
    <m/>
    <m/>
    <m/>
    <s v="n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112"/>
    <s v="Horshshoe Lake Inlet"/>
    <s v="Horseshoe Lake Road"/>
    <x v="0"/>
    <x v="0"/>
    <x v="1"/>
    <x v="0"/>
    <x v="0"/>
    <x v="0"/>
    <x v="0"/>
    <x v="0"/>
    <s v="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x v="19"/>
    <n v="0.1"/>
    <n v="5"/>
    <n v="6"/>
    <n v="5"/>
    <n v="6"/>
    <s v="WT"/>
    <s v="straight"/>
    <n v="0"/>
    <s v="na"/>
    <s v="y"/>
    <s v="U"/>
    <n v="2.5"/>
    <n v="0.5"/>
    <s v="na"/>
    <s v="na"/>
    <m/>
    <m/>
    <n v="0"/>
    <s v="n"/>
    <n v="1"/>
    <s v="na"/>
    <s v="na"/>
    <n v="6"/>
    <m/>
    <m/>
    <m/>
    <n v="2.5"/>
    <m/>
    <m/>
    <s v="n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113"/>
    <s v="Horseshoe Lake Outlet"/>
    <s v="Horseshoe Lake Road"/>
    <x v="0"/>
    <x v="0"/>
    <x v="1"/>
    <x v="0"/>
    <x v="0"/>
    <x v="0"/>
    <x v="0"/>
    <x v="0"/>
    <s v="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x v="34"/>
    <n v="0.1"/>
    <n v="5"/>
    <n v="6"/>
    <n v="5"/>
    <n v="6"/>
    <s v="WT"/>
    <s v="straight"/>
    <n v="0"/>
    <s v="na"/>
    <s v="y"/>
    <s v="U"/>
    <n v="2.5"/>
    <n v="0.5"/>
    <s v="na"/>
    <s v="na"/>
    <m/>
    <m/>
    <n v="0"/>
    <s v="n"/>
    <n v="1"/>
    <s v="na"/>
    <s v="na"/>
    <n v="6"/>
    <m/>
    <m/>
    <m/>
    <n v="2.5"/>
    <m/>
    <m/>
    <s v="n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143"/>
    <s v="Crocker Creek"/>
    <s v="Settler Bay Drive"/>
    <x v="0"/>
    <x v="0"/>
    <x v="1"/>
    <x v="0"/>
    <x v="1"/>
    <x v="1"/>
    <x v="1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s v="na"/>
    <s v="na"/>
    <s v="n"/>
    <s v="RR"/>
    <s v="na"/>
    <s v="na"/>
    <n v="0"/>
    <n v="15"/>
    <m/>
    <n v="15"/>
    <m/>
    <n v="8"/>
    <m/>
    <n v="2"/>
    <s v="y"/>
    <s v="U"/>
    <n v="8"/>
    <s v="na"/>
    <n v="1.5"/>
    <n v="1.5"/>
    <s v="TW"/>
    <s v="L"/>
    <s v="na"/>
    <s v="TW"/>
    <s v="R"/>
    <s v="na"/>
    <m/>
    <m/>
    <m/>
    <m/>
    <m/>
    <m/>
    <m/>
    <n v="11.5"/>
    <x v="27"/>
    <n v="0.64"/>
    <n v="5.75"/>
    <n v="9.5"/>
    <n v="5.75"/>
    <n v="9.5"/>
    <s v="RR"/>
    <s v="meandering"/>
    <n v="5"/>
    <s v="na"/>
    <s v="y"/>
    <s v="U"/>
    <s v="na"/>
    <s v="na"/>
    <s v="rock spur"/>
    <s v="PA"/>
    <s v="A"/>
    <s v="N"/>
    <n v="6"/>
    <s v="y"/>
    <n v="3"/>
    <n v="0.5"/>
    <n v="0.75"/>
    <n v="9.5"/>
    <m/>
    <m/>
    <n v="6.5"/>
    <m/>
    <m/>
    <m/>
    <s v="y"/>
    <x v="8"/>
    <s v="na"/>
    <s v="n"/>
    <s v="RR"/>
    <s v="na"/>
    <s v="na"/>
    <n v="0"/>
    <n v="15"/>
    <m/>
    <m/>
    <m/>
    <n v="8"/>
    <m/>
    <s v="na"/>
    <s v="y"/>
    <s v="U"/>
    <n v="8"/>
    <s v="na"/>
    <n v="1.5"/>
    <n v="1.5"/>
    <s v="TW"/>
    <s v="L"/>
    <s v="na"/>
    <s v="TW"/>
    <s v="R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154"/>
    <s v="Lucille Creek"/>
    <s v="Foothills Boulevard"/>
    <x v="0"/>
    <x v="0"/>
    <x v="1"/>
    <x v="0"/>
    <x v="0"/>
    <x v="1"/>
    <x v="2"/>
    <x v="0"/>
    <s v="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80"/>
    <n v="0.3"/>
    <s v="n"/>
    <s v="WT"/>
    <s v="na"/>
    <s v="na"/>
    <n v="0"/>
    <n v="10"/>
    <m/>
    <n v="10"/>
    <m/>
    <m/>
    <m/>
    <s v="na"/>
    <s v="y"/>
    <s v="U"/>
    <s v="na"/>
    <s v="nan"/>
    <s v="na"/>
    <s v="na"/>
    <s v="RW"/>
    <s v="L"/>
    <n v="30"/>
    <s v="RW"/>
    <s v="R"/>
    <n v="30"/>
    <s v="BL"/>
    <s v="L"/>
    <n v="50"/>
    <s v="BL"/>
    <s v="R"/>
    <n v="50"/>
    <m/>
    <n v="14.9"/>
    <x v="35"/>
    <n v="0.3"/>
    <n v="8.39"/>
    <n v="10"/>
    <n v="8.39"/>
    <n v="10"/>
    <s v="WT"/>
    <s v="straight"/>
    <n v="0"/>
    <s v="na"/>
    <s v="n"/>
    <s v="na"/>
    <m/>
    <m/>
    <s v="na"/>
    <s v="na"/>
    <m/>
    <m/>
    <n v="0"/>
    <s v="y"/>
    <n v="2"/>
    <n v="2.5"/>
    <n v="2.5"/>
    <n v="10"/>
    <n v="10"/>
    <m/>
    <m/>
    <m/>
    <m/>
    <m/>
    <s v="y"/>
    <x v="13"/>
    <n v="0.3"/>
    <s v="n"/>
    <s v="WT"/>
    <s v="na"/>
    <s v="na"/>
    <n v="0"/>
    <n v="10"/>
    <n v="10"/>
    <m/>
    <m/>
    <m/>
    <m/>
    <s v="na"/>
    <s v="n"/>
    <s v="na"/>
    <s v="na"/>
    <s v="na"/>
    <s v="na"/>
    <s v="na"/>
    <s v="RW"/>
    <s v="L"/>
    <n v="30"/>
    <s v="RW"/>
    <s v="R"/>
    <n v="30"/>
    <s v="BL"/>
    <s v="L"/>
    <n v="55"/>
    <s v="BL"/>
    <s v="R"/>
    <n v="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173"/>
    <s v="Goose Creek"/>
    <s v="Cameo Road"/>
    <x v="0"/>
    <x v="0"/>
    <x v="1"/>
    <x v="0"/>
    <x v="1"/>
    <x v="1"/>
    <x v="1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34"/>
    <n v="0.6"/>
    <s v="n"/>
    <s v="RR"/>
    <s v="na"/>
    <s v="na"/>
    <n v="0"/>
    <n v="15"/>
    <n v="15"/>
    <m/>
    <m/>
    <m/>
    <m/>
    <n v="1"/>
    <s v="y"/>
    <s v="U"/>
    <s v="na"/>
    <s v="na"/>
    <n v="1.5"/>
    <n v="1.5"/>
    <s v="RW"/>
    <s v="L"/>
    <n v="20"/>
    <s v="RW"/>
    <s v="R"/>
    <n v="15"/>
    <s v="RR"/>
    <s v="L"/>
    <n v="10"/>
    <s v="RR"/>
    <s v="R"/>
    <n v="10"/>
    <m/>
    <n v="19.829999999999998"/>
    <x v="36"/>
    <n v="0.55000000000000004"/>
    <n v="5.75"/>
    <n v="13.5"/>
    <n v="5.75"/>
    <n v="13.5"/>
    <s v="RR"/>
    <s v="meandering"/>
    <n v="2"/>
    <s v="na"/>
    <s v="y"/>
    <s v="trap"/>
    <n v="5"/>
    <n v="0.5"/>
    <s v="rock spur"/>
    <s v="PA"/>
    <s v="A"/>
    <s v="N"/>
    <n v="2"/>
    <s v="y"/>
    <n v="3"/>
    <n v="3"/>
    <n v="1"/>
    <n v="13.5"/>
    <m/>
    <m/>
    <n v="10.5"/>
    <m/>
    <m/>
    <m/>
    <s v="y"/>
    <x v="10"/>
    <n v="0.5"/>
    <s v="n"/>
    <s v="RR"/>
    <s v="na"/>
    <s v="na"/>
    <n v="0"/>
    <n v="15"/>
    <m/>
    <m/>
    <m/>
    <m/>
    <m/>
    <n v="1"/>
    <s v="y"/>
    <s v="U"/>
    <s v="na"/>
    <s v="na"/>
    <n v="1.5"/>
    <n v="1.5"/>
    <s v="RW"/>
    <s v="L"/>
    <n v="25"/>
    <s v="RW"/>
    <s v="R"/>
    <n v="5"/>
    <s v="RR"/>
    <s v="R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182"/>
    <s v="Rainbow Lake to Long Lake"/>
    <s v="Crystal Lake Road"/>
    <x v="0"/>
    <x v="0"/>
    <x v="1"/>
    <x v="0"/>
    <x v="0"/>
    <x v="1"/>
    <x v="1"/>
    <x v="0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38"/>
    <n v="0.8"/>
    <s v="n"/>
    <s v="WT"/>
    <s v="na"/>
    <s v="na"/>
    <n v="0"/>
    <n v="5.5"/>
    <n v="5.5"/>
    <m/>
    <m/>
    <m/>
    <m/>
    <s v="na"/>
    <s v="y"/>
    <s v="U"/>
    <s v="na"/>
    <s v="na"/>
    <n v="1.5"/>
    <n v="1.5"/>
    <s v="VM"/>
    <s v="R"/>
    <n v="38"/>
    <m/>
    <m/>
    <m/>
    <m/>
    <m/>
    <m/>
    <m/>
    <m/>
    <m/>
    <m/>
    <n v="8"/>
    <x v="37"/>
    <n v="1.61"/>
    <n v="4.8"/>
    <n v="6"/>
    <n v="4.8"/>
    <n v="6"/>
    <s v="WT"/>
    <s v="straight"/>
    <n v="0"/>
    <s v="na"/>
    <s v="y"/>
    <s v="trap"/>
    <n v="2"/>
    <n v="0.5"/>
    <s v="na"/>
    <s v="na"/>
    <m/>
    <m/>
    <n v="0"/>
    <s v="y"/>
    <n v="3"/>
    <n v="1"/>
    <n v="1"/>
    <n v="6"/>
    <n v="6"/>
    <m/>
    <m/>
    <n v="2"/>
    <m/>
    <m/>
    <s v="y"/>
    <x v="14"/>
    <n v="0.9"/>
    <s v="n"/>
    <s v="WT"/>
    <s v="na"/>
    <s v="na"/>
    <n v="0"/>
    <n v="5.5"/>
    <n v="5.5"/>
    <m/>
    <m/>
    <m/>
    <m/>
    <s v="na"/>
    <s v="y"/>
    <s v="U"/>
    <s v="na"/>
    <s v="na"/>
    <n v="1.5"/>
    <n v="1.5"/>
    <s v="VM"/>
    <s v="R"/>
    <n v="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192"/>
    <s v="Connects two Lakes"/>
    <s v="Bryant Road"/>
    <x v="1"/>
    <x v="2"/>
    <x v="1"/>
    <x v="0"/>
    <x v="0"/>
    <x v="1"/>
    <x v="2"/>
    <x v="0"/>
    <s v="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x v="38"/>
    <n v="3"/>
    <n v="4"/>
    <n v="3"/>
    <n v="4"/>
    <n v="3"/>
    <s v="RR"/>
    <s v="straight"/>
    <n v="0"/>
    <s v="na"/>
    <s v="y"/>
    <s v="V"/>
    <n v="1"/>
    <n v="1"/>
    <s v="na"/>
    <s v="na"/>
    <m/>
    <m/>
    <n v="0"/>
    <s v="y"/>
    <n v="2"/>
    <n v="1"/>
    <n v="1"/>
    <n v="3"/>
    <m/>
    <m/>
    <m/>
    <m/>
    <m/>
    <m/>
    <s v="y"/>
    <x v="3"/>
    <n v="2.16"/>
    <s v="n"/>
    <s v="RR"/>
    <s v="metal weir"/>
    <s v="CS"/>
    <n v="1"/>
    <n v="3"/>
    <m/>
    <n v="3"/>
    <m/>
    <m/>
    <m/>
    <n v="1"/>
    <s v="y"/>
    <s v="U"/>
    <s v="na"/>
    <s v="na"/>
    <n v="1.5"/>
    <n v="1.5"/>
    <s v="TW"/>
    <s v="L"/>
    <n v="65"/>
    <s v="TW"/>
    <s v="R"/>
    <n v="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224"/>
    <s v="Crocker Creek"/>
    <s v="Settler Bay Drive"/>
    <x v="0"/>
    <x v="0"/>
    <x v="1"/>
    <x v="0"/>
    <x v="0"/>
    <x v="1"/>
    <x v="2"/>
    <x v="1"/>
    <s v="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.5"/>
    <x v="32"/>
    <n v="2.8"/>
    <n v="8"/>
    <n v="9"/>
    <n v="8"/>
    <n v="9"/>
    <s v="RR"/>
    <s v="straight"/>
    <n v="0"/>
    <s v="na"/>
    <s v="y"/>
    <s v="U"/>
    <s v="na"/>
    <s v="na"/>
    <s v="rock weir"/>
    <s v="CS"/>
    <s v="A"/>
    <s v="Y"/>
    <n v="3"/>
    <s v="y"/>
    <n v="2"/>
    <n v="1.25"/>
    <n v="1"/>
    <n v="9"/>
    <n v="9"/>
    <m/>
    <m/>
    <m/>
    <m/>
    <m/>
    <s v="n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238"/>
    <s v="Shirley Lake outlet"/>
    <s v="Willow Creek Parkway"/>
    <x v="0"/>
    <x v="0"/>
    <x v="1"/>
    <x v="0"/>
    <x v="1"/>
    <x v="1"/>
    <x v="1"/>
    <x v="0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33"/>
    <n v="0.7"/>
    <s v="n"/>
    <s v="WT"/>
    <s v="na"/>
    <s v="na"/>
    <n v="0"/>
    <n v="10.75"/>
    <n v="10.75"/>
    <m/>
    <m/>
    <m/>
    <m/>
    <s v="na"/>
    <s v="y"/>
    <s v="U"/>
    <s v="na"/>
    <s v="na"/>
    <n v="2"/>
    <n v="2"/>
    <s v="VM"/>
    <s v="L"/>
    <n v="33"/>
    <s v="VW"/>
    <s v="R"/>
    <n v="33"/>
    <m/>
    <m/>
    <m/>
    <m/>
    <m/>
    <m/>
    <m/>
    <n v="13"/>
    <x v="27"/>
    <n v="0.6"/>
    <n v="9.6"/>
    <n v="11"/>
    <n v="9.6"/>
    <n v="11"/>
    <s v="WT"/>
    <s v="straight"/>
    <n v="0"/>
    <s v="na"/>
    <s v="y"/>
    <s v="trap"/>
    <n v="6"/>
    <n v="0.5"/>
    <s v="na"/>
    <s v="na"/>
    <m/>
    <m/>
    <n v="0"/>
    <s v="y"/>
    <n v="3"/>
    <n v="1"/>
    <n v="1"/>
    <n v="11"/>
    <n v="11"/>
    <m/>
    <m/>
    <n v="6"/>
    <m/>
    <m/>
    <s v="y"/>
    <x v="8"/>
    <n v="0.6"/>
    <s v="n"/>
    <s v="WT"/>
    <s v="na"/>
    <s v="na"/>
    <n v="0"/>
    <n v="10.75"/>
    <n v="10.75"/>
    <m/>
    <m/>
    <m/>
    <m/>
    <s v="na"/>
    <s v="y"/>
    <s v="U"/>
    <s v="na"/>
    <s v="na"/>
    <n v="2"/>
    <n v="2"/>
    <s v="VM"/>
    <s v="L"/>
    <n v="51"/>
    <s v="VM"/>
    <s v="R"/>
    <n v="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403"/>
    <s v="Moose Creek tributary"/>
    <s v="Oil Well Road"/>
    <x v="0"/>
    <x v="0"/>
    <x v="1"/>
    <x v="0"/>
    <x v="0"/>
    <x v="0"/>
    <x v="0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46"/>
    <n v="2.1"/>
    <s v="n"/>
    <s v="RR"/>
    <s v="na"/>
    <s v="na"/>
    <n v="0"/>
    <n v="7.5"/>
    <n v="7.5"/>
    <m/>
    <m/>
    <m/>
    <m/>
    <s v="na"/>
    <s v="y"/>
    <s v="U"/>
    <s v="na"/>
    <n v="0.67"/>
    <n v="1"/>
    <n v="1"/>
    <s v="TW"/>
    <s v="L"/>
    <n v="46"/>
    <s v="TW"/>
    <s v="R"/>
    <n v="46"/>
    <m/>
    <m/>
    <m/>
    <m/>
    <m/>
    <m/>
    <m/>
    <n v="7.91"/>
    <x v="39"/>
    <n v="2.34"/>
    <n v="3.58"/>
    <n v="3.9"/>
    <n v="3.58"/>
    <n v="7.9"/>
    <s v="RR"/>
    <s v="meandering"/>
    <n v="4"/>
    <s v="na"/>
    <s v="y"/>
    <s v="trap"/>
    <n v="3"/>
    <n v="0.5"/>
    <s v="rock spur"/>
    <s v="PA"/>
    <s v="A"/>
    <s v="N"/>
    <n v="4"/>
    <s v="n"/>
    <n v="1"/>
    <s v="na"/>
    <s v="na"/>
    <n v="7.9"/>
    <m/>
    <m/>
    <n v="5.9"/>
    <n v="3"/>
    <m/>
    <m/>
    <s v="y"/>
    <x v="15"/>
    <n v="1.45"/>
    <s v="n"/>
    <s v="RR"/>
    <s v="na"/>
    <s v="na"/>
    <n v="0"/>
    <n v="7.5"/>
    <m/>
    <m/>
    <m/>
    <m/>
    <m/>
    <s v="na"/>
    <s v="y"/>
    <s v="U"/>
    <s v="na"/>
    <n v="0.67"/>
    <n v="1"/>
    <n v="1"/>
    <s v="TW"/>
    <s v="L"/>
    <n v="36"/>
    <s v="TW"/>
    <s v="R"/>
    <n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404"/>
    <s v="Moose Creek tributary"/>
    <s v="Oil Well Road"/>
    <x v="0"/>
    <x v="0"/>
    <x v="1"/>
    <x v="0"/>
    <x v="0"/>
    <x v="0"/>
    <x v="0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116"/>
    <n v="0.69"/>
    <s v="n"/>
    <s v="WT"/>
    <s v="na"/>
    <s v="na"/>
    <n v="0"/>
    <n v="7.5"/>
    <m/>
    <m/>
    <m/>
    <m/>
    <m/>
    <s v="na"/>
    <s v="y"/>
    <s v="U"/>
    <s v="na"/>
    <s v="na"/>
    <n v="2"/>
    <n v="2"/>
    <s v="TW"/>
    <s v="L"/>
    <n v="116"/>
    <s v="TW"/>
    <s v="R"/>
    <n v="116"/>
    <m/>
    <m/>
    <m/>
    <m/>
    <m/>
    <m/>
    <m/>
    <n v="9"/>
    <x v="10"/>
    <n v="0.65"/>
    <n v="5.5"/>
    <n v="9"/>
    <n v="5.5"/>
    <n v="9"/>
    <s v="WT"/>
    <s v="straight"/>
    <n v="0"/>
    <s v="na"/>
    <s v="y"/>
    <s v="trap"/>
    <n v="3"/>
    <n v="1"/>
    <s v="rock spur"/>
    <s v="PA"/>
    <s v="L"/>
    <s v="N"/>
    <n v="5"/>
    <s v="n"/>
    <n v="1"/>
    <s v="na"/>
    <s v="na"/>
    <n v="9"/>
    <m/>
    <m/>
    <m/>
    <n v="3"/>
    <m/>
    <m/>
    <s v="y"/>
    <x v="16"/>
    <n v="0.65"/>
    <s v="n"/>
    <s v="WT"/>
    <s v="na"/>
    <s v="na"/>
    <n v="0"/>
    <n v="7.5"/>
    <m/>
    <m/>
    <m/>
    <m/>
    <m/>
    <s v="na"/>
    <s v="y"/>
    <s v="U"/>
    <s v="na"/>
    <n v="0.75"/>
    <n v="2"/>
    <n v="2"/>
    <s v="TW"/>
    <s v="L"/>
    <n v="12"/>
    <s v="TW"/>
    <s v="R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435"/>
    <s v="Meadow Creek"/>
    <s v="Beaver Lake Road"/>
    <x v="0"/>
    <x v="0"/>
    <x v="0"/>
    <x v="0"/>
    <x v="0"/>
    <x v="1"/>
    <x v="1"/>
    <x v="0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90"/>
    <n v="0.1"/>
    <s v="n"/>
    <s v="WT"/>
    <s v="na"/>
    <s v="na"/>
    <n v="0"/>
    <s v="na"/>
    <m/>
    <m/>
    <m/>
    <m/>
    <m/>
    <m/>
    <s v="y"/>
    <s v="U"/>
    <s v="na"/>
    <s v="na"/>
    <s v="na"/>
    <s v="na"/>
    <s v="VM"/>
    <s v="L"/>
    <n v="90"/>
    <s v="none"/>
    <s v="R"/>
    <s v="na"/>
    <m/>
    <m/>
    <m/>
    <m/>
    <m/>
    <m/>
    <m/>
    <n v="32"/>
    <x v="40"/>
    <n v="0.1"/>
    <n v="8"/>
    <n v="27"/>
    <n v="8"/>
    <n v="27"/>
    <s v="WT"/>
    <s v="straight"/>
    <n v="0"/>
    <s v="na"/>
    <s v="y"/>
    <s v="trap"/>
    <n v="7"/>
    <n v="0.5"/>
    <s v="na"/>
    <s v="na"/>
    <m/>
    <m/>
    <n v="0"/>
    <s v="y"/>
    <n v="3"/>
    <n v="2"/>
    <n v="1"/>
    <n v="27"/>
    <m/>
    <m/>
    <m/>
    <m/>
    <m/>
    <m/>
    <s v="y"/>
    <x v="17"/>
    <n v="0.1"/>
    <s v="n"/>
    <s v="WT"/>
    <s v="na"/>
    <s v="na"/>
    <n v="0"/>
    <n v="27"/>
    <m/>
    <m/>
    <m/>
    <m/>
    <m/>
    <s v="na"/>
    <s v="y"/>
    <s v="U"/>
    <s v="na"/>
    <s v="na"/>
    <n v="3"/>
    <n v="3"/>
    <s v="TW"/>
    <s v="R"/>
    <n v="40"/>
    <s v="VM"/>
    <s v="R"/>
    <n v="41"/>
    <s v="VW"/>
    <s v="L"/>
    <n v="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444"/>
    <s v="Little Meadow Creek tributary"/>
    <s v="Meadow Lakes Loop Road"/>
    <x v="0"/>
    <x v="0"/>
    <x v="0"/>
    <x v="0"/>
    <x v="0"/>
    <x v="1"/>
    <x v="2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x v="29"/>
    <n v="1"/>
    <n v="5.25"/>
    <n v="8"/>
    <n v="5.25"/>
    <n v="8"/>
    <s v="RP"/>
    <s v="straight"/>
    <n v="0"/>
    <n v="0.5"/>
    <s v="y"/>
    <s v="trap"/>
    <n v="4"/>
    <n v="0.5"/>
    <s v="rock weir"/>
    <s v="CS"/>
    <s v="A"/>
    <s v="Y"/>
    <n v="2"/>
    <s v="y"/>
    <n v="2"/>
    <n v="1"/>
    <n v="1"/>
    <n v="8"/>
    <n v="8"/>
    <m/>
    <m/>
    <n v="4"/>
    <m/>
    <m/>
    <s v="n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445"/>
    <s v="Lucille Creek"/>
    <s v="Vine Road"/>
    <x v="0"/>
    <x v="0"/>
    <x v="1"/>
    <x v="0"/>
    <x v="0"/>
    <x v="0"/>
    <x v="0"/>
    <x v="0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70"/>
    <m/>
    <s v="n"/>
    <s v="WT"/>
    <s v="na"/>
    <s v="na"/>
    <n v="0"/>
    <m/>
    <m/>
    <m/>
    <m/>
    <m/>
    <m/>
    <s v="na"/>
    <s v="n"/>
    <m/>
    <m/>
    <m/>
    <m/>
    <m/>
    <s v="VM"/>
    <s v="L"/>
    <n v="70"/>
    <s v="VM"/>
    <s v="R"/>
    <n v="70"/>
    <m/>
    <m/>
    <m/>
    <m/>
    <m/>
    <m/>
    <m/>
    <n v="13"/>
    <x v="41"/>
    <n v="0.4"/>
    <n v="10"/>
    <n v="11"/>
    <n v="10"/>
    <n v="11"/>
    <s v="WT"/>
    <s v="straight"/>
    <n v="0"/>
    <s v="na"/>
    <s v="y"/>
    <s v="trap"/>
    <n v="6"/>
    <n v="1.5"/>
    <s v="na"/>
    <s v="na"/>
    <m/>
    <m/>
    <n v="0"/>
    <s v="n"/>
    <n v="1"/>
    <s v="na"/>
    <s v="na"/>
    <n v="13"/>
    <m/>
    <m/>
    <m/>
    <n v="6"/>
    <m/>
    <m/>
    <s v="y"/>
    <x v="18"/>
    <m/>
    <s v="n"/>
    <s v="WT"/>
    <s v="na"/>
    <s v="na"/>
    <n v="0"/>
    <m/>
    <m/>
    <m/>
    <m/>
    <m/>
    <m/>
    <s v="na"/>
    <m/>
    <m/>
    <m/>
    <m/>
    <m/>
    <m/>
    <s v="VM"/>
    <s v="L"/>
    <n v="50"/>
    <s v="VM"/>
    <s v="R"/>
    <n v="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461"/>
    <s v="Caswell Creek tributary"/>
    <s v="Caswell Lakes Road"/>
    <x v="1"/>
    <x v="1"/>
    <x v="1"/>
    <x v="0"/>
    <x v="0"/>
    <x v="1"/>
    <x v="2"/>
    <x v="0"/>
    <s v="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148"/>
    <n v="1.83"/>
    <s v="n"/>
    <s v="RR"/>
    <s v="na"/>
    <s v="na"/>
    <n v="0"/>
    <n v="12"/>
    <m/>
    <n v="12"/>
    <m/>
    <n v="5"/>
    <m/>
    <s v="na"/>
    <s v="y"/>
    <s v="ditched"/>
    <n v="5"/>
    <n v="0.8"/>
    <n v="3"/>
    <s v="na"/>
    <s v="RW"/>
    <s v="L"/>
    <n v="148"/>
    <s v="RR"/>
    <s v="R"/>
    <n v="148"/>
    <m/>
    <m/>
    <m/>
    <m/>
    <m/>
    <m/>
    <m/>
    <n v="16.829999999999998"/>
    <x v="42"/>
    <n v="1.83"/>
    <n v="6.3"/>
    <n v="12"/>
    <n v="6.3"/>
    <n v="12"/>
    <s v="RR"/>
    <s v="straight"/>
    <n v="0"/>
    <s v="na"/>
    <s v="y"/>
    <s v="trap"/>
    <n v="5"/>
    <n v="0.8"/>
    <s v="na"/>
    <s v="na"/>
    <m/>
    <m/>
    <n v="0"/>
    <s v="y"/>
    <n v="2"/>
    <n v="2.4"/>
    <n v="1.25"/>
    <n v="12"/>
    <m/>
    <m/>
    <m/>
    <n v="5"/>
    <m/>
    <m/>
    <s v="y"/>
    <x v="19"/>
    <n v="1.83"/>
    <s v="n"/>
    <s v="RR"/>
    <s v="rock weir"/>
    <s v="CS"/>
    <n v="1"/>
    <n v="12"/>
    <m/>
    <m/>
    <m/>
    <n v="5"/>
    <m/>
    <s v="na"/>
    <s v="y"/>
    <s v="ditched"/>
    <n v="5"/>
    <n v="0.8"/>
    <s v="na"/>
    <n v="2"/>
    <s v="NO"/>
    <s v="L"/>
    <n v="95"/>
    <s v="NO"/>
    <s v="R"/>
    <n v="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462"/>
    <s v="Caswell Creek"/>
    <s v="Caswell Lakes Road"/>
    <x v="0"/>
    <x v="0"/>
    <x v="1"/>
    <x v="0"/>
    <x v="0"/>
    <x v="1"/>
    <x v="1"/>
    <x v="0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75"/>
    <s v="na"/>
    <s v="n"/>
    <s v="RR"/>
    <s v="na"/>
    <s v="na"/>
    <n v="0"/>
    <n v="12"/>
    <m/>
    <m/>
    <m/>
    <m/>
    <m/>
    <m/>
    <s v="y"/>
    <s v="V"/>
    <s v="na"/>
    <s v="na"/>
    <s v="na"/>
    <s v="na"/>
    <s v="RW"/>
    <s v="L"/>
    <m/>
    <m/>
    <m/>
    <m/>
    <m/>
    <m/>
    <m/>
    <m/>
    <m/>
    <m/>
    <m/>
    <n v="16.75"/>
    <x v="43"/>
    <n v="0.6"/>
    <n v="5"/>
    <n v="12"/>
    <n v="5"/>
    <n v="12"/>
    <s v="RR"/>
    <s v="straight"/>
    <n v="0"/>
    <n v="1.5"/>
    <s v="y"/>
    <s v="V"/>
    <s v="na"/>
    <s v="na"/>
    <s v="na"/>
    <s v="na"/>
    <m/>
    <m/>
    <n v="0"/>
    <s v="y"/>
    <n v="2"/>
    <n v="2.4"/>
    <n v="1.5"/>
    <n v="12"/>
    <m/>
    <m/>
    <m/>
    <m/>
    <m/>
    <m/>
    <s v="y"/>
    <x v="8"/>
    <s v="na"/>
    <s v="n"/>
    <s v="RR"/>
    <s v="na"/>
    <s v="na"/>
    <n v="0"/>
    <n v="12"/>
    <m/>
    <m/>
    <m/>
    <m/>
    <m/>
    <s v="na"/>
    <s v="y"/>
    <s v="V"/>
    <s v="na"/>
    <s v="na"/>
    <s v="na"/>
    <s v="na"/>
    <s v="RW"/>
    <s v="L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464"/>
    <s v="Caswell Creek tributary"/>
    <s v="Hidden Hills Road"/>
    <x v="0"/>
    <x v="0"/>
    <x v="1"/>
    <x v="0"/>
    <x v="1"/>
    <x v="1"/>
    <x v="1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25"/>
    <m/>
    <s v="n"/>
    <s v="RR"/>
    <s v="na"/>
    <s v="na"/>
    <n v="0"/>
    <n v="14"/>
    <n v="14"/>
    <m/>
    <m/>
    <n v="7"/>
    <m/>
    <s v="na"/>
    <s v="y"/>
    <s v="U"/>
    <n v="7"/>
    <s v="na"/>
    <n v="1.5"/>
    <n v="1.5"/>
    <s v="TW"/>
    <s v="L"/>
    <n v="25"/>
    <s v="TW"/>
    <s v="R"/>
    <n v="25"/>
    <m/>
    <m/>
    <m/>
    <m/>
    <m/>
    <m/>
    <m/>
    <n v="9.33"/>
    <x v="28"/>
    <n v="1.1000000000000001"/>
    <n v="7.33"/>
    <n v="11.25"/>
    <n v="7.33"/>
    <n v="11.25"/>
    <s v="RR"/>
    <s v="meandering"/>
    <n v="7"/>
    <s v="na"/>
    <s v="y"/>
    <s v="U"/>
    <n v="8"/>
    <m/>
    <s v="rock spur"/>
    <s v="PA"/>
    <s v="A"/>
    <s v="N"/>
    <n v="7"/>
    <s v="y"/>
    <n v="3"/>
    <n v="1"/>
    <n v="1"/>
    <n v="11.25"/>
    <m/>
    <m/>
    <m/>
    <n v="8"/>
    <m/>
    <m/>
    <s v="y"/>
    <x v="18"/>
    <s v="na"/>
    <s v="n"/>
    <s v="RR"/>
    <s v="na"/>
    <s v="na"/>
    <n v="0"/>
    <n v="14"/>
    <n v="14"/>
    <m/>
    <m/>
    <n v="7"/>
    <m/>
    <s v="na"/>
    <s v="y"/>
    <s v="U"/>
    <n v="7"/>
    <s v="na"/>
    <n v="1"/>
    <n v="1"/>
    <s v="TW"/>
    <s v="L"/>
    <n v="50"/>
    <s v="TW"/>
    <s v="R"/>
    <n v="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471"/>
    <s v="Buddy Creek"/>
    <s v="Katahdin Road"/>
    <x v="0"/>
    <x v="0"/>
    <x v="1"/>
    <x v="0"/>
    <x v="1"/>
    <x v="1"/>
    <x v="1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45"/>
    <n v="1.1100000000000001"/>
    <s v="n"/>
    <s v="RR"/>
    <s v="na"/>
    <s v="na"/>
    <n v="0"/>
    <n v="20"/>
    <m/>
    <m/>
    <m/>
    <m/>
    <m/>
    <s v="na"/>
    <s v="y"/>
    <s v="U"/>
    <s v="na"/>
    <s v="na"/>
    <n v="2"/>
    <n v="2"/>
    <s v="RW"/>
    <s v="L"/>
    <n v="45"/>
    <s v="RW"/>
    <s v="R"/>
    <n v="45"/>
    <m/>
    <m/>
    <m/>
    <m/>
    <m/>
    <m/>
    <m/>
    <n v="19.829999999999998"/>
    <x v="36"/>
    <n v="0.74"/>
    <n v="5.75"/>
    <n v="15.5"/>
    <n v="5.75"/>
    <n v="15.5"/>
    <s v="RR"/>
    <s v="meandering"/>
    <n v="2"/>
    <s v="na"/>
    <s v="y"/>
    <s v="trap"/>
    <n v="5"/>
    <n v="0.5"/>
    <s v="rock spur"/>
    <s v="PA"/>
    <s v="A"/>
    <s v="N"/>
    <n v="2"/>
    <s v="y"/>
    <n v="3"/>
    <n v="2"/>
    <n v="1"/>
    <n v="15.5"/>
    <m/>
    <m/>
    <n v="13"/>
    <n v="5"/>
    <m/>
    <m/>
    <s v="y"/>
    <x v="20"/>
    <n v="0.62"/>
    <s v="n"/>
    <s v="RR"/>
    <s v="na"/>
    <s v="na"/>
    <n v="0"/>
    <n v="20"/>
    <n v="20"/>
    <m/>
    <m/>
    <m/>
    <m/>
    <s v="na"/>
    <s v="y"/>
    <s v="U"/>
    <s v="na"/>
    <s v="na"/>
    <n v="2"/>
    <n v="2"/>
    <s v="RW"/>
    <s v="L"/>
    <n v="29"/>
    <s v="RW"/>
    <s v="R"/>
    <n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472"/>
    <s v="Kroto Creek tributary"/>
    <s v="Oil Well Road"/>
    <x v="0"/>
    <x v="0"/>
    <x v="1"/>
    <x v="0"/>
    <x v="1"/>
    <x v="0"/>
    <x v="0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118"/>
    <n v="0.37"/>
    <s v="n"/>
    <s v="RR"/>
    <s v="na"/>
    <s v="na"/>
    <n v="0"/>
    <n v="8"/>
    <m/>
    <m/>
    <m/>
    <m/>
    <m/>
    <s v="na"/>
    <s v="y"/>
    <s v="U"/>
    <s v="na"/>
    <s v="na"/>
    <n v="1.5"/>
    <n v="1.5"/>
    <s v="TW"/>
    <s v="L"/>
    <n v="118"/>
    <s v="TW"/>
    <s v="R"/>
    <n v="118"/>
    <m/>
    <m/>
    <m/>
    <m/>
    <m/>
    <m/>
    <m/>
    <n v="7.9"/>
    <x v="32"/>
    <n v="0.37"/>
    <n v="3.58"/>
    <n v="5.9"/>
    <n v="3.58"/>
    <n v="5.9"/>
    <s v="RR"/>
    <s v="meandering"/>
    <n v="5"/>
    <s v="na"/>
    <s v="y"/>
    <s v="trap"/>
    <n v="2"/>
    <n v="0.5"/>
    <s v="rock spur"/>
    <s v="PA"/>
    <s v="A"/>
    <s v="N"/>
    <n v="5"/>
    <s v="n"/>
    <n v="1"/>
    <s v="na"/>
    <s v="na"/>
    <n v="7.9"/>
    <m/>
    <m/>
    <n v="5.9"/>
    <n v="2"/>
    <m/>
    <m/>
    <s v="y"/>
    <x v="2"/>
    <n v="0.56999999999999995"/>
    <s v="n"/>
    <s v="RR"/>
    <s v="na"/>
    <s v="na"/>
    <n v="0"/>
    <n v="8"/>
    <m/>
    <m/>
    <m/>
    <m/>
    <m/>
    <s v="na"/>
    <s v="y"/>
    <s v="U"/>
    <s v="na"/>
    <s v="na"/>
    <n v="1.5"/>
    <n v="1.5"/>
    <s v="TW"/>
    <s v="L"/>
    <n v="10"/>
    <s v="TW"/>
    <s v="R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473"/>
    <s v="Unnamed"/>
    <s v="Oil Well Road"/>
    <x v="0"/>
    <x v="0"/>
    <x v="1"/>
    <x v="0"/>
    <x v="0"/>
    <x v="1"/>
    <x v="1"/>
    <x v="0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50"/>
    <n v="4"/>
    <s v="n"/>
    <s v="RR"/>
    <s v="na"/>
    <s v="na"/>
    <n v="0"/>
    <n v="8"/>
    <n v="8"/>
    <m/>
    <m/>
    <m/>
    <m/>
    <s v="na"/>
    <s v="y"/>
    <s v="U"/>
    <s v="na"/>
    <s v="na"/>
    <n v="1.5"/>
    <n v="1.5"/>
    <s v="RR"/>
    <s v="L"/>
    <n v="50"/>
    <s v="RW"/>
    <s v="R"/>
    <n v="50"/>
    <m/>
    <m/>
    <m/>
    <m/>
    <m/>
    <m/>
    <m/>
    <n v="9.58"/>
    <x v="44"/>
    <n v="4.16"/>
    <n v="4.5"/>
    <n v="7"/>
    <n v="4.5"/>
    <n v="7"/>
    <s v="RR"/>
    <s v="straight"/>
    <n v="0"/>
    <s v="na"/>
    <s v="y"/>
    <s v="U"/>
    <s v="na"/>
    <n v="1"/>
    <s v="na"/>
    <s v="na"/>
    <m/>
    <m/>
    <n v="0"/>
    <s v="y"/>
    <n v="3"/>
    <n v="1.3"/>
    <n v="1"/>
    <n v="7"/>
    <n v="7"/>
    <m/>
    <m/>
    <m/>
    <m/>
    <m/>
    <s v="y"/>
    <x v="21"/>
    <n v="4.16"/>
    <n v="4.55"/>
    <s v="RR"/>
    <s v="na"/>
    <s v="na"/>
    <n v="0"/>
    <n v="8"/>
    <n v="8"/>
    <m/>
    <m/>
    <m/>
    <m/>
    <s v="na"/>
    <s v="y"/>
    <s v="U"/>
    <s v="na"/>
    <s v="na"/>
    <n v="1.5"/>
    <n v="1.5"/>
    <s v="RW"/>
    <s v="L"/>
    <n v="77"/>
    <s v="RR"/>
    <s v="R"/>
    <n v="47"/>
    <s v="RR"/>
    <s v="L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514"/>
    <s v="Caswell Creek"/>
    <s v="Shaman Road"/>
    <x v="0"/>
    <x v="0"/>
    <x v="1"/>
    <x v="0"/>
    <x v="1"/>
    <x v="0"/>
    <x v="0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15.57"/>
    <s v="na"/>
    <s v="n"/>
    <s v="RR"/>
    <s v="na"/>
    <s v="na"/>
    <n v="0"/>
    <n v="14.5"/>
    <m/>
    <m/>
    <m/>
    <m/>
    <m/>
    <n v="2"/>
    <s v="y"/>
    <s v="ditched"/>
    <n v="7"/>
    <n v="1"/>
    <n v="2.25"/>
    <n v="1.25"/>
    <s v="BL"/>
    <n v="15.57"/>
    <m/>
    <m/>
    <m/>
    <m/>
    <m/>
    <m/>
    <m/>
    <m/>
    <m/>
    <m/>
    <m/>
    <n v="15.9"/>
    <x v="45"/>
    <n v="1.6"/>
    <n v="5.5"/>
    <n v="14.8"/>
    <n v="5.5"/>
    <n v="14.8"/>
    <s v="RR"/>
    <s v="meandering"/>
    <n v="2"/>
    <s v="na"/>
    <s v="y"/>
    <s v="trap"/>
    <n v="7"/>
    <n v="1"/>
    <s v="rock spur"/>
    <s v="PA"/>
    <s v="A"/>
    <s v="N"/>
    <n v="2"/>
    <s v="n"/>
    <n v="1"/>
    <m/>
    <m/>
    <n v="14.8"/>
    <m/>
    <m/>
    <m/>
    <n v="7"/>
    <m/>
    <m/>
    <s v="y"/>
    <x v="22"/>
    <s v="na"/>
    <s v="n"/>
    <s v="RR"/>
    <s v="na"/>
    <s v="na"/>
    <n v="0"/>
    <n v="14.5"/>
    <m/>
    <m/>
    <m/>
    <n v="7"/>
    <m/>
    <n v="2"/>
    <s v="y"/>
    <s v="ditched"/>
    <n v="7"/>
    <n v="1"/>
    <n v="2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515"/>
    <s v="Caswell Creek tributary"/>
    <s v="Shaman Road"/>
    <x v="0"/>
    <x v="0"/>
    <x v="1"/>
    <x v="0"/>
    <x v="0"/>
    <x v="0"/>
    <x v="2"/>
    <x v="0"/>
    <s v="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20.568000000000001"/>
    <n v="2.04"/>
    <s v="n"/>
    <s v="RR"/>
    <s v="na"/>
    <s v="na"/>
    <n v="0"/>
    <n v="8"/>
    <n v="8"/>
    <m/>
    <m/>
    <m/>
    <m/>
    <s v="na"/>
    <s v="y"/>
    <s v="ditched"/>
    <n v="4"/>
    <n v="0.25"/>
    <n v="0.83"/>
    <n v="0.83"/>
    <s v="VM"/>
    <s v="L"/>
    <n v="21"/>
    <s v="VM"/>
    <s v="R"/>
    <n v="21"/>
    <m/>
    <m/>
    <m/>
    <m/>
    <m/>
    <m/>
    <m/>
    <n v="8"/>
    <x v="32"/>
    <n v="2.71"/>
    <n v="5"/>
    <n v="8"/>
    <n v="5"/>
    <n v="8"/>
    <s v="RR"/>
    <s v="straight"/>
    <n v="0"/>
    <n v="0.5"/>
    <s v="y"/>
    <s v="trap"/>
    <n v="4"/>
    <n v="0.4"/>
    <s v="na"/>
    <s v="na"/>
    <m/>
    <m/>
    <n v="0"/>
    <s v="n"/>
    <n v="1"/>
    <s v="na"/>
    <s v="na"/>
    <n v="8"/>
    <m/>
    <m/>
    <m/>
    <m/>
    <m/>
    <m/>
    <s v="y"/>
    <x v="23"/>
    <n v="2"/>
    <s v="n"/>
    <s v="RR"/>
    <s v="na"/>
    <s v="na"/>
    <n v="0"/>
    <n v="8"/>
    <m/>
    <m/>
    <m/>
    <n v="4"/>
    <m/>
    <s v="na"/>
    <s v="y"/>
    <s v="ditched"/>
    <n v="4"/>
    <n v="0.4"/>
    <n v="0.83"/>
    <n v="0.83"/>
    <s v="VM"/>
    <s v="L"/>
    <n v="70"/>
    <s v="VM"/>
    <s v="R"/>
    <n v="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520"/>
    <s v="Caswell Creek tributary"/>
    <s v="South Silver Salmon Drive"/>
    <x v="1"/>
    <x v="1"/>
    <x v="1"/>
    <x v="0"/>
    <x v="0"/>
    <x v="0"/>
    <x v="0"/>
    <x v="0"/>
    <s v="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51"/>
    <n v="2"/>
    <s v="n"/>
    <s v="RR"/>
    <s v="na"/>
    <s v="na"/>
    <n v="0"/>
    <n v="17"/>
    <m/>
    <m/>
    <m/>
    <n v="5"/>
    <m/>
    <s v="na"/>
    <s v="y"/>
    <s v="ditched"/>
    <n v="5"/>
    <n v="0.5"/>
    <n v="1"/>
    <n v="1"/>
    <s v="BL"/>
    <s v="L"/>
    <n v="130"/>
    <s v="BL"/>
    <s v="R"/>
    <n v="126"/>
    <m/>
    <m/>
    <m/>
    <m/>
    <m/>
    <m/>
    <m/>
    <n v="16.75"/>
    <x v="31"/>
    <n v="2"/>
    <n v="4.5"/>
    <n v="16.75"/>
    <n v="45"/>
    <n v="16.75"/>
    <s v="RR"/>
    <s v="straight"/>
    <n v="0"/>
    <s v="na"/>
    <s v="y"/>
    <s v="trap"/>
    <n v="4"/>
    <n v="0.5"/>
    <s v="metal weir"/>
    <s v="CS"/>
    <s v="B"/>
    <s v="Y"/>
    <n v="1"/>
    <s v="n"/>
    <n v="1"/>
    <s v="na"/>
    <s v="na"/>
    <n v="15.9"/>
    <m/>
    <m/>
    <m/>
    <n v="4"/>
    <m/>
    <m/>
    <s v="y"/>
    <x v="9"/>
    <n v="0"/>
    <s v="n"/>
    <s v="PO"/>
    <s v="metal weir"/>
    <s v="CS"/>
    <n v="1"/>
    <m/>
    <m/>
    <m/>
    <m/>
    <m/>
    <m/>
    <s v="na"/>
    <s v="y"/>
    <s v="ditched"/>
    <n v="4"/>
    <n v="0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526"/>
    <s v="Buddy Creek"/>
    <s v="Sawyers Shady Street"/>
    <x v="0"/>
    <x v="0"/>
    <x v="1"/>
    <x v="0"/>
    <x v="1"/>
    <x v="1"/>
    <x v="1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75"/>
    <n v="1.35"/>
    <s v="n"/>
    <s v="RR"/>
    <s v="na"/>
    <s v="na"/>
    <n v="0"/>
    <n v="16.5"/>
    <n v="16.5"/>
    <m/>
    <m/>
    <m/>
    <m/>
    <s v="na"/>
    <s v="y"/>
    <s v="U"/>
    <s v="na"/>
    <s v="na"/>
    <n v="2.5"/>
    <n v="2.5"/>
    <s v="RW"/>
    <s v="L"/>
    <n v="75"/>
    <s v="RW"/>
    <s v="R"/>
    <n v="75"/>
    <m/>
    <m/>
    <m/>
    <m/>
    <m/>
    <m/>
    <m/>
    <n v="19.829999999999998"/>
    <x v="3"/>
    <n v="1.35"/>
    <n v="5.66"/>
    <n v="15.5"/>
    <n v="5.66"/>
    <n v="15.5"/>
    <s v="RR"/>
    <s v="meandering"/>
    <n v="3"/>
    <s v="na"/>
    <s v="y"/>
    <s v="trap"/>
    <n v="11"/>
    <n v="0.5"/>
    <s v="rock spur"/>
    <s v="PA"/>
    <s v="A"/>
    <s v="N"/>
    <n v="3"/>
    <s v="y"/>
    <n v="3"/>
    <n v="2.5"/>
    <n v="1.25"/>
    <n v="15.5"/>
    <n v="15.5"/>
    <m/>
    <n v="13"/>
    <m/>
    <m/>
    <m/>
    <s v="y"/>
    <x v="20"/>
    <n v="1.35"/>
    <s v="n"/>
    <s v="RR"/>
    <s v="na"/>
    <s v="na"/>
    <n v="0"/>
    <n v="16.5"/>
    <n v="16.5"/>
    <m/>
    <m/>
    <m/>
    <m/>
    <s v="na"/>
    <s v="y"/>
    <s v="U"/>
    <s v="na"/>
    <s v="na"/>
    <n v="2"/>
    <n v="2"/>
    <s v="RW"/>
    <s v="L"/>
    <n v="49"/>
    <s v="RW"/>
    <s v="R"/>
    <n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819"/>
    <s v="Government Creek"/>
    <s v="Edgerton Parks Road"/>
    <x v="0"/>
    <x v="0"/>
    <x v="1"/>
    <x v="0"/>
    <x v="0"/>
    <x v="1"/>
    <x v="1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52"/>
    <n v="4.3"/>
    <s v="n"/>
    <s v="SP"/>
    <s v="rock step"/>
    <s v="CS"/>
    <n v="5"/>
    <n v="13"/>
    <m/>
    <n v="13"/>
    <m/>
    <m/>
    <m/>
    <n v="1"/>
    <s v="y"/>
    <s v="ditched"/>
    <s v="na"/>
    <s v="na"/>
    <s v="na"/>
    <s v="na"/>
    <m/>
    <m/>
    <m/>
    <m/>
    <m/>
    <m/>
    <m/>
    <m/>
    <m/>
    <m/>
    <m/>
    <m/>
    <m/>
    <n v="16.75"/>
    <x v="13"/>
    <n v="4.3"/>
    <n v="6.5"/>
    <n v="13"/>
    <n v="6.5"/>
    <n v="13"/>
    <s v="SP"/>
    <s v="straight"/>
    <n v="0"/>
    <n v="2.5"/>
    <s v="y"/>
    <s v="U"/>
    <s v="na"/>
    <s v="na"/>
    <s v="rock weir"/>
    <s v="CS"/>
    <s v="A"/>
    <s v="Y"/>
    <n v="6"/>
    <s v="y"/>
    <n v="3"/>
    <n v="1.5"/>
    <n v="1.5"/>
    <m/>
    <m/>
    <m/>
    <n v="8"/>
    <m/>
    <n v="13"/>
    <m/>
    <s v="y"/>
    <x v="24"/>
    <n v="4.3"/>
    <s v="n"/>
    <s v="SP"/>
    <s v="rock weir"/>
    <s v="CS"/>
    <n v="7"/>
    <n v="13"/>
    <m/>
    <m/>
    <n v="8"/>
    <m/>
    <m/>
    <n v="1"/>
    <s v="y"/>
    <s v="ditched"/>
    <s v="na"/>
    <s v="na"/>
    <s v="not rec"/>
    <s v="not re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01876"/>
    <s v="Moon Princess Creek"/>
    <s v="Driveway off Sitze Road"/>
    <x v="0"/>
    <x v="0"/>
    <x v="1"/>
    <x v="0"/>
    <x v="0"/>
    <x v="0"/>
    <x v="0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140"/>
    <s v="na"/>
    <s v="n"/>
    <s v="RR"/>
    <s v="na"/>
    <s v="na"/>
    <n v="0"/>
    <n v="12"/>
    <m/>
    <m/>
    <m/>
    <m/>
    <m/>
    <s v="na"/>
    <m/>
    <m/>
    <m/>
    <m/>
    <n v="1.3"/>
    <n v="1.3"/>
    <m/>
    <m/>
    <m/>
    <m/>
    <m/>
    <m/>
    <m/>
    <m/>
    <m/>
    <m/>
    <m/>
    <m/>
    <m/>
    <n v="10.25"/>
    <x v="20"/>
    <n v="1.5"/>
    <n v="3.55"/>
    <n v="9"/>
    <n v="3.55"/>
    <n v="9"/>
    <s v="RR"/>
    <s v="straight"/>
    <n v="0"/>
    <s v="na"/>
    <s v="y"/>
    <s v="U"/>
    <s v="na"/>
    <s v="na"/>
    <s v="rock band"/>
    <s v="US"/>
    <s v="L"/>
    <s v="Y"/>
    <n v="3"/>
    <s v="n"/>
    <n v="1"/>
    <s v="na"/>
    <s v="na"/>
    <n v="9"/>
    <m/>
    <m/>
    <m/>
    <m/>
    <m/>
    <m/>
    <s v="y"/>
    <x v="25"/>
    <s v="na"/>
    <s v="n"/>
    <m/>
    <s v="na"/>
    <s v="na"/>
    <n v="0"/>
    <n v="12"/>
    <m/>
    <m/>
    <m/>
    <m/>
    <m/>
    <s v="na"/>
    <m/>
    <m/>
    <m/>
    <m/>
    <n v="1.3"/>
    <n v="1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303515- this should be the big box culvert, tno the pipe arch. PLs verify it the right data from the right designs. Was numbered wrong in db at time of survey"/>
    <s v="Unnamed"/>
    <s v="Arlberg Avenue"/>
    <x v="0"/>
    <x v="0"/>
    <x v="1"/>
    <x v="0"/>
    <x v="1"/>
    <x v="1"/>
    <x v="1"/>
    <x v="1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"/>
    <n v="40"/>
    <n v="3.74"/>
    <s v="n"/>
    <m/>
    <s v="na"/>
    <s v="na"/>
    <s v="na"/>
    <n v="12"/>
    <n v="12"/>
    <m/>
    <m/>
    <m/>
    <m/>
    <s v="na"/>
    <s v="y"/>
    <s v="U"/>
    <s v="na"/>
    <s v="na"/>
    <n v="2"/>
    <n v="2"/>
    <s v="RW"/>
    <s v="L"/>
    <n v="13"/>
    <s v="RW"/>
    <s v="R"/>
    <n v="25"/>
    <m/>
    <m/>
    <m/>
    <m/>
    <m/>
    <m/>
    <m/>
    <n v="16.5"/>
    <x v="46"/>
    <n v="3.86"/>
    <n v="4.67"/>
    <n v="12"/>
    <n v="4.67"/>
    <n v="12"/>
    <s v="RR"/>
    <s v="straight"/>
    <n v="0"/>
    <s v="na"/>
    <s v="y"/>
    <s v="ditched"/>
    <n v="4"/>
    <n v="0.5"/>
    <s v="rock spur"/>
    <s v="PA"/>
    <s v="A"/>
    <s v="N"/>
    <n v="3"/>
    <s v="y"/>
    <n v="3"/>
    <n v="2.5"/>
    <n v="1.5"/>
    <n v="12"/>
    <n v="12"/>
    <m/>
    <m/>
    <n v="4"/>
    <m/>
    <m/>
    <s v="y"/>
    <x v="26"/>
    <n v="3.74"/>
    <s v="n"/>
    <s v="RR"/>
    <s v="na"/>
    <s v="na"/>
    <n v="0"/>
    <n v="12"/>
    <n v="12"/>
    <m/>
    <m/>
    <m/>
    <m/>
    <s v="na"/>
    <s v="y"/>
    <s v="U"/>
    <s v="na"/>
    <s v="na"/>
    <n v="2"/>
    <n v="2"/>
    <s v="RW"/>
    <s v="L"/>
    <n v="20"/>
    <s v="RW"/>
    <s v="R"/>
    <n v="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</r>
  <r>
    <x v="1"/>
    <x v="1"/>
  </r>
  <r>
    <x v="2"/>
    <x v="2"/>
  </r>
  <r>
    <x v="3"/>
    <x v="3"/>
  </r>
  <r>
    <x v="4"/>
    <x v="4"/>
  </r>
  <r>
    <x v="3"/>
    <x v="3"/>
  </r>
  <r>
    <x v="4"/>
    <x v="5"/>
  </r>
  <r>
    <x v="3"/>
    <x v="3"/>
  </r>
  <r>
    <x v="0"/>
    <x v="6"/>
  </r>
  <r>
    <x v="0"/>
    <x v="7"/>
  </r>
  <r>
    <x v="1"/>
    <x v="8"/>
  </r>
  <r>
    <x v="3"/>
    <x v="3"/>
  </r>
  <r>
    <x v="4"/>
    <x v="3"/>
  </r>
  <r>
    <x v="3"/>
    <x v="3"/>
  </r>
  <r>
    <x v="3"/>
    <x v="9"/>
  </r>
  <r>
    <x v="0"/>
    <x v="10"/>
  </r>
  <r>
    <x v="0"/>
    <x v="5"/>
  </r>
  <r>
    <x v="3"/>
    <x v="3"/>
  </r>
  <r>
    <x v="3"/>
    <x v="3"/>
  </r>
  <r>
    <x v="3"/>
    <x v="3"/>
  </r>
  <r>
    <x v="0"/>
    <x v="11"/>
  </r>
  <r>
    <x v="4"/>
    <x v="12"/>
  </r>
  <r>
    <x v="1"/>
    <x v="13"/>
  </r>
  <r>
    <x v="0"/>
    <x v="14"/>
  </r>
  <r>
    <x v="3"/>
    <x v="3"/>
  </r>
  <r>
    <x v="0"/>
    <x v="15"/>
  </r>
  <r>
    <x v="4"/>
    <x v="16"/>
  </r>
  <r>
    <x v="0"/>
    <x v="17"/>
  </r>
  <r>
    <x v="3"/>
    <x v="3"/>
  </r>
  <r>
    <x v="1"/>
    <x v="18"/>
  </r>
  <r>
    <x v="3"/>
    <x v="3"/>
  </r>
  <r>
    <x v="4"/>
    <x v="19"/>
  </r>
  <r>
    <x v="0"/>
    <x v="20"/>
  </r>
  <r>
    <x v="4"/>
    <x v="19"/>
  </r>
  <r>
    <x v="3"/>
    <x v="3"/>
  </r>
  <r>
    <x v="4"/>
    <x v="3"/>
  </r>
  <r>
    <x v="1"/>
    <x v="21"/>
  </r>
  <r>
    <x v="4"/>
    <x v="22"/>
  </r>
  <r>
    <x v="4"/>
    <x v="23"/>
  </r>
  <r>
    <x v="0"/>
    <x v="3"/>
  </r>
  <r>
    <x v="1"/>
    <x v="24"/>
  </r>
  <r>
    <x v="4"/>
    <x v="3"/>
  </r>
  <r>
    <x v="1"/>
    <x v="2"/>
  </r>
  <r>
    <x v="3"/>
    <x v="3"/>
  </r>
  <r>
    <x v="3"/>
    <x v="3"/>
  </r>
  <r>
    <x v="3"/>
    <x v="3"/>
  </r>
  <r>
    <x v="3"/>
    <x v="3"/>
  </r>
  <r>
    <x v="4"/>
    <x v="3"/>
  </r>
  <r>
    <x v="4"/>
    <x v="25"/>
  </r>
  <r>
    <x v="4"/>
    <x v="3"/>
  </r>
  <r>
    <x v="3"/>
    <x v="3"/>
  </r>
  <r>
    <x v="3"/>
    <x v="3"/>
  </r>
  <r>
    <x v="3"/>
    <x v="3"/>
  </r>
  <r>
    <x v="4"/>
    <x v="26"/>
  </r>
  <r>
    <x v="1"/>
    <x v="27"/>
  </r>
  <r>
    <x v="3"/>
    <x v="3"/>
  </r>
  <r>
    <x v="3"/>
    <x v="28"/>
  </r>
  <r>
    <x v="3"/>
    <x v="3"/>
  </r>
  <r>
    <x v="3"/>
    <x v="3"/>
  </r>
  <r>
    <x v="3"/>
    <x v="3"/>
  </r>
  <r>
    <x v="3"/>
    <x v="3"/>
  </r>
  <r>
    <x v="3"/>
    <x v="3"/>
  </r>
  <r>
    <x v="4"/>
    <x v="29"/>
  </r>
  <r>
    <x v="3"/>
    <x v="3"/>
  </r>
  <r>
    <x v="3"/>
    <x v="3"/>
  </r>
  <r>
    <x v="3"/>
    <x v="3"/>
  </r>
  <r>
    <x v="5"/>
    <x v="3"/>
  </r>
  <r>
    <x v="5"/>
    <x v="3"/>
  </r>
  <r>
    <x v="5"/>
    <x v="3"/>
  </r>
  <r>
    <x v="5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26"/>
  </r>
  <r>
    <x v="40"/>
  </r>
  <r>
    <x v="26"/>
  </r>
  <r>
    <x v="41"/>
  </r>
  <r>
    <x v="42"/>
  </r>
  <r>
    <x v="43"/>
  </r>
  <r>
    <x v="44"/>
  </r>
  <r>
    <x v="45"/>
  </r>
  <r>
    <x v="46"/>
  </r>
  <r>
    <x v="47"/>
  </r>
  <r>
    <x v="26"/>
  </r>
  <r>
    <x v="48"/>
  </r>
  <r>
    <x v="26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m/>
    <x v="0"/>
    <n v="2.0566666666666671"/>
    <n v="5.9"/>
    <n v="21.8"/>
    <n v="6.4"/>
    <n v="21"/>
    <n v="6.15"/>
    <x v="0"/>
    <n v="28.200000000000003"/>
    <n v="1.45"/>
    <n v="0.3666666666666667"/>
    <s v="Straight"/>
    <n v="0"/>
    <s v="None"/>
    <x v="0"/>
    <x v="0"/>
    <x v="0"/>
    <s v="&gt;50%"/>
    <s v="Left"/>
    <x v="0"/>
    <x v="0"/>
    <s v="N"/>
    <n v="0"/>
    <m/>
    <x v="0"/>
    <m/>
    <m/>
    <n v="9.4"/>
    <n v="9.4"/>
    <n v="1.91"/>
    <n v="1"/>
    <s v="typical"/>
    <n v="7"/>
    <n v="0.81"/>
    <n v="0.1"/>
    <s v="Y"/>
    <n v="0.7"/>
    <m/>
    <s v="None"/>
    <s v="None"/>
    <n v="0"/>
    <n v="0"/>
    <s v="N"/>
    <s v="ModAgg"/>
    <s v="R bank expanding, channel relatively flat"/>
    <n v="9.4"/>
    <n v="0"/>
    <m/>
    <m/>
    <m/>
    <s v="N"/>
    <m/>
    <m/>
    <s v="Riffle"/>
    <s v=" Unbroken waves"/>
    <n v="26.7"/>
    <m/>
    <m/>
    <m/>
    <m/>
    <m/>
    <m/>
    <s v="Cobble"/>
    <s v="Gravel"/>
    <s v="Boulder"/>
    <m/>
    <m/>
    <m/>
    <s v="Boulder"/>
    <s v="Gravel"/>
    <s v="Cobble"/>
    <m/>
    <m/>
    <m/>
    <s v="N"/>
    <m/>
    <s v="Y"/>
    <s v="N"/>
    <n v="0"/>
    <n v="9.4"/>
    <n v="0"/>
    <n v="3"/>
    <n v="0"/>
    <n v="0.6"/>
    <m/>
    <n v="9.4"/>
    <n v="9.4"/>
    <n v="2.4500000000000002"/>
    <m/>
    <m/>
    <m/>
    <m/>
    <m/>
    <m/>
    <m/>
    <m/>
    <m/>
    <m/>
    <s v="Y"/>
    <x v="0"/>
    <m/>
    <s v="None"/>
    <s v="None"/>
    <n v="0"/>
    <n v="0"/>
    <s v="ModAgg"/>
    <s v="R bank expanding, channel relatively flat"/>
    <n v="9.4"/>
    <n v="9.4"/>
    <m/>
    <m/>
    <m/>
    <s v="N"/>
    <m/>
    <m/>
    <s v="Riffle"/>
    <s v="Unbroken Waves"/>
    <n v="25.5"/>
    <m/>
    <m/>
    <m/>
    <m/>
    <m/>
    <m/>
    <s v="Cobble"/>
    <s v="Gravel"/>
    <s v="Boulder"/>
    <m/>
    <m/>
    <m/>
    <s v="N"/>
    <m/>
    <s v="Y"/>
    <s v="N"/>
    <n v="0"/>
    <n v="9.4"/>
    <n v="0"/>
    <n v="2.7"/>
    <n v="0"/>
    <n v="0.8"/>
    <m/>
    <n v="9.4"/>
    <n v="9.4"/>
    <n v="1.81"/>
    <m/>
    <m/>
    <m/>
    <m/>
    <m/>
    <s v="Y"/>
    <n v="0.7"/>
    <m/>
    <s v="None"/>
    <s v="None"/>
    <n v="0"/>
    <n v="0"/>
    <s v="N"/>
    <s v="ModAgg"/>
    <s v="R bank expanding, channel relatively flat"/>
    <n v="9.4"/>
    <n v="18.8"/>
    <m/>
    <m/>
    <m/>
    <s v="N"/>
    <m/>
    <m/>
    <s v="Riffle"/>
    <s v="Unbroken waves"/>
    <n v="23"/>
    <m/>
    <m/>
    <m/>
    <m/>
    <m/>
    <m/>
    <s v="Cobble"/>
    <s v="Gravel"/>
    <s v="Boulder"/>
    <m/>
    <m/>
    <m/>
    <s v="Cobble "/>
    <s v="Gravel"/>
    <s v="Boulder"/>
    <m/>
    <m/>
    <m/>
    <s v="N"/>
    <m/>
    <s v="Y"/>
    <s v="N"/>
    <n v="0"/>
    <n v="9.4"/>
    <n v="0"/>
    <n v="3"/>
    <n v="0"/>
    <n v="0.8"/>
    <m/>
  </r>
  <r>
    <x v="1"/>
    <x v="0"/>
    <m/>
    <x v="1"/>
    <n v="2.9300000000000006"/>
    <n v="3.5"/>
    <n v="5"/>
    <n v="3.6"/>
    <n v="3.2"/>
    <n v="3.55"/>
    <x v="1"/>
    <n v="23.05"/>
    <n v="0.3833333333333333"/>
    <n v="0.13333333333333333"/>
    <s v="Straight"/>
    <n v="0"/>
    <s v="None"/>
    <x v="0"/>
    <x v="0"/>
    <x v="0"/>
    <s v="&gt;50%"/>
    <s v="Alternating"/>
    <x v="0"/>
    <x v="0"/>
    <s v="N"/>
    <n v="0"/>
    <m/>
    <x v="0"/>
    <m/>
    <m/>
    <n v="16.05"/>
    <n v="16.05"/>
    <n v="2.37"/>
    <m/>
    <m/>
    <m/>
    <m/>
    <m/>
    <s v="N"/>
    <m/>
    <n v="0.2"/>
    <s v="None"/>
    <s v="None"/>
    <n v="0"/>
    <n v="0"/>
    <s v="N"/>
    <s v="ModDow"/>
    <s v="channel below old rust lines"/>
    <n v="13.05"/>
    <n v="0"/>
    <m/>
    <m/>
    <m/>
    <m/>
    <s v="N"/>
    <m/>
    <s v="Riffle"/>
    <s v="Rippled"/>
    <n v="4"/>
    <m/>
    <m/>
    <m/>
    <m/>
    <m/>
    <m/>
    <s v="Cobble"/>
    <s v="Gravel"/>
    <m/>
    <m/>
    <m/>
    <m/>
    <s v="Cobble"/>
    <s v="Gravel"/>
    <m/>
    <m/>
    <m/>
    <m/>
    <s v="N"/>
    <m/>
    <s v="Y"/>
    <s v="Y"/>
    <n v="0"/>
    <n v="10"/>
    <n v="0"/>
    <n v="0.4"/>
    <n v="0"/>
    <n v="0.2"/>
    <m/>
    <n v="16.05"/>
    <n v="16.05"/>
    <n v="2.37"/>
    <n v="2"/>
    <s v="typical"/>
    <n v="3.6"/>
    <n v="0.19"/>
    <n v="0.05"/>
    <m/>
    <m/>
    <m/>
    <m/>
    <m/>
    <s v="Y"/>
    <x v="1"/>
    <m/>
    <s v="None"/>
    <s v="None"/>
    <n v="0"/>
    <n v="0"/>
    <s v="ModDow"/>
    <s v="Channel below rust line"/>
    <n v="13.05"/>
    <n v="13.05"/>
    <m/>
    <m/>
    <m/>
    <m/>
    <s v="N"/>
    <m/>
    <s v="Riffle"/>
    <s v="Rippled"/>
    <n v="4.7"/>
    <m/>
    <m/>
    <m/>
    <m/>
    <m/>
    <m/>
    <s v="Cobble"/>
    <s v="Gravel"/>
    <m/>
    <m/>
    <m/>
    <m/>
    <s v="N"/>
    <m/>
    <s v="N"/>
    <s v="Y"/>
    <n v="0"/>
    <n v="0"/>
    <n v="0"/>
    <n v="0"/>
    <n v="0"/>
    <n v="0"/>
    <m/>
    <n v="16.05"/>
    <n v="16.05"/>
    <n v="4.05"/>
    <n v="1"/>
    <s v="typical"/>
    <n v="3.6"/>
    <n v="0.43"/>
    <n v="0.06"/>
    <s v="Y"/>
    <n v="0.3"/>
    <m/>
    <s v="None"/>
    <s v="None"/>
    <n v="0"/>
    <n v="0"/>
    <s v="N"/>
    <s v="ModDow"/>
    <s v="R. bank gone"/>
    <n v="13.05"/>
    <n v="26.1"/>
    <m/>
    <m/>
    <m/>
    <m/>
    <s v="N"/>
    <m/>
    <s v="Riffle"/>
    <s v="Rippled"/>
    <n v="3"/>
    <m/>
    <m/>
    <m/>
    <m/>
    <m/>
    <m/>
    <s v="Gravel"/>
    <s v="Cobble"/>
    <m/>
    <m/>
    <m/>
    <m/>
    <s v="Cobble "/>
    <s v="Gravel"/>
    <m/>
    <m/>
    <m/>
    <m/>
    <s v="N"/>
    <m/>
    <s v="Y"/>
    <s v="Y"/>
    <n v="13.05"/>
    <n v="0"/>
    <n v="1.9"/>
    <n v="0"/>
    <n v="0.6"/>
    <n v="0"/>
    <m/>
  </r>
  <r>
    <x v="2"/>
    <x v="0"/>
    <m/>
    <x v="2"/>
    <n v="2.4633333333333334"/>
    <n v="4.5"/>
    <n v="3.9"/>
    <n v="4"/>
    <n v="3.2"/>
    <n v="4.25"/>
    <x v="2"/>
    <n v="10.100000000000001"/>
    <n v="0.53333333333333333"/>
    <n v="0.11666666666666665"/>
    <s v="Straight"/>
    <n v="0"/>
    <s v="None"/>
    <x v="0"/>
    <x v="0"/>
    <x v="0"/>
    <s v="&gt;50%"/>
    <s v="Both"/>
    <x v="0"/>
    <x v="1"/>
    <s v="N"/>
    <n v="0"/>
    <m/>
    <x v="0"/>
    <m/>
    <m/>
    <n v="13.3"/>
    <n v="13.3"/>
    <n v="1.95"/>
    <m/>
    <m/>
    <m/>
    <m/>
    <m/>
    <s v="Y"/>
    <n v="0.2"/>
    <m/>
    <s v="None"/>
    <s v="None"/>
    <n v="0"/>
    <n v="0"/>
    <s v="N"/>
    <s v="ModDow"/>
    <s v="Channel below paint lines"/>
    <n v="13.3"/>
    <n v="0"/>
    <m/>
    <m/>
    <m/>
    <m/>
    <s v="N"/>
    <m/>
    <s v="Riffle"/>
    <s v="Rippled"/>
    <n v="3.5"/>
    <m/>
    <m/>
    <m/>
    <m/>
    <m/>
    <m/>
    <s v="Cobble"/>
    <s v="Gravel"/>
    <m/>
    <m/>
    <m/>
    <m/>
    <s v="Cobble"/>
    <s v="Gravel"/>
    <m/>
    <m/>
    <m/>
    <m/>
    <s v="N"/>
    <m/>
    <s v="Y"/>
    <s v="Y"/>
    <n v="8"/>
    <n v="0"/>
    <n v="1.4"/>
    <n v="0"/>
    <n v="0.2"/>
    <n v="0"/>
    <m/>
    <n v="13.3"/>
    <n v="13.3"/>
    <n v="2.2799999999999998"/>
    <n v="1"/>
    <s v="typical"/>
    <n v="4.2"/>
    <n v="0.52"/>
    <n v="0.14000000000000001"/>
    <m/>
    <m/>
    <m/>
    <m/>
    <m/>
    <s v="N"/>
    <x v="2"/>
    <n v="0.2"/>
    <s v="None"/>
    <s v="None"/>
    <n v="0"/>
    <n v="0"/>
    <s v="SevDow"/>
    <s v="Channel below paint lines"/>
    <n v="13.3"/>
    <n v="13.3"/>
    <m/>
    <m/>
    <m/>
    <m/>
    <s v="N"/>
    <m/>
    <s v="Riffle"/>
    <s v="Rippled"/>
    <n v="4.0999999999999996"/>
    <m/>
    <m/>
    <m/>
    <m/>
    <m/>
    <m/>
    <s v="Cobble"/>
    <s v="Gravel"/>
    <m/>
    <m/>
    <m/>
    <m/>
    <s v="N"/>
    <m/>
    <s v="Y"/>
    <s v="Y"/>
    <n v="3"/>
    <n v="0"/>
    <n v="0.6"/>
    <n v="0"/>
    <n v="0.2"/>
    <n v="0"/>
    <m/>
    <n v="13.3"/>
    <n v="13.3"/>
    <n v="3.16"/>
    <n v="2"/>
    <s v="typical"/>
    <n v="4.8"/>
    <n v="0.95"/>
    <n v="0.12"/>
    <s v="Y"/>
    <n v="0.3"/>
    <m/>
    <s v="None"/>
    <s v="None"/>
    <n v="0"/>
    <n v="0"/>
    <s v="Y"/>
    <s v="SevDow"/>
    <s v="Channel below paint lines"/>
    <n v="13.3"/>
    <n v="26.6"/>
    <m/>
    <m/>
    <m/>
    <m/>
    <s v="N"/>
    <m/>
    <s v="Riffle"/>
    <s v="Rippled"/>
    <n v="3.2"/>
    <m/>
    <m/>
    <m/>
    <m/>
    <m/>
    <m/>
    <s v="Cobble"/>
    <s v="Gravel"/>
    <m/>
    <m/>
    <m/>
    <m/>
    <s v="Boulder"/>
    <m/>
    <m/>
    <m/>
    <m/>
    <m/>
    <s v="N"/>
    <m/>
    <s v="Y"/>
    <s v="Y"/>
    <n v="0"/>
    <n v="5.7"/>
    <n v="0"/>
    <n v="1.2"/>
    <n v="0"/>
    <n v="0.3"/>
    <m/>
  </r>
  <r>
    <x v="3"/>
    <x v="0"/>
    <m/>
    <x v="3"/>
    <n v="4.1233333333333331"/>
    <n v="4.0999999999999996"/>
    <n v="9.5"/>
    <n v="4.3"/>
    <n v="8.6"/>
    <n v="4.1999999999999993"/>
    <x v="3"/>
    <n v="40.299999999999997"/>
    <n v="2.3333333333333335"/>
    <n v="0.41666666666666669"/>
    <s v="Straight"/>
    <n v="0"/>
    <s v="None"/>
    <x v="0"/>
    <x v="0"/>
    <x v="0"/>
    <s v="25%-50%"/>
    <s v="Right"/>
    <x v="1"/>
    <x v="0"/>
    <s v="N"/>
    <n v="0"/>
    <m/>
    <x v="0"/>
    <m/>
    <m/>
    <n v="19"/>
    <n v="19"/>
    <n v="4.68"/>
    <n v="2"/>
    <s v="feature"/>
    <n v="4.5999999999999996"/>
    <n v="0.99"/>
    <n v="0.18"/>
    <s v="N"/>
    <m/>
    <n v="0.5"/>
    <s v="None"/>
    <s v="None"/>
    <n v="0"/>
    <n v="0"/>
    <s v="N"/>
    <s v="ModDow"/>
    <s v="R. bank gone"/>
    <n v="19"/>
    <n v="0"/>
    <m/>
    <m/>
    <m/>
    <s v="N"/>
    <m/>
    <m/>
    <s v="Step-Pool"/>
    <s v="Unbroken waves"/>
    <n v="10.1"/>
    <m/>
    <m/>
    <m/>
    <m/>
    <m/>
    <m/>
    <s v="Gravel"/>
    <s v="Cobble"/>
    <s v="Boulder"/>
    <s v="Sand"/>
    <m/>
    <m/>
    <s v="Cobble"/>
    <s v="Gravel"/>
    <s v="Sand"/>
    <m/>
    <m/>
    <m/>
    <s v="N"/>
    <m/>
    <s v="Y"/>
    <s v="Y"/>
    <n v="19"/>
    <n v="0"/>
    <n v="3.8"/>
    <n v="1.2"/>
    <n v="0"/>
    <n v="0"/>
    <m/>
    <n v="19"/>
    <n v="19"/>
    <n v="5.32"/>
    <n v="1"/>
    <s v="pool"/>
    <n v="4.8"/>
    <n v="0.82"/>
    <n v="0.18"/>
    <m/>
    <m/>
    <m/>
    <m/>
    <m/>
    <s v="N"/>
    <x v="2"/>
    <n v="0.6"/>
    <s v="Step"/>
    <s v="CS"/>
    <n v="2"/>
    <n v="0"/>
    <s v="Stable"/>
    <m/>
    <m/>
    <m/>
    <m/>
    <m/>
    <m/>
    <s v="N"/>
    <m/>
    <m/>
    <s v="Step-Pool"/>
    <s v="Rippled"/>
    <n v="9.3000000000000007"/>
    <m/>
    <m/>
    <m/>
    <m/>
    <m/>
    <m/>
    <s v="Cobble"/>
    <s v="Gravel"/>
    <s v="Boulder"/>
    <s v="Sand"/>
    <m/>
    <m/>
    <s v="N"/>
    <m/>
    <s v="Y"/>
    <s v="Y"/>
    <n v="19"/>
    <n v="7.5"/>
    <n v="3.4"/>
    <n v="2.1"/>
    <n v="1"/>
    <n v="0.7"/>
    <m/>
    <n v="19"/>
    <n v="19"/>
    <n v="2.37"/>
    <m/>
    <m/>
    <m/>
    <m/>
    <m/>
    <s v="N"/>
    <m/>
    <n v="0.5"/>
    <s v="Step"/>
    <s v="CS"/>
    <n v="1"/>
    <n v="0"/>
    <s v="N"/>
    <s v="ModAgg"/>
    <s v="Flat channel, almost no banks"/>
    <n v="19"/>
    <n v="38"/>
    <m/>
    <m/>
    <m/>
    <s v="N"/>
    <m/>
    <m/>
    <s v="Step-Pool"/>
    <s v="Rippled"/>
    <n v="12.1"/>
    <m/>
    <m/>
    <m/>
    <m/>
    <m/>
    <m/>
    <s v="Cobble"/>
    <s v="Gravel"/>
    <s v="Boulder"/>
    <s v="Sand"/>
    <m/>
    <m/>
    <s v="Cobble "/>
    <s v="Boulder"/>
    <s v="Gravel"/>
    <s v="Sand"/>
    <m/>
    <m/>
    <s v="Y"/>
    <s v="Mid"/>
    <s v="Y"/>
    <s v="Y"/>
    <n v="4"/>
    <n v="6"/>
    <n v="2"/>
    <n v="1.5"/>
    <n v="0.3"/>
    <n v="0.5"/>
    <m/>
  </r>
  <r>
    <x v="4"/>
    <x v="0"/>
    <m/>
    <x v="4"/>
    <n v="4.1633333333333331"/>
    <n v="4.7"/>
    <n v="12.9"/>
    <n v="4.7"/>
    <n v="9.8000000000000007"/>
    <n v="4.7"/>
    <x v="4"/>
    <n v="43.699999999999996"/>
    <n v="2.3166666666666669"/>
    <n v="0.54999999999999993"/>
    <s v="Straight"/>
    <n v="0"/>
    <s v="None"/>
    <x v="0"/>
    <x v="0"/>
    <x v="0"/>
    <s v="&gt;50%"/>
    <s v="Alternating"/>
    <x v="0"/>
    <x v="0"/>
    <s v="N"/>
    <n v="0"/>
    <m/>
    <x v="0"/>
    <m/>
    <m/>
    <n v="16.899999999999999"/>
    <n v="16.899999999999999"/>
    <n v="5.27"/>
    <n v="1"/>
    <s v="typical"/>
    <n v="4.5"/>
    <n v="1.05"/>
    <n v="0.16"/>
    <s v="N"/>
    <m/>
    <n v="0.6"/>
    <s v="None"/>
    <s v="None"/>
    <n v="0"/>
    <n v="0"/>
    <s v="N"/>
    <s v="ModAgg"/>
    <s v="channel shallow, banks seem wider than they should be"/>
    <n v="16.899999999999999"/>
    <n v="0"/>
    <m/>
    <m/>
    <m/>
    <s v="N"/>
    <m/>
    <m/>
    <s v="Cascade"/>
    <s v="Broken waves"/>
    <n v="11"/>
    <m/>
    <m/>
    <m/>
    <m/>
    <m/>
    <m/>
    <s v="Cobble"/>
    <s v="Gravel"/>
    <s v="Boulder"/>
    <m/>
    <m/>
    <m/>
    <s v="Cobble"/>
    <s v="Boulder"/>
    <s v="Gravel"/>
    <s v="Sand"/>
    <m/>
    <m/>
    <s v="Y"/>
    <s v="Side"/>
    <s v="Y"/>
    <s v="N"/>
    <n v="11"/>
    <n v="5.9"/>
    <n v="2"/>
    <n v="1.4"/>
    <n v="0.5"/>
    <n v="0.3"/>
    <m/>
    <n v="16.899999999999999"/>
    <n v="16.899999999999999"/>
    <n v="3.79"/>
    <m/>
    <m/>
    <m/>
    <m/>
    <m/>
    <m/>
    <m/>
    <m/>
    <m/>
    <m/>
    <s v="N"/>
    <x v="2"/>
    <n v="0.6"/>
    <s v="None"/>
    <s v="None"/>
    <n v="0"/>
    <n v="0"/>
    <s v="SevAgg"/>
    <s v="R. bank unusually wide, likely a side bar"/>
    <n v="16.899999999999999"/>
    <n v="16.899999999999999"/>
    <m/>
    <m/>
    <m/>
    <s v="N"/>
    <m/>
    <m/>
    <s v="Cascade"/>
    <s v="Broken waves"/>
    <n v="8.6999999999999993"/>
    <m/>
    <m/>
    <m/>
    <m/>
    <m/>
    <m/>
    <s v="Boulder"/>
    <s v="Cobble"/>
    <s v="Gravel"/>
    <m/>
    <m/>
    <m/>
    <s v="Y"/>
    <s v="Side bar"/>
    <s v="Y"/>
    <s v="Y"/>
    <n v="0"/>
    <n v="16.899999999999999"/>
    <n v="0"/>
    <n v="4.5999999999999996"/>
    <n v="0"/>
    <n v="0.4"/>
    <m/>
    <n v="16.899999999999999"/>
    <n v="16.899999999999999"/>
    <n v="3.43"/>
    <n v="2"/>
    <s v="typical"/>
    <n v="4.7"/>
    <n v="1.42"/>
    <n v="0.01"/>
    <s v="N"/>
    <m/>
    <n v="0.6"/>
    <s v="Step"/>
    <s v="CS"/>
    <n v="1"/>
    <n v="1"/>
    <s v="N"/>
    <s v="SevAgg"/>
    <s v="Banks unusually wide, likely side bars"/>
    <n v="16.899999999999999"/>
    <n v="33.799999999999997"/>
    <m/>
    <m/>
    <m/>
    <s v="N"/>
    <m/>
    <m/>
    <s v="Step-Pool"/>
    <s v="Broken Waves"/>
    <n v="8.8000000000000007"/>
    <m/>
    <m/>
    <m/>
    <m/>
    <m/>
    <m/>
    <s v="Boulder"/>
    <s v="Cobble"/>
    <s v="Gravel"/>
    <m/>
    <m/>
    <m/>
    <s v="Cobble "/>
    <s v="Boulder"/>
    <s v="Gravel"/>
    <m/>
    <m/>
    <m/>
    <s v="Y"/>
    <s v="Side"/>
    <s v="Y"/>
    <s v="Y"/>
    <n v="2"/>
    <n v="16.899999999999999"/>
    <n v="1.5"/>
    <n v="4.4000000000000004"/>
    <n v="1.3"/>
    <n v="0.8"/>
    <m/>
  </r>
  <r>
    <x v="5"/>
    <x v="0"/>
    <m/>
    <x v="5"/>
    <n v="2.0133333333333332"/>
    <n v="6.1"/>
    <n v="10.3"/>
    <n v="4.7"/>
    <n v="13"/>
    <n v="5.4"/>
    <x v="5"/>
    <n v="144.9"/>
    <n v="1.7166666666666666"/>
    <n v="1.6833333333333336"/>
    <s v="Straight"/>
    <n v="0"/>
    <s v="None"/>
    <x v="0"/>
    <x v="0"/>
    <x v="0"/>
    <n v="0"/>
    <m/>
    <x v="0"/>
    <x v="0"/>
    <s v="N"/>
    <n v="0"/>
    <m/>
    <x v="0"/>
    <m/>
    <m/>
    <n v="28.5"/>
    <n v="28.5"/>
    <n v="1.44"/>
    <n v="2"/>
    <s v="typical lower"/>
    <n v="4.8"/>
    <n v="0.71"/>
    <n v="0.06"/>
    <s v="N"/>
    <m/>
    <n v="0.2"/>
    <s v="None"/>
    <s v="None"/>
    <n v="0"/>
    <n v="0"/>
    <s v="N"/>
    <s v="ModAgg"/>
    <s v="No thalweg, flat channel"/>
    <n v="24"/>
    <n v="0"/>
    <m/>
    <m/>
    <m/>
    <s v="N"/>
    <m/>
    <m/>
    <s v="Plane-bed"/>
    <s v="Rippled"/>
    <n v="13.4"/>
    <m/>
    <m/>
    <m/>
    <m/>
    <m/>
    <m/>
    <s v="Gravel"/>
    <s v="Cobble"/>
    <m/>
    <m/>
    <m/>
    <m/>
    <s v="Gravel"/>
    <s v="Cobble"/>
    <m/>
    <m/>
    <m/>
    <m/>
    <s v="N"/>
    <m/>
    <s v="Y"/>
    <s v="N"/>
    <n v="28.5"/>
    <n v="28.5"/>
    <n v="2.4"/>
    <n v="2.2000000000000002"/>
    <n v="1.4"/>
    <n v="1.6"/>
    <m/>
    <n v="28.5"/>
    <n v="28.5"/>
    <n v="2.25"/>
    <m/>
    <m/>
    <m/>
    <m/>
    <m/>
    <m/>
    <m/>
    <m/>
    <m/>
    <m/>
    <s v="Y"/>
    <x v="3"/>
    <m/>
    <s v="None"/>
    <s v="None"/>
    <n v="0"/>
    <n v="0"/>
    <s v="Stable"/>
    <m/>
    <m/>
    <m/>
    <m/>
    <m/>
    <m/>
    <s v="N"/>
    <m/>
    <m/>
    <s v="Riffle"/>
    <s v="Unbroken Waves"/>
    <n v="12.7"/>
    <m/>
    <m/>
    <m/>
    <m/>
    <m/>
    <m/>
    <s v="Cobble"/>
    <s v="Gravel"/>
    <s v="Boulder"/>
    <m/>
    <m/>
    <m/>
    <s v="N"/>
    <m/>
    <s v="Y"/>
    <s v="N"/>
    <n v="28.5"/>
    <n v="28.5"/>
    <n v="1.5"/>
    <n v="1.5"/>
    <n v="1.7"/>
    <n v="1.6"/>
    <m/>
    <n v="28.5"/>
    <n v="28.5"/>
    <n v="2.35"/>
    <n v="1"/>
    <s v="typical"/>
    <n v="5.8"/>
    <n v="1.05"/>
    <n v="0.14000000000000001"/>
    <s v="Y"/>
    <n v="0.5"/>
    <m/>
    <s v="None"/>
    <s v="None"/>
    <n v="0"/>
    <n v="0"/>
    <s v="N"/>
    <s v="Stable"/>
    <m/>
    <m/>
    <m/>
    <m/>
    <m/>
    <m/>
    <s v="N"/>
    <m/>
    <m/>
    <s v="Riffle"/>
    <s v="Unbroken waves"/>
    <n v="12.9"/>
    <m/>
    <m/>
    <m/>
    <m/>
    <m/>
    <m/>
    <s v="Cobble"/>
    <s v="Gravel"/>
    <s v="Boulder"/>
    <m/>
    <m/>
    <m/>
    <s v="Cobble "/>
    <s v="Gravel"/>
    <s v="Boulder"/>
    <m/>
    <m/>
    <m/>
    <s v="N"/>
    <m/>
    <s v="Y"/>
    <s v="N"/>
    <n v="28.5"/>
    <n v="28.5"/>
    <n v="1.2"/>
    <n v="1.5"/>
    <n v="1.8"/>
    <n v="2"/>
    <m/>
  </r>
  <r>
    <x v="6"/>
    <x v="1"/>
    <s v="SG, ST, MP"/>
    <x v="6"/>
    <n v="1.8201328273244781"/>
    <n v="7.8"/>
    <n v="11.3"/>
    <n v="6.3"/>
    <n v="13.7"/>
    <n v="7.05"/>
    <x v="6"/>
    <n v="0"/>
    <n v="0"/>
    <n v="0"/>
    <s v="Straight"/>
    <n v="0"/>
    <s v="Step"/>
    <x v="1"/>
    <x v="1"/>
    <x v="1"/>
    <s v="&gt;50%"/>
    <s v="Both"/>
    <x v="0"/>
    <x v="0"/>
    <s v="N"/>
    <n v="0"/>
    <m/>
    <x v="0"/>
    <m/>
    <m/>
    <n v="17.600000000000001"/>
    <n v="17.600000000000001"/>
    <n v="1.93"/>
    <n v="1"/>
    <s v="na"/>
    <s v="na"/>
    <n v="0.53"/>
    <n v="0.23"/>
    <s v="N"/>
    <m/>
    <n v="0.6"/>
    <s v="Step"/>
    <s v="CS"/>
    <n v="1"/>
    <n v="1"/>
    <s v="N"/>
    <s v="SevAgg"/>
    <s v="No banks, channel flat"/>
    <n v="17.600000000000001"/>
    <n v="0"/>
    <m/>
    <m/>
    <m/>
    <m/>
    <s v="N"/>
    <m/>
    <s v="Riffle"/>
    <s v="Rippled"/>
    <n v="13.7"/>
    <m/>
    <m/>
    <m/>
    <m/>
    <m/>
    <m/>
    <s v="Gravel"/>
    <s v="Cobble"/>
    <m/>
    <m/>
    <m/>
    <m/>
    <s v="Gravel"/>
    <s v="Cobble"/>
    <s v="Boulder"/>
    <m/>
    <m/>
    <m/>
    <s v="N"/>
    <m/>
    <s v="N"/>
    <s v="N"/>
    <n v="0"/>
    <n v="0"/>
    <n v="0"/>
    <n v="0"/>
    <n v="0"/>
    <n v="0"/>
    <s v="Step only identifiable by paint lines"/>
    <n v="17.600000000000001"/>
    <n v="17.7"/>
    <n v="1.1299999999999999"/>
    <n v="2"/>
    <s v="typical"/>
    <n v="7.78"/>
    <n v="1.35"/>
    <n v="0.16"/>
    <m/>
    <m/>
    <m/>
    <m/>
    <m/>
    <s v="N"/>
    <x v="2"/>
    <n v="0.6"/>
    <s v="None"/>
    <s v="None"/>
    <n v="0"/>
    <n v="0"/>
    <s v="SevAgg"/>
    <s v="No banks, channel flat"/>
    <n v="17.600000000000001"/>
    <n v="17.600000000000001"/>
    <m/>
    <m/>
    <m/>
    <m/>
    <s v="N"/>
    <m/>
    <s v="Riffle"/>
    <s v="Unbroken Waves"/>
    <n v="13.7"/>
    <m/>
    <m/>
    <m/>
    <m/>
    <m/>
    <m/>
    <s v="Gravel"/>
    <s v="Cobble"/>
    <m/>
    <m/>
    <m/>
    <m/>
    <s v="N"/>
    <m/>
    <s v="N"/>
    <s v="N"/>
    <n v="0"/>
    <n v="0"/>
    <n v="0"/>
    <n v="0"/>
    <n v="0"/>
    <n v="0"/>
    <m/>
    <n v="17.600000000000001"/>
    <n v="18.399999999999999"/>
    <n v="2.2799999999999998"/>
    <m/>
    <m/>
    <m/>
    <m/>
    <m/>
    <s v="N"/>
    <m/>
    <n v="0.8"/>
    <s v="Step"/>
    <s v="CS"/>
    <n v="1"/>
    <n v="0"/>
    <s v="N"/>
    <s v="SevAgg"/>
    <s v="no banks, channel flat"/>
    <n v="17.600000000000001"/>
    <n v="35.200000000000003"/>
    <m/>
    <m/>
    <m/>
    <m/>
    <s v="N"/>
    <m/>
    <s v="Riffle"/>
    <s v="Broken Waves"/>
    <n v="13.7"/>
    <m/>
    <m/>
    <m/>
    <m/>
    <m/>
    <m/>
    <s v="Gravel"/>
    <s v="Cobble"/>
    <s v="Boulder"/>
    <m/>
    <m/>
    <m/>
    <s v="Gravel"/>
    <s v="Boulder"/>
    <m/>
    <m/>
    <m/>
    <m/>
    <s v="N"/>
    <m/>
    <s v="N"/>
    <s v="N"/>
    <n v="0"/>
    <n v="0"/>
    <n v="0"/>
    <n v="0"/>
    <n v="0"/>
    <n v="0"/>
    <m/>
  </r>
  <r>
    <x v="7"/>
    <x v="1"/>
    <s v="MP"/>
    <x v="3"/>
    <n v="5.1733333333333338"/>
    <n v="7.4"/>
    <n v="9.6"/>
    <n v="7"/>
    <n v="12.5"/>
    <n v="7.2"/>
    <x v="6"/>
    <n v="38.5"/>
    <n v="1.4666666666666666"/>
    <n v="1.05"/>
    <s v="Straight"/>
    <n v="0"/>
    <s v="Step"/>
    <x v="1"/>
    <x v="2"/>
    <x v="2"/>
    <s v="&gt;50%"/>
    <s v="Both"/>
    <x v="1"/>
    <x v="0"/>
    <s v="N"/>
    <m/>
    <s v="step"/>
    <x v="0"/>
    <m/>
    <m/>
    <n v="19"/>
    <n v="19"/>
    <n v="4.05"/>
    <n v="1"/>
    <s v="typical"/>
    <s v="na"/>
    <n v="0.54"/>
    <n v="0.11"/>
    <s v="Y"/>
    <n v="1"/>
    <m/>
    <s v="Step"/>
    <s v="CS"/>
    <n v="2"/>
    <n v="1"/>
    <s v="N"/>
    <s v="Stable"/>
    <m/>
    <m/>
    <m/>
    <m/>
    <m/>
    <m/>
    <m/>
    <s v="N"/>
    <m/>
    <s v="Riffle"/>
    <s v="Broken waves"/>
    <n v="13.7"/>
    <m/>
    <m/>
    <m/>
    <n v="11.4"/>
    <m/>
    <m/>
    <s v="Cobble"/>
    <s v="Boulder"/>
    <s v="Gravel"/>
    <m/>
    <m/>
    <m/>
    <s v="Boulder"/>
    <m/>
    <m/>
    <m/>
    <m/>
    <m/>
    <s v="N"/>
    <m/>
    <s v="Y"/>
    <s v="Y"/>
    <n v="4.5"/>
    <n v="4"/>
    <n v="1.3"/>
    <n v="1.2"/>
    <n v="1.2"/>
    <n v="0.6"/>
    <s v="Middlw of step missind, culvert width-13.2, bank measurements are of step rem/clusters, feature width - top of step remenant to top of step remenant"/>
    <n v="19"/>
    <n v="19"/>
    <n v="6.63"/>
    <n v="2"/>
    <s v="feature"/>
    <s v="na"/>
    <n v="0.72499999999999998"/>
    <n v="0.25"/>
    <m/>
    <m/>
    <m/>
    <m/>
    <m/>
    <s v="Y"/>
    <x v="4"/>
    <m/>
    <s v="Step"/>
    <s v="CS"/>
    <n v="2"/>
    <n v="2"/>
    <s v="Stable"/>
    <m/>
    <m/>
    <m/>
    <m/>
    <m/>
    <m/>
    <m/>
    <s v="N"/>
    <m/>
    <s v="Riffle"/>
    <s v="Broken waves"/>
    <n v="13.7"/>
    <m/>
    <m/>
    <m/>
    <n v="9.1999999999999993"/>
    <m/>
    <m/>
    <s v="Cobble"/>
    <s v="Boulder"/>
    <s v="Gravel"/>
    <m/>
    <m/>
    <m/>
    <s v="N"/>
    <m/>
    <s v="Y"/>
    <s v="Y"/>
    <n v="9.3000000000000007"/>
    <n v="9"/>
    <n v="1.5"/>
    <n v="1.6"/>
    <n v="1.4"/>
    <n v="1"/>
    <s v="middle of steps missing"/>
    <n v="19"/>
    <n v="19"/>
    <n v="4.84"/>
    <m/>
    <m/>
    <m/>
    <m/>
    <m/>
    <s v="Y"/>
    <n v="1.1000000000000001"/>
    <m/>
    <s v="Step"/>
    <s v="CS"/>
    <n v="2"/>
    <n v="2"/>
    <s v="N"/>
    <s v="Stable"/>
    <m/>
    <m/>
    <m/>
    <m/>
    <m/>
    <m/>
    <m/>
    <s v="N"/>
    <m/>
    <s v="Riffle"/>
    <s v="Unbroken waves"/>
    <n v="13.7"/>
    <m/>
    <m/>
    <m/>
    <n v="12.5"/>
    <m/>
    <m/>
    <s v="Cobble"/>
    <s v="Boulder"/>
    <s v="Gravel"/>
    <m/>
    <m/>
    <m/>
    <s v="Boulder"/>
    <s v="Cobble"/>
    <m/>
    <m/>
    <m/>
    <m/>
    <s v="N"/>
    <m/>
    <s v="Y"/>
    <s v="Y"/>
    <n v="6.7"/>
    <n v="8.1999999999999993"/>
    <n v="2.1"/>
    <n v="1.1000000000000001"/>
    <n v="1.2"/>
    <n v="0.9"/>
    <s v="middle of steps missing"/>
  </r>
  <r>
    <x v="8"/>
    <x v="0"/>
    <m/>
    <x v="7"/>
    <n v="3.9577380952380947"/>
    <n v="5.6"/>
    <n v="13.8"/>
    <n v="21.4"/>
    <n v="4.7"/>
    <n v="13.5"/>
    <x v="7"/>
    <n v="78.699999999999989"/>
    <n v="9.3333333333333339"/>
    <n v="0.6166666666666667"/>
    <s v="Straight"/>
    <n v="0"/>
    <s v="None"/>
    <x v="0"/>
    <x v="0"/>
    <x v="0"/>
    <s v="25%-50%"/>
    <s v="Left"/>
    <x v="1"/>
    <x v="0"/>
    <s v="N"/>
    <n v="0"/>
    <m/>
    <x v="0"/>
    <m/>
    <m/>
    <n v="22.4"/>
    <n v="24.4"/>
    <n v="2.38"/>
    <n v="2"/>
    <s v="typical lower"/>
    <n v="4.9000000000000004"/>
    <n v="0.91"/>
    <n v="7.0000000000000007E-2"/>
    <s v="Y"/>
    <n v="0.9"/>
    <m/>
    <s v="None"/>
    <s v="None"/>
    <n v="0"/>
    <n v="0"/>
    <s v="N"/>
    <s v="ModAgg"/>
    <s v="Large bar formed on R."/>
    <n v="24.4"/>
    <n v="0"/>
    <m/>
    <m/>
    <m/>
    <s v="N"/>
    <m/>
    <m/>
    <s v="Riffle"/>
    <s v="Broken waves"/>
    <n v="9.1999999999999993"/>
    <m/>
    <m/>
    <m/>
    <m/>
    <m/>
    <m/>
    <s v="Cobble"/>
    <s v="Gravel"/>
    <s v="Boulder"/>
    <m/>
    <m/>
    <m/>
    <s v="Cobble"/>
    <s v="Gravel"/>
    <s v="Boulder"/>
    <m/>
    <m/>
    <m/>
    <s v="Y"/>
    <s v="Side"/>
    <s v="Y"/>
    <s v="N"/>
    <n v="0"/>
    <n v="24.4"/>
    <n v="0"/>
    <n v="26.2"/>
    <n v="0"/>
    <n v="0.5"/>
    <s v="measured bar on right as bank"/>
    <n v="24.4"/>
    <n v="24.4"/>
    <n v="4.63"/>
    <m/>
    <m/>
    <m/>
    <m/>
    <m/>
    <m/>
    <m/>
    <m/>
    <m/>
    <m/>
    <s v="Y"/>
    <x v="0"/>
    <m/>
    <s v="None"/>
    <s v="None"/>
    <n v="0"/>
    <n v="0"/>
    <s v="ModAgg"/>
    <s v="Large bar formed on right"/>
    <n v="24.4"/>
    <n v="24.4"/>
    <m/>
    <m/>
    <m/>
    <s v="N"/>
    <m/>
    <m/>
    <s v="Riffle"/>
    <s v="Broken waves"/>
    <n v="8.6"/>
    <m/>
    <m/>
    <m/>
    <m/>
    <m/>
    <m/>
    <s v="Cobble"/>
    <s v="Gravel"/>
    <s v="Boulder"/>
    <m/>
    <m/>
    <m/>
    <s v="Y"/>
    <s v="Side bar"/>
    <s v="Y"/>
    <s v="N"/>
    <n v="0"/>
    <n v="24.4"/>
    <n v="0"/>
    <n v="15.7"/>
    <n v="0"/>
    <n v="0.8"/>
    <s v="bar on right measured as bank"/>
    <n v="24.4"/>
    <n v="24.4"/>
    <n v="3.89"/>
    <n v="1"/>
    <s v="typical"/>
    <n v="5.9"/>
    <n v="0.86"/>
    <n v="0.08"/>
    <s v="Y"/>
    <n v="0.5"/>
    <m/>
    <s v="None"/>
    <s v="None"/>
    <n v="0"/>
    <n v="0"/>
    <s v="N"/>
    <s v="ModAgg"/>
    <s v="Large bar formed on right"/>
    <n v="24.4"/>
    <n v="48.8"/>
    <m/>
    <m/>
    <m/>
    <s v="N"/>
    <m/>
    <m/>
    <s v="Riffle"/>
    <s v="Broken Waves"/>
    <n v="12.2"/>
    <m/>
    <m/>
    <m/>
    <m/>
    <m/>
    <m/>
    <s v="Cobble"/>
    <s v="Gravel"/>
    <s v="Boulder"/>
    <m/>
    <m/>
    <m/>
    <s v="Cobble "/>
    <s v="Gravel"/>
    <s v="Boulder"/>
    <m/>
    <m/>
    <m/>
    <s v="Y"/>
    <s v="Side"/>
    <s v="Y"/>
    <s v="N"/>
    <n v="5.5"/>
    <n v="24.4"/>
    <n v="5.5"/>
    <n v="8.6"/>
    <n v="1.2"/>
    <n v="1.2"/>
    <s v="bars measured as banks"/>
  </r>
  <r>
    <x v="9"/>
    <x v="0"/>
    <m/>
    <x v="8"/>
    <e v="#VALUE!"/>
    <n v="5"/>
    <n v="24.4"/>
    <n v="6"/>
    <n v="24.4"/>
    <n v="5.5"/>
    <x v="8"/>
    <n v="0"/>
    <n v="0"/>
    <n v="0"/>
    <s v="Straight"/>
    <n v="0"/>
    <s v="None"/>
    <x v="0"/>
    <x v="0"/>
    <x v="0"/>
    <s v="&gt;50%"/>
    <s v="Both"/>
    <x v="1"/>
    <x v="0"/>
    <s v="N"/>
    <n v="0"/>
    <m/>
    <x v="0"/>
    <m/>
    <m/>
    <n v="22"/>
    <s v="na"/>
    <s v="na"/>
    <n v="1"/>
    <s v="agg"/>
    <n v="6.11"/>
    <m/>
    <m/>
    <s v="Y"/>
    <n v="1.9"/>
    <m/>
    <s v="None"/>
    <s v="None"/>
    <n v="0"/>
    <n v="0"/>
    <s v="N"/>
    <s v="SevDow"/>
    <s v="Deep channel, no banks"/>
    <n v="22.6"/>
    <n v="0"/>
    <m/>
    <m/>
    <m/>
    <s v="N"/>
    <s v="N"/>
    <m/>
    <s v="Riffle"/>
    <s v="Rippled"/>
    <n v="24.4"/>
    <m/>
    <m/>
    <m/>
    <m/>
    <m/>
    <m/>
    <s v="Sand"/>
    <s v="Gravel"/>
    <m/>
    <m/>
    <m/>
    <m/>
    <s v="Sand"/>
    <s v="Gravel "/>
    <m/>
    <m/>
    <m/>
    <m/>
    <s v="N"/>
    <m/>
    <s v="N"/>
    <s v="Y"/>
    <n v="0"/>
    <n v="0"/>
    <n v="0"/>
    <n v="0"/>
    <n v="0"/>
    <n v="0"/>
    <m/>
    <n v="22.6"/>
    <n v="22.6"/>
    <n v="0.18"/>
    <n v="2"/>
    <s v="typical"/>
    <s v="na"/>
    <n v="1.6"/>
    <n v="0.01"/>
    <m/>
    <m/>
    <m/>
    <m/>
    <m/>
    <s v="Y"/>
    <x v="5"/>
    <m/>
    <s v="None"/>
    <s v="None"/>
    <n v="0"/>
    <n v="0"/>
    <s v="ModAgg"/>
    <s v="Channel Shallower, bar forming"/>
    <n v="22.6"/>
    <n v="22.6"/>
    <m/>
    <m/>
    <m/>
    <s v="N"/>
    <s v="N"/>
    <m/>
    <s v="Riffle"/>
    <s v="Unbroken Waves"/>
    <n v="24.4"/>
    <m/>
    <m/>
    <m/>
    <m/>
    <m/>
    <m/>
    <s v="Gravel"/>
    <s v="Sand "/>
    <m/>
    <m/>
    <m/>
    <m/>
    <s v="Y"/>
    <s v="Mid"/>
    <s v="N"/>
    <s v="Y"/>
    <n v="0"/>
    <n v="0"/>
    <n v="0"/>
    <n v="0"/>
    <n v="0"/>
    <n v="0"/>
    <m/>
    <n v="22.6"/>
    <n v="22.6"/>
    <n v="0.01"/>
    <m/>
    <m/>
    <m/>
    <m/>
    <m/>
    <s v="N"/>
    <m/>
    <n v="1.5"/>
    <s v="None"/>
    <s v="None"/>
    <n v="0"/>
    <n v="0"/>
    <s v="N"/>
    <s v="ModAgg"/>
    <s v="Channel shallower, mid bar forming"/>
    <n v="22.6"/>
    <n v="45.3"/>
    <m/>
    <m/>
    <m/>
    <s v="N"/>
    <s v="N"/>
    <m/>
    <s v="Riffle"/>
    <s v="Unbroken waves"/>
    <n v="24.4"/>
    <m/>
    <m/>
    <m/>
    <m/>
    <m/>
    <m/>
    <s v="Gravel"/>
    <s v="Sand"/>
    <m/>
    <m/>
    <m/>
    <m/>
    <s v="Gravel"/>
    <s v="Sand"/>
    <m/>
    <m/>
    <m/>
    <m/>
    <s v="Y"/>
    <s v="Mid"/>
    <s v="N"/>
    <s v="Y"/>
    <n v="0"/>
    <n v="0"/>
    <n v="0"/>
    <n v="0"/>
    <n v="0"/>
    <n v="0"/>
    <m/>
  </r>
  <r>
    <x v="10"/>
    <x v="0"/>
    <m/>
    <x v="9"/>
    <n v="1.1822068965517241"/>
    <n v="5"/>
    <n v="15"/>
    <n v="5.0999999999999996"/>
    <n v="16.399999999999999"/>
    <n v="5.05"/>
    <x v="9"/>
    <n v="233.60000000000002"/>
    <n v="2.1999999999999997"/>
    <n v="0.78333333333333333"/>
    <s v="Straight"/>
    <n v="0"/>
    <s v="None"/>
    <x v="0"/>
    <x v="0"/>
    <x v="0"/>
    <n v="0"/>
    <m/>
    <x v="0"/>
    <x v="1"/>
    <s v="N"/>
    <n v="0"/>
    <m/>
    <x v="0"/>
    <m/>
    <m/>
    <n v="48.3"/>
    <n v="50"/>
    <n v="0.75"/>
    <m/>
    <m/>
    <m/>
    <m/>
    <m/>
    <s v="Y"/>
    <n v="1.1000000000000001"/>
    <m/>
    <s v="None"/>
    <s v="None"/>
    <n v="0"/>
    <n v="0"/>
    <s v="N"/>
    <s v="ModDow"/>
    <s v="Deep channel, no fines"/>
    <n v="48.3"/>
    <n v="0"/>
    <m/>
    <m/>
    <m/>
    <s v="N"/>
    <s v="N"/>
    <m/>
    <s v="Riffle"/>
    <s v="Rippled"/>
    <n v="16.3"/>
    <m/>
    <m/>
    <m/>
    <m/>
    <m/>
    <m/>
    <s v="Cobble"/>
    <s v="Gravel"/>
    <s v="Boulder"/>
    <m/>
    <m/>
    <m/>
    <s v="Gravel"/>
    <s v="Boulder"/>
    <m/>
    <m/>
    <m/>
    <m/>
    <s v="N"/>
    <m/>
    <s v="Y"/>
    <s v="N"/>
    <n v="48.3"/>
    <n v="48.3"/>
    <n v="2.1"/>
    <n v="2"/>
    <n v="0.9"/>
    <n v="0.8"/>
    <m/>
    <n v="48.3"/>
    <n v="47.4"/>
    <n v="1.6"/>
    <m/>
    <m/>
    <m/>
    <m/>
    <m/>
    <m/>
    <m/>
    <m/>
    <m/>
    <m/>
    <s v="Y"/>
    <x v="6"/>
    <m/>
    <s v="None"/>
    <s v="None"/>
    <n v="0"/>
    <n v="0"/>
    <s v="ModDow"/>
    <s v="Deep channel, no fines"/>
    <n v="48.3"/>
    <n v="48.3"/>
    <m/>
    <m/>
    <m/>
    <s v="N"/>
    <s v="N"/>
    <m/>
    <s v="Riffle"/>
    <s v="Unbroken Waves"/>
    <n v="16.3"/>
    <m/>
    <m/>
    <m/>
    <m/>
    <m/>
    <m/>
    <s v="Gravel"/>
    <s v="Boulder"/>
    <m/>
    <m/>
    <m/>
    <m/>
    <s v="N"/>
    <m/>
    <s v="Y"/>
    <s v="N"/>
    <n v="48.3"/>
    <n v="48.3"/>
    <n v="2.1"/>
    <n v="2.2000000000000002"/>
    <n v="0.7"/>
    <n v="0.6"/>
    <m/>
    <n v="48.3"/>
    <n v="48"/>
    <n v="1.21"/>
    <n v="1"/>
    <s v="typical"/>
    <n v="5.12"/>
    <s v="na"/>
    <s v="na"/>
    <s v="Y"/>
    <n v="1.2"/>
    <m/>
    <s v="None"/>
    <s v="None"/>
    <n v="0"/>
    <n v="0"/>
    <s v="N"/>
    <s v="ModDow"/>
    <s v="Deep channel, no fines"/>
    <n v="48.3"/>
    <n v="96.6"/>
    <m/>
    <m/>
    <m/>
    <s v="N"/>
    <s v="N"/>
    <m/>
    <s v="Riffle"/>
    <s v="Unbroken waves"/>
    <n v="15.6"/>
    <m/>
    <m/>
    <m/>
    <m/>
    <m/>
    <m/>
    <s v="Gravel"/>
    <s v="Boulder"/>
    <m/>
    <m/>
    <m/>
    <m/>
    <s v="Cobble "/>
    <s v="Gravel"/>
    <s v="Boulder"/>
    <m/>
    <m/>
    <m/>
    <s v="N"/>
    <m/>
    <s v="Y"/>
    <s v="Y"/>
    <n v="38.299999999999997"/>
    <n v="48.3"/>
    <n v="2.6"/>
    <n v="2.2000000000000002"/>
    <n v="1"/>
    <n v="0.7"/>
    <m/>
  </r>
  <r>
    <x v="11"/>
    <x v="0"/>
    <m/>
    <x v="10"/>
    <n v="0.82796052631578954"/>
    <n v="4"/>
    <n v="16.5"/>
    <n v="4.9000000000000004"/>
    <n v="16.5"/>
    <n v="4.45"/>
    <x v="10"/>
    <n v="0"/>
    <n v="0"/>
    <n v="0"/>
    <s v="Straight"/>
    <n v="0"/>
    <s v="Riffle"/>
    <x v="1"/>
    <x v="3"/>
    <x v="0"/>
    <n v="0"/>
    <m/>
    <x v="0"/>
    <x v="0"/>
    <s v="N"/>
    <n v="0"/>
    <m/>
    <x v="0"/>
    <m/>
    <m/>
    <n v="50.7"/>
    <n v="47"/>
    <n v="0.19"/>
    <n v="3"/>
    <s v="typical"/>
    <n v="4.7"/>
    <n v="0.55000000000000004"/>
    <n v="0.28000000000000003"/>
    <s v="Y"/>
    <n v="1.5"/>
    <m/>
    <s v="Riffle"/>
    <s v="CS"/>
    <n v="0"/>
    <n v="0"/>
    <s v="N"/>
    <s v="Stable"/>
    <m/>
    <m/>
    <m/>
    <m/>
    <m/>
    <m/>
    <s v="N"/>
    <m/>
    <m/>
    <s v="Rocky-Riffle"/>
    <s v="Rippled"/>
    <n v="16.5"/>
    <m/>
    <m/>
    <m/>
    <m/>
    <m/>
    <m/>
    <s v="Cobble"/>
    <s v="Gravel"/>
    <s v="Boulder"/>
    <m/>
    <m/>
    <m/>
    <s v="Gravel"/>
    <s v="Cobble"/>
    <s v="Boulder"/>
    <s v="Sand"/>
    <m/>
    <m/>
    <s v="N"/>
    <m/>
    <s v="N"/>
    <s v="N"/>
    <n v="0"/>
    <n v="0"/>
    <n v="0"/>
    <n v="0"/>
    <n v="0"/>
    <n v="0"/>
    <m/>
    <n v="50.7"/>
    <n v="50"/>
    <n v="0.7"/>
    <m/>
    <m/>
    <m/>
    <m/>
    <m/>
    <m/>
    <m/>
    <m/>
    <m/>
    <m/>
    <s v="Y"/>
    <x v="5"/>
    <m/>
    <s v="Riffle"/>
    <s v="CS"/>
    <n v="1"/>
    <n v="0"/>
    <s v="Stable"/>
    <m/>
    <m/>
    <m/>
    <m/>
    <m/>
    <m/>
    <s v="N"/>
    <m/>
    <m/>
    <s v="Rocky riffle"/>
    <s v="Rippled"/>
    <n v="16.5"/>
    <m/>
    <m/>
    <m/>
    <m/>
    <m/>
    <m/>
    <s v="Gravel"/>
    <s v="Cobble"/>
    <s v="Boulder"/>
    <s v="Sand"/>
    <m/>
    <m/>
    <s v="N"/>
    <m/>
    <s v="N"/>
    <s v="N"/>
    <n v="0"/>
    <n v="0"/>
    <n v="0"/>
    <n v="0"/>
    <n v="0"/>
    <n v="0"/>
    <m/>
    <n v="50.7"/>
    <n v="51.2"/>
    <n v="1.6"/>
    <m/>
    <m/>
    <m/>
    <m/>
    <m/>
    <s v="Y"/>
    <n v="1.2"/>
    <m/>
    <s v="None"/>
    <s v="None"/>
    <n v="0"/>
    <n v="0"/>
    <s v="N"/>
    <s v="Stable"/>
    <m/>
    <m/>
    <m/>
    <m/>
    <m/>
    <m/>
    <s v="N"/>
    <m/>
    <m/>
    <s v="Rocky riffle"/>
    <s v="Rippled"/>
    <n v="16.5"/>
    <m/>
    <m/>
    <m/>
    <m/>
    <m/>
    <m/>
    <s v="Cobble"/>
    <s v="Gravel"/>
    <s v="Boulder"/>
    <s v="Sand"/>
    <m/>
    <m/>
    <s v="Gravel"/>
    <s v="Cobble"/>
    <m/>
    <m/>
    <m/>
    <m/>
    <s v="N"/>
    <m/>
    <s v="N"/>
    <s v="N"/>
    <n v="0"/>
    <n v="0"/>
    <n v="0"/>
    <n v="0"/>
    <n v="0"/>
    <n v="0"/>
    <m/>
  </r>
  <r>
    <x v="12"/>
    <x v="0"/>
    <m/>
    <x v="11"/>
    <n v="1.1168944099378881"/>
    <m/>
    <m/>
    <m/>
    <m/>
    <e v="#DIV/0!"/>
    <x v="11"/>
    <n v="136.5"/>
    <n v="1.7166666666666666"/>
    <n v="0.8666666666666667"/>
    <s v="Straight"/>
    <n v="0"/>
    <s v="Step"/>
    <x v="1"/>
    <x v="2"/>
    <x v="3"/>
    <n v="0"/>
    <m/>
    <x v="1"/>
    <x v="0"/>
    <s v="N"/>
    <n v="0"/>
    <m/>
    <x v="0"/>
    <m/>
    <m/>
    <n v="27"/>
    <m/>
    <n v="3.37"/>
    <m/>
    <m/>
    <m/>
    <m/>
    <m/>
    <s v="Y"/>
    <n v="0.4"/>
    <m/>
    <s v="Step"/>
    <s v="CS"/>
    <n v="2"/>
    <n v="0"/>
    <s v="N"/>
    <s v="SevAgg"/>
    <m/>
    <m/>
    <m/>
    <m/>
    <m/>
    <m/>
    <s v="N"/>
    <s v="N"/>
    <m/>
    <s v="Plane-bed"/>
    <s v="Rippled"/>
    <n v="11.3"/>
    <m/>
    <m/>
    <n v="6.5"/>
    <m/>
    <m/>
    <m/>
    <s v="Gravel"/>
    <s v="Boulder"/>
    <s v="Cobble"/>
    <m/>
    <m/>
    <m/>
    <s v="Boulder"/>
    <s v="Gravel"/>
    <m/>
    <m/>
    <m/>
    <m/>
    <s v="Y"/>
    <s v="Side"/>
    <s v="Y"/>
    <s v="Y"/>
    <n v="25"/>
    <n v="27"/>
    <n v="1.5"/>
    <n v="2"/>
    <n v="1"/>
    <n v="0.8"/>
    <m/>
    <n v="27"/>
    <n v="27"/>
    <n v="3.33"/>
    <m/>
    <m/>
    <m/>
    <m/>
    <m/>
    <m/>
    <m/>
    <m/>
    <m/>
    <m/>
    <s v="Y"/>
    <x v="7"/>
    <m/>
    <s v="None"/>
    <s v="None"/>
    <n v="0"/>
    <n v="0"/>
    <s v="SevAgg"/>
    <m/>
    <m/>
    <m/>
    <m/>
    <m/>
    <m/>
    <s v="N"/>
    <s v="N"/>
    <m/>
    <s v="Plane-bed"/>
    <s v="Rippled"/>
    <n v="11.3"/>
    <m/>
    <m/>
    <n v="8.9"/>
    <m/>
    <m/>
    <m/>
    <s v="Gravel"/>
    <s v="Boulder"/>
    <s v="Cobble"/>
    <m/>
    <m/>
    <m/>
    <s v="Y"/>
    <s v="Side bar"/>
    <s v="Y"/>
    <s v="N"/>
    <n v="27"/>
    <n v="27"/>
    <n v="1.4"/>
    <n v="1.8"/>
    <n v="0.4"/>
    <n v="0.5"/>
    <m/>
    <n v="27"/>
    <m/>
    <n v="4.34"/>
    <m/>
    <m/>
    <m/>
    <m/>
    <m/>
    <s v="Y"/>
    <n v="0.5"/>
    <m/>
    <s v="Step"/>
    <s v="CS"/>
    <n v="2"/>
    <n v="0"/>
    <s v="N"/>
    <s v="ModAgg"/>
    <m/>
    <m/>
    <m/>
    <m/>
    <m/>
    <m/>
    <s v="N"/>
    <s v="N"/>
    <m/>
    <s v="Rocky riffle"/>
    <s v="Rippled"/>
    <n v="11.3"/>
    <m/>
    <m/>
    <n v="7.5"/>
    <m/>
    <m/>
    <m/>
    <s v="Gravel"/>
    <s v="Cobble"/>
    <s v="Boulder"/>
    <m/>
    <m/>
    <m/>
    <s v="Boulder"/>
    <s v="Gravel"/>
    <s v="Cobble"/>
    <m/>
    <m/>
    <m/>
    <s v="Y"/>
    <s v="Mid Channel"/>
    <s v="Y"/>
    <s v="N"/>
    <n v="27"/>
    <n v="27"/>
    <n v="2"/>
    <n v="1.6"/>
    <n v="1"/>
    <n v="1.5"/>
    <s v="Woody debris accumulated in the channel"/>
  </r>
  <r>
    <x v="13"/>
    <x v="0"/>
    <m/>
    <x v="12"/>
    <n v="3.2198778625954203"/>
    <n v="6.5"/>
    <n v="14"/>
    <n v="5.7"/>
    <n v="14"/>
    <n v="6.1"/>
    <x v="12"/>
    <n v="88.7"/>
    <n v="1.2166666666666666"/>
    <n v="0.56666666666666665"/>
    <s v="Straight"/>
    <n v="0"/>
    <s v="None"/>
    <x v="0"/>
    <x v="0"/>
    <x v="0"/>
    <s v="&lt;25%"/>
    <s v="Right"/>
    <x v="1"/>
    <x v="0"/>
    <s v="N"/>
    <n v="0"/>
    <m/>
    <x v="0"/>
    <m/>
    <m/>
    <n v="21.8"/>
    <n v="22"/>
    <n v="1.0900000000000001"/>
    <m/>
    <m/>
    <m/>
    <m/>
    <m/>
    <s v="Y"/>
    <n v="0.7"/>
    <m/>
    <s v="None"/>
    <s v="None"/>
    <n v="0"/>
    <n v="0"/>
    <s v="N"/>
    <s v="ModAgg"/>
    <s v="Entire channel aggraded"/>
    <n v="21.8"/>
    <n v="0"/>
    <m/>
    <m/>
    <m/>
    <m/>
    <s v="N"/>
    <m/>
    <s v="Riffle"/>
    <s v="Unbroken waves"/>
    <n v="15.5"/>
    <m/>
    <m/>
    <m/>
    <m/>
    <m/>
    <m/>
    <s v="Gravel"/>
    <s v="Cobble"/>
    <s v="Boulder"/>
    <s v="Sand"/>
    <m/>
    <m/>
    <s v="Cobble "/>
    <s v="Gravel "/>
    <s v="Boulder"/>
    <s v="Sand"/>
    <m/>
    <m/>
    <s v="Y"/>
    <m/>
    <s v="Y"/>
    <s v="N"/>
    <n v="13.8"/>
    <n v="0"/>
    <n v="1.5"/>
    <n v="0"/>
    <n v="0.4"/>
    <n v="0"/>
    <s v="L bank aggraded, top of RR is all that remains visible"/>
    <n v="21.8"/>
    <n v="22"/>
    <n v="4.09"/>
    <m/>
    <m/>
    <m/>
    <m/>
    <m/>
    <m/>
    <m/>
    <m/>
    <m/>
    <m/>
    <s v="Y"/>
    <x v="8"/>
    <m/>
    <s v="None"/>
    <s v="None"/>
    <n v="0"/>
    <n v="0"/>
    <s v="Stable"/>
    <m/>
    <m/>
    <m/>
    <m/>
    <m/>
    <m/>
    <m/>
    <s v="N"/>
    <m/>
    <s v="Riffle"/>
    <s v="Broken waves"/>
    <n v="15.4"/>
    <m/>
    <m/>
    <m/>
    <m/>
    <m/>
    <m/>
    <s v="Gravel"/>
    <s v="Cobble"/>
    <s v="Boulder"/>
    <m/>
    <m/>
    <m/>
    <s v="N"/>
    <m/>
    <s v="Y"/>
    <s v="N"/>
    <n v="21.8"/>
    <n v="21.8"/>
    <n v="1.5"/>
    <n v="1.1000000000000001"/>
    <n v="0.7"/>
    <n v="0.6"/>
    <m/>
    <n v="21.8"/>
    <n v="21.4"/>
    <n v="4.53"/>
    <n v="2"/>
    <s v="typical"/>
    <n v="6"/>
    <n v="0.62"/>
    <n v="0.15"/>
    <s v="Y"/>
    <n v="0.6"/>
    <m/>
    <s v="None"/>
    <s v="None"/>
    <n v="0"/>
    <n v="0"/>
    <s v="N"/>
    <s v="Stable"/>
    <m/>
    <m/>
    <m/>
    <m/>
    <m/>
    <m/>
    <m/>
    <s v="N"/>
    <m/>
    <s v="Riffle"/>
    <s v="Broken Waves"/>
    <n v="15.8"/>
    <m/>
    <m/>
    <m/>
    <m/>
    <m/>
    <m/>
    <s v="Gravel"/>
    <s v="Cobble"/>
    <s v="Boulder"/>
    <m/>
    <m/>
    <m/>
    <s v="Gravel"/>
    <s v="Cobble"/>
    <s v="Boulder"/>
    <m/>
    <m/>
    <m/>
    <s v="N"/>
    <m/>
    <s v="Y"/>
    <s v="N"/>
    <n v="21.8"/>
    <n v="21.8"/>
    <n v="1.6"/>
    <n v="1.6"/>
    <n v="0.8"/>
    <n v="0.9"/>
    <s v="RR Step at inlet causing some aggradation"/>
  </r>
  <r>
    <x v="14"/>
    <x v="0"/>
    <m/>
    <x v="13"/>
    <n v="1.0812631578947369"/>
    <n v="5.0999999999999996"/>
    <n v="8.3000000000000007"/>
    <n v="5"/>
    <n v="8.3000000000000007"/>
    <n v="5.05"/>
    <x v="13"/>
    <n v="41"/>
    <n v="0.6166666666666667"/>
    <n v="0.3833333333333333"/>
    <s v="Straight"/>
    <n v="0"/>
    <s v="None"/>
    <x v="0"/>
    <x v="0"/>
    <x v="0"/>
    <s v="&gt;50%"/>
    <s v="Both (culvert filled with water)"/>
    <x v="1"/>
    <x v="1"/>
    <s v="N"/>
    <n v="0"/>
    <m/>
    <x v="0"/>
    <m/>
    <m/>
    <n v="31.7"/>
    <n v="32"/>
    <n v="1.06"/>
    <m/>
    <m/>
    <m/>
    <m/>
    <m/>
    <s v="Y"/>
    <n v="0.9"/>
    <m/>
    <s v="None"/>
    <s v="None"/>
    <n v="0"/>
    <n v="0"/>
    <s v="N"/>
    <s v="ModDow"/>
    <s v="Pool forming"/>
    <n v="14"/>
    <n v="10"/>
    <m/>
    <m/>
    <m/>
    <m/>
    <s v="N"/>
    <m/>
    <s v="Rocky-Riffle"/>
    <s v="Rippled"/>
    <n v="8.5"/>
    <m/>
    <m/>
    <m/>
    <m/>
    <m/>
    <m/>
    <s v="Gravel"/>
    <s v="Cobble"/>
    <s v="Sand"/>
    <s v="Boulder"/>
    <s v="Organic"/>
    <m/>
    <s v="Cobble"/>
    <s v="Gravel"/>
    <s v="Boulder"/>
    <m/>
    <m/>
    <m/>
    <s v="N"/>
    <m/>
    <s v="N"/>
    <s v="Y"/>
    <n v="0"/>
    <n v="0"/>
    <n v="0"/>
    <n v="0"/>
    <n v="0"/>
    <n v="0"/>
    <s v="Channel seems to becoming to a pool-riffle"/>
    <n v="31.7"/>
    <n v="32"/>
    <n v="1.25"/>
    <n v="1"/>
    <s v="typical"/>
    <n v="4.9800000000000004"/>
    <n v="0.51"/>
    <n v="0.25"/>
    <m/>
    <m/>
    <m/>
    <m/>
    <m/>
    <s v="Y"/>
    <x v="4"/>
    <m/>
    <s v="None"/>
    <s v="None"/>
    <n v="0"/>
    <n v="0"/>
    <s v="Stable"/>
    <s v="Pool"/>
    <n v="7"/>
    <n v="33"/>
    <m/>
    <m/>
    <m/>
    <m/>
    <s v="N"/>
    <m/>
    <s v="Rocky riffle"/>
    <s v="Rippled"/>
    <n v="8"/>
    <m/>
    <m/>
    <m/>
    <m/>
    <m/>
    <m/>
    <s v="Gravel"/>
    <s v="Cobble"/>
    <s v="Sand"/>
    <s v="Boulder"/>
    <m/>
    <m/>
    <s v="N"/>
    <m/>
    <s v="Y"/>
    <s v="Y"/>
    <n v="18"/>
    <n v="10"/>
    <n v="1"/>
    <n v="1"/>
    <n v="0.6"/>
    <n v="0.8"/>
    <m/>
    <n v="31.7"/>
    <n v="32"/>
    <n v="0.9"/>
    <m/>
    <m/>
    <m/>
    <m/>
    <m/>
    <s v="Y"/>
    <n v="1"/>
    <m/>
    <s v="None"/>
    <s v="None"/>
    <n v="0"/>
    <n v="0"/>
    <s v="N"/>
    <s v="Stable"/>
    <m/>
    <m/>
    <m/>
    <m/>
    <m/>
    <m/>
    <m/>
    <s v="N"/>
    <m/>
    <s v="Rocky riffle"/>
    <s v="Rippled"/>
    <n v="8"/>
    <m/>
    <m/>
    <m/>
    <m/>
    <m/>
    <m/>
    <s v="Boulder"/>
    <s v="Cobble"/>
    <s v="Gravel"/>
    <m/>
    <m/>
    <m/>
    <s v="Boulder"/>
    <s v="Cobble"/>
    <s v="Gravel"/>
    <m/>
    <m/>
    <m/>
    <s v="N"/>
    <m/>
    <s v="Y"/>
    <s v="Y"/>
    <n v="5"/>
    <n v="8"/>
    <n v="0.9"/>
    <n v="0.8"/>
    <n v="0.4"/>
    <n v="0.5"/>
    <m/>
  </r>
  <r>
    <x v="15"/>
    <x v="0"/>
    <m/>
    <x v="14"/>
    <n v="0.85498007968127476"/>
    <n v="4.3"/>
    <n v="3.6"/>
    <n v="4.4000000000000004"/>
    <n v="7.1"/>
    <n v="4.3499999999999996"/>
    <x v="14"/>
    <n v="0"/>
    <n v="0"/>
    <n v="0"/>
    <s v="Straight"/>
    <n v="0"/>
    <s v="None"/>
    <x v="0"/>
    <x v="0"/>
    <x v="0"/>
    <s v="&gt;50%"/>
    <s v="Both"/>
    <x v="0"/>
    <x v="0"/>
    <s v="N"/>
    <n v="0"/>
    <m/>
    <x v="0"/>
    <m/>
    <m/>
    <n v="16.7"/>
    <n v="23.2"/>
    <n v="0"/>
    <m/>
    <m/>
    <m/>
    <m/>
    <m/>
    <s v="N"/>
    <m/>
    <n v="1.1000000000000001"/>
    <s v="None"/>
    <s v="None"/>
    <n v="0"/>
    <n v="0"/>
    <s v="N"/>
    <s v="ModAgg"/>
    <s v="Channel flat, no low flow"/>
    <n v="16.7"/>
    <n v="0"/>
    <m/>
    <m/>
    <m/>
    <m/>
    <s v="N"/>
    <m/>
    <s v="Wetland"/>
    <s v="Smooth"/>
    <n v="7.1"/>
    <m/>
    <m/>
    <m/>
    <m/>
    <m/>
    <m/>
    <s v="Clay"/>
    <s v="Organic"/>
    <s v="Sand "/>
    <s v="Gravel"/>
    <m/>
    <m/>
    <s v="Sand"/>
    <s v="Organic"/>
    <s v="Gravel"/>
    <s v="Boulder"/>
    <m/>
    <m/>
    <s v="N"/>
    <m/>
    <s v="N"/>
    <s v="N"/>
    <n v="0"/>
    <n v="0"/>
    <n v="0"/>
    <n v="0"/>
    <n v="0"/>
    <n v="0"/>
    <m/>
    <n v="16.7"/>
    <n v="23.2"/>
    <n v="0.13"/>
    <n v="1"/>
    <s v="typical"/>
    <n v="4.8"/>
    <s v="2,32"/>
    <n v="0.01"/>
    <m/>
    <m/>
    <m/>
    <m/>
    <m/>
    <s v="N"/>
    <x v="2"/>
    <n v="0.8"/>
    <s v="None"/>
    <s v="None"/>
    <n v="0"/>
    <n v="0"/>
    <s v="ModAgg"/>
    <s v="Channel flat, no low flow channel"/>
    <n v="16.7"/>
    <n v="16.7"/>
    <m/>
    <m/>
    <m/>
    <m/>
    <s v="N"/>
    <m/>
    <s v="Wetland"/>
    <s v="Smooth"/>
    <n v="7.1"/>
    <m/>
    <m/>
    <m/>
    <m/>
    <m/>
    <m/>
    <s v="Sand "/>
    <s v="Gravel"/>
    <m/>
    <m/>
    <m/>
    <m/>
    <s v="N"/>
    <m/>
    <s v="N"/>
    <s v="N"/>
    <n v="0"/>
    <n v="0"/>
    <n v="0"/>
    <n v="0"/>
    <n v="0"/>
    <n v="0"/>
    <m/>
    <n v="16.7"/>
    <n v="23.2"/>
    <n v="1.72"/>
    <m/>
    <m/>
    <m/>
    <m/>
    <m/>
    <s v="N"/>
    <m/>
    <n v="0.5"/>
    <s v="None"/>
    <s v="None"/>
    <n v="0"/>
    <n v="0"/>
    <s v="N"/>
    <s v="SevAgg"/>
    <s v="Channel much shallower than 3a and 3b, flat bed, no banks"/>
    <n v="16.7"/>
    <n v="33.5"/>
    <m/>
    <m/>
    <m/>
    <m/>
    <s v="N"/>
    <m/>
    <s v="Wetland"/>
    <s v="Smooth"/>
    <n v="7.1"/>
    <m/>
    <m/>
    <m/>
    <m/>
    <m/>
    <m/>
    <s v="Gravel"/>
    <s v="Organic"/>
    <m/>
    <m/>
    <m/>
    <m/>
    <s v="Boulder"/>
    <s v="Gravel"/>
    <m/>
    <m/>
    <m/>
    <m/>
    <s v="N"/>
    <m/>
    <s v="N"/>
    <s v="N"/>
    <n v="0"/>
    <n v="0"/>
    <n v="0"/>
    <n v="0"/>
    <n v="0"/>
    <n v="0"/>
    <m/>
  </r>
  <r>
    <x v="16"/>
    <x v="0"/>
    <m/>
    <x v="15"/>
    <n v="0.42707417582417589"/>
    <n v="5.0999999999999996"/>
    <n v="13.8"/>
    <n v="5.4"/>
    <n v="17.5"/>
    <n v="5.25"/>
    <x v="15"/>
    <n v="0"/>
    <n v="0"/>
    <n v="0"/>
    <s v="Straight"/>
    <n v="0"/>
    <s v="None"/>
    <x v="0"/>
    <x v="0"/>
    <x v="0"/>
    <s v="&gt;50%"/>
    <s v="Both"/>
    <x v="0"/>
    <x v="0"/>
    <s v="N"/>
    <n v="0"/>
    <m/>
    <x v="0"/>
    <m/>
    <m/>
    <n v="24.3"/>
    <n v="24.8"/>
    <n v="0"/>
    <m/>
    <m/>
    <m/>
    <m/>
    <m/>
    <s v="Y"/>
    <n v="1.1000000000000001"/>
    <m/>
    <s v="None"/>
    <s v="None"/>
    <n v="0"/>
    <n v="0"/>
    <s v="N"/>
    <s v="ModAgg"/>
    <s v="Flat channel, no low flow, no banks"/>
    <n v="24.3"/>
    <n v="0"/>
    <m/>
    <m/>
    <m/>
    <m/>
    <s v="N"/>
    <m/>
    <s v="Riffle"/>
    <s v="Rippled"/>
    <n v="17.8"/>
    <m/>
    <m/>
    <m/>
    <m/>
    <m/>
    <m/>
    <s v="Gravel"/>
    <s v="Cobble"/>
    <s v="Boulder"/>
    <m/>
    <m/>
    <m/>
    <s v="Gravel"/>
    <s v="Cobble"/>
    <s v="Boulder"/>
    <s v="Sand"/>
    <m/>
    <m/>
    <s v="N"/>
    <m/>
    <s v="N"/>
    <s v="Y"/>
    <n v="0"/>
    <n v="0"/>
    <n v="0"/>
    <n v="0"/>
    <n v="0"/>
    <n v="0"/>
    <m/>
    <n v="24.3"/>
    <n v="23.9"/>
    <n v="0.46"/>
    <n v="2"/>
    <s v="typical"/>
    <n v="5.3"/>
    <n v="1.4"/>
    <n v="0.1"/>
    <m/>
    <m/>
    <m/>
    <m/>
    <m/>
    <s v="Y"/>
    <x v="9"/>
    <m/>
    <s v="None"/>
    <s v="None"/>
    <n v="0"/>
    <n v="0"/>
    <s v="ModAgg"/>
    <s v="No banks, channel flat"/>
    <n v="24.3"/>
    <n v="24.3"/>
    <m/>
    <m/>
    <m/>
    <m/>
    <s v="N"/>
    <m/>
    <s v="Riffle"/>
    <s v="Rippled"/>
    <n v="17.8"/>
    <m/>
    <m/>
    <m/>
    <m/>
    <m/>
    <m/>
    <s v="Gravel"/>
    <s v="Cobble"/>
    <s v="Boulder"/>
    <m/>
    <m/>
    <m/>
    <s v="N"/>
    <m/>
    <s v="N"/>
    <s v="Y"/>
    <n v="0"/>
    <n v="0"/>
    <n v="0"/>
    <n v="0"/>
    <n v="0"/>
    <n v="0"/>
    <m/>
    <n v="24.3"/>
    <n v="23.1"/>
    <n v="0.87"/>
    <m/>
    <m/>
    <m/>
    <m/>
    <m/>
    <s v="Y"/>
    <n v="1"/>
    <m/>
    <s v="None"/>
    <s v="None"/>
    <n v="0"/>
    <n v="0"/>
    <s v="N"/>
    <s v="ModAgg"/>
    <s v="no banks, channel flat"/>
    <n v="24.3"/>
    <n v="48.6"/>
    <m/>
    <m/>
    <m/>
    <m/>
    <s v="N"/>
    <m/>
    <s v="Riffle"/>
    <s v="Rippled"/>
    <n v="17.8"/>
    <m/>
    <m/>
    <m/>
    <m/>
    <m/>
    <m/>
    <s v="Gravel"/>
    <s v="Cobble"/>
    <s v="Boulder"/>
    <m/>
    <m/>
    <m/>
    <s v="Cobble"/>
    <s v="Boulder"/>
    <s v="Gravel"/>
    <m/>
    <m/>
    <m/>
    <s v="N"/>
    <m/>
    <s v="N"/>
    <s v="Y"/>
    <n v="0"/>
    <n v="0"/>
    <n v="0"/>
    <n v="0"/>
    <n v="0"/>
    <n v="0"/>
    <m/>
  </r>
  <r>
    <x v="17"/>
    <x v="0"/>
    <m/>
    <x v="16"/>
    <n v="0.7767901234567901"/>
    <n v="7.2"/>
    <n v="15.4"/>
    <n v="7.3"/>
    <n v="16.8"/>
    <n v="7.25"/>
    <x v="16"/>
    <n v="16"/>
    <n v="0.68333333333333324"/>
    <n v="0.13333333333333333"/>
    <s v="Straight"/>
    <n v="0"/>
    <s v="None"/>
    <x v="0"/>
    <x v="0"/>
    <x v="0"/>
    <s v="25%-50%"/>
    <s v="Alternating"/>
    <x v="0"/>
    <x v="1"/>
    <s v="N"/>
    <n v="0"/>
    <m/>
    <x v="0"/>
    <m/>
    <s v="Overflow pipe on L, both set diagonally"/>
    <n v="27"/>
    <n v="26"/>
    <n v="0.35"/>
    <m/>
    <m/>
    <m/>
    <m/>
    <m/>
    <s v="Y"/>
    <n v="1.1000000000000001"/>
    <m/>
    <s v="None"/>
    <s v="None"/>
    <n v="0"/>
    <n v="0"/>
    <s v="N"/>
    <s v="Stable"/>
    <m/>
    <m/>
    <m/>
    <m/>
    <m/>
    <m/>
    <s v="N"/>
    <s v="N"/>
    <m/>
    <s v="Riffle"/>
    <s v="Rippled"/>
    <n v="17.100000000000001"/>
    <m/>
    <m/>
    <m/>
    <m/>
    <m/>
    <m/>
    <s v="Cobble"/>
    <s v="Gravel"/>
    <s v="Sand"/>
    <m/>
    <m/>
    <m/>
    <s v="Cobble "/>
    <s v="Gravel "/>
    <s v="Sand"/>
    <m/>
    <m/>
    <m/>
    <s v="N"/>
    <m/>
    <s v="N"/>
    <s v="N"/>
    <n v="0"/>
    <n v="0"/>
    <n v="0"/>
    <n v="0"/>
    <n v="0"/>
    <n v="0"/>
    <s v="Overflow pipe on L, both pipes diagonal"/>
    <n v="27"/>
    <n v="26"/>
    <n v="0.15"/>
    <n v="2"/>
    <s v="typical"/>
    <n v="8.1999999999999993"/>
    <n v="0.4"/>
    <n v="0.15"/>
    <m/>
    <m/>
    <m/>
    <m/>
    <m/>
    <s v="Y"/>
    <x v="10"/>
    <m/>
    <s v="None"/>
    <s v="None"/>
    <n v="0"/>
    <n v="0"/>
    <s v="Stable"/>
    <m/>
    <m/>
    <m/>
    <m/>
    <m/>
    <m/>
    <s v="N"/>
    <s v="N"/>
    <m/>
    <s v="Riffle"/>
    <s v="Unbroken Waves"/>
    <n v="16.5"/>
    <m/>
    <m/>
    <m/>
    <m/>
    <m/>
    <m/>
    <s v="Cobble"/>
    <s v="Gravel"/>
    <m/>
    <m/>
    <m/>
    <m/>
    <s v="Y"/>
    <s v="Side bar"/>
    <s v="Y"/>
    <s v="N"/>
    <n v="6"/>
    <n v="0"/>
    <n v="2.4"/>
    <n v="0"/>
    <n v="0.4"/>
    <n v="0"/>
    <s v="Measured side bar on L. as bank"/>
    <n v="27"/>
    <n v="26"/>
    <n v="1.92"/>
    <m/>
    <m/>
    <m/>
    <m/>
    <m/>
    <s v="Y"/>
    <n v="1"/>
    <m/>
    <s v="None"/>
    <s v="None"/>
    <n v="0"/>
    <n v="0"/>
    <s v="N"/>
    <s v="Stable"/>
    <m/>
    <m/>
    <m/>
    <m/>
    <m/>
    <m/>
    <s v="N"/>
    <s v="N"/>
    <m/>
    <s v="Riffle"/>
    <s v="Unbroken waves"/>
    <n v="15.2"/>
    <m/>
    <m/>
    <m/>
    <m/>
    <m/>
    <m/>
    <s v="Cobble"/>
    <s v="Gravel"/>
    <m/>
    <m/>
    <m/>
    <m/>
    <s v="Cobble "/>
    <s v="Gravel"/>
    <m/>
    <m/>
    <m/>
    <m/>
    <s v="Y"/>
    <s v="Side"/>
    <s v="Y"/>
    <s v="N"/>
    <n v="10"/>
    <n v="0"/>
    <n v="1.7"/>
    <n v="0"/>
    <n v="0.4"/>
    <n v="0"/>
    <s v="Side bar measured as bank, Diagonal pipe, L 20' longer than right"/>
  </r>
  <r>
    <x v="18"/>
    <x v="0"/>
    <m/>
    <x v="17"/>
    <n v="7.4761029411764698E-2"/>
    <n v="5.0999999999999996"/>
    <n v="13.3"/>
    <n v="5.3"/>
    <n v="12.2"/>
    <n v="5.1999999999999993"/>
    <x v="17"/>
    <n v="74.599999999999994"/>
    <n v="1.5666666666666667"/>
    <n v="1.25"/>
    <s v="Straight"/>
    <n v="0"/>
    <s v="None"/>
    <x v="0"/>
    <x v="0"/>
    <x v="0"/>
    <n v="0"/>
    <m/>
    <x v="0"/>
    <x v="0"/>
    <s v="N"/>
    <n v="0"/>
    <m/>
    <x v="0"/>
    <m/>
    <m/>
    <n v="14.6"/>
    <n v="14.7"/>
    <n v="0"/>
    <m/>
    <m/>
    <m/>
    <m/>
    <m/>
    <s v="Y"/>
    <n v="1.1000000000000001"/>
    <m/>
    <s v="None"/>
    <s v="None"/>
    <n v="0"/>
    <n v="0"/>
    <s v="N"/>
    <s v="Stable"/>
    <m/>
    <m/>
    <m/>
    <m/>
    <m/>
    <m/>
    <m/>
    <s v="N"/>
    <m/>
    <s v="Riffle"/>
    <s v="Unbroken waves"/>
    <n v="13.3"/>
    <m/>
    <m/>
    <m/>
    <m/>
    <m/>
    <m/>
    <s v="Gravel"/>
    <s v="Sand"/>
    <s v="Boulder"/>
    <m/>
    <m/>
    <m/>
    <s v="Gravel"/>
    <s v="Cobble"/>
    <s v="Boulder"/>
    <m/>
    <m/>
    <m/>
    <s v="N"/>
    <m/>
    <s v="Y"/>
    <s v="N"/>
    <n v="14.6"/>
    <n v="14.6"/>
    <n v="1.6"/>
    <n v="1.6"/>
    <n v="1.1000000000000001"/>
    <n v="1"/>
    <m/>
    <n v="14.6"/>
    <n v="14.5"/>
    <n v="0.21"/>
    <n v="1"/>
    <s v="typical"/>
    <n v="4.8"/>
    <n v="0.54"/>
    <n v="0.09"/>
    <m/>
    <m/>
    <m/>
    <m/>
    <m/>
    <s v="Y"/>
    <x v="10"/>
    <m/>
    <s v="None"/>
    <s v="None"/>
    <n v="0"/>
    <n v="0"/>
    <s v="Stable"/>
    <m/>
    <m/>
    <m/>
    <m/>
    <m/>
    <m/>
    <m/>
    <s v="N"/>
    <m/>
    <s v="Riffle"/>
    <s v="Unbroken Waves"/>
    <n v="13.4"/>
    <m/>
    <m/>
    <m/>
    <m/>
    <m/>
    <m/>
    <s v="Gravel"/>
    <s v="Sand "/>
    <s v="Cobble"/>
    <m/>
    <m/>
    <m/>
    <s v="N"/>
    <m/>
    <s v="Y"/>
    <s v="N"/>
    <n v="14.6"/>
    <n v="14.6"/>
    <n v="1.5"/>
    <n v="1.5"/>
    <n v="1.3"/>
    <n v="1.2"/>
    <m/>
    <n v="14.6"/>
    <n v="14.6"/>
    <n v="7.0000000000000007E-2"/>
    <m/>
    <m/>
    <m/>
    <m/>
    <m/>
    <s v="Y"/>
    <n v="1"/>
    <m/>
    <s v="None"/>
    <s v="None"/>
    <n v="0"/>
    <n v="0"/>
    <s v="N"/>
    <s v="Stable"/>
    <m/>
    <m/>
    <m/>
    <m/>
    <m/>
    <m/>
    <s v="N"/>
    <m/>
    <m/>
    <s v="Riffle"/>
    <s v="Unbroken waves"/>
    <n v="13"/>
    <m/>
    <m/>
    <m/>
    <m/>
    <m/>
    <m/>
    <s v="Gravel"/>
    <s v="Sand"/>
    <s v="Cobble"/>
    <m/>
    <m/>
    <m/>
    <s v="Gravel"/>
    <s v="Cobble"/>
    <m/>
    <m/>
    <m/>
    <m/>
    <s v="N"/>
    <m/>
    <s v="Y"/>
    <s v="N"/>
    <n v="14.6"/>
    <n v="14.6"/>
    <n v="1.5"/>
    <n v="1.7"/>
    <n v="1.5"/>
    <n v="1.4"/>
    <m/>
  </r>
  <r>
    <x v="19"/>
    <x v="0"/>
    <m/>
    <x v="18"/>
    <n v="0.14333333333333334"/>
    <n v="6.8"/>
    <n v="13.3"/>
    <n v="6.7"/>
    <n v="14.8"/>
    <n v="6.75"/>
    <x v="18"/>
    <n v="0"/>
    <n v="0"/>
    <n v="0"/>
    <s v="Straight"/>
    <n v="0"/>
    <s v="None"/>
    <x v="0"/>
    <x v="0"/>
    <x v="0"/>
    <s v="&gt;50%"/>
    <s v="Both"/>
    <x v="0"/>
    <x v="1"/>
    <s v="N"/>
    <n v="0"/>
    <m/>
    <x v="0"/>
    <m/>
    <s v="Ends of culvert mitered"/>
    <n v="34"/>
    <n v="34"/>
    <n v="0.25"/>
    <n v="1"/>
    <s v="typical"/>
    <n v="7.75"/>
    <n v="0.36"/>
    <n v="0.01"/>
    <s v="N"/>
    <m/>
    <n v="1.3"/>
    <s v="None"/>
    <s v="None"/>
    <n v="0"/>
    <n v="0"/>
    <s v="N"/>
    <s v="Stable"/>
    <m/>
    <m/>
    <m/>
    <m/>
    <m/>
    <m/>
    <s v="N"/>
    <s v="N"/>
    <m/>
    <s v="Riffle"/>
    <s v="Rippled"/>
    <n v="14.3"/>
    <m/>
    <m/>
    <m/>
    <m/>
    <m/>
    <m/>
    <s v="Sand"/>
    <s v="Gravel"/>
    <m/>
    <m/>
    <m/>
    <m/>
    <s v="Sand"/>
    <s v="Gravel"/>
    <s v="Cobble"/>
    <s v="Boulder"/>
    <m/>
    <m/>
    <s v="N"/>
    <m/>
    <s v="N"/>
    <s v="N"/>
    <n v="0"/>
    <n v="0"/>
    <n v="0"/>
    <n v="0"/>
    <n v="0"/>
    <n v="0"/>
    <m/>
    <n v="34"/>
    <n v="34"/>
    <n v="0"/>
    <m/>
    <m/>
    <m/>
    <m/>
    <m/>
    <m/>
    <m/>
    <m/>
    <m/>
    <m/>
    <s v="N"/>
    <x v="2"/>
    <n v="1.4"/>
    <s v="None"/>
    <s v="None"/>
    <n v="0"/>
    <n v="0"/>
    <s v="Stable"/>
    <m/>
    <m/>
    <m/>
    <m/>
    <m/>
    <m/>
    <s v="N"/>
    <s v="N"/>
    <m/>
    <s v="Riffle"/>
    <s v="Rippled"/>
    <n v="14.3"/>
    <m/>
    <m/>
    <m/>
    <m/>
    <m/>
    <m/>
    <s v="Sand"/>
    <s v="Gravel"/>
    <s v="Cobble"/>
    <m/>
    <m/>
    <m/>
    <s v="N"/>
    <m/>
    <s v="N"/>
    <s v="N"/>
    <n v="0"/>
    <n v="0"/>
    <n v="0"/>
    <n v="0"/>
    <n v="0"/>
    <n v="0"/>
    <m/>
    <n v="34"/>
    <n v="34"/>
    <n v="0.18"/>
    <m/>
    <m/>
    <m/>
    <m/>
    <m/>
    <s v="N"/>
    <m/>
    <n v="1.1000000000000001"/>
    <s v="None"/>
    <s v="None"/>
    <n v="0"/>
    <n v="0"/>
    <s v="N"/>
    <s v="Stable"/>
    <m/>
    <m/>
    <m/>
    <m/>
    <m/>
    <m/>
    <s v="N"/>
    <s v="N"/>
    <m/>
    <s v="Riffle"/>
    <s v="Unbroken waves"/>
    <n v="14.3"/>
    <m/>
    <m/>
    <m/>
    <m/>
    <m/>
    <m/>
    <s v="Cobble"/>
    <s v="Gravel"/>
    <s v="Sand"/>
    <m/>
    <m/>
    <m/>
    <s v="Cobble "/>
    <s v="Gravel"/>
    <s v="Sand"/>
    <m/>
    <m/>
    <m/>
    <s v="N"/>
    <m/>
    <s v="N"/>
    <s v="N"/>
    <n v="0"/>
    <n v="0"/>
    <n v="0"/>
    <n v="0"/>
    <n v="0"/>
    <n v="0"/>
    <m/>
  </r>
  <r>
    <x v="20"/>
    <x v="0"/>
    <m/>
    <x v="19"/>
    <n v="0.18021563342318062"/>
    <n v="9.3000000000000007"/>
    <n v="17.3"/>
    <n v="8.6999999999999993"/>
    <n v="17.3"/>
    <n v="9"/>
    <x v="19"/>
    <n v="0"/>
    <n v="0"/>
    <n v="0"/>
    <s v="Straight"/>
    <n v="0"/>
    <s v="None"/>
    <x v="0"/>
    <x v="0"/>
    <x v="0"/>
    <s v="&gt;50%"/>
    <s v="Both"/>
    <x v="0"/>
    <x v="1"/>
    <s v="Y"/>
    <n v="0"/>
    <m/>
    <x v="0"/>
    <m/>
    <m/>
    <n v="37.1"/>
    <n v="30.3"/>
    <n v="0.36"/>
    <m/>
    <m/>
    <m/>
    <m/>
    <m/>
    <s v="N"/>
    <m/>
    <n v="1.1000000000000001"/>
    <s v="None"/>
    <s v="None"/>
    <n v="0"/>
    <n v="0"/>
    <s v="N"/>
    <s v="Stable"/>
    <m/>
    <m/>
    <m/>
    <m/>
    <m/>
    <m/>
    <m/>
    <s v="N"/>
    <m/>
    <s v="Riffle"/>
    <s v="Rippled"/>
    <n v="17.3"/>
    <m/>
    <m/>
    <m/>
    <m/>
    <m/>
    <m/>
    <s v="Gravel"/>
    <m/>
    <m/>
    <m/>
    <m/>
    <m/>
    <s v="Gravel"/>
    <s v="Cobble"/>
    <s v="Boulder"/>
    <m/>
    <m/>
    <m/>
    <s v="N"/>
    <m/>
    <s v="N"/>
    <s v="N"/>
    <n v="0"/>
    <n v="0"/>
    <n v="0"/>
    <n v="0"/>
    <n v="0"/>
    <n v="0"/>
    <m/>
    <n v="37.1"/>
    <n v="30.3"/>
    <n v="0.1"/>
    <n v="1"/>
    <s v="typical"/>
    <m/>
    <n v="0.46"/>
    <n v="0.04"/>
    <m/>
    <m/>
    <m/>
    <m/>
    <m/>
    <s v="N"/>
    <x v="2"/>
    <n v="0.9"/>
    <s v="None"/>
    <s v="None"/>
    <n v="0"/>
    <n v="0"/>
    <s v="ModAgg"/>
    <s v="Bar forming in center of channel"/>
    <n v="37.1"/>
    <n v="37.1"/>
    <m/>
    <m/>
    <m/>
    <m/>
    <s v="N"/>
    <m/>
    <s v="Riffle"/>
    <s v="Rippled"/>
    <n v="17.3"/>
    <m/>
    <m/>
    <m/>
    <m/>
    <m/>
    <m/>
    <s v="Gravel"/>
    <m/>
    <m/>
    <m/>
    <m/>
    <m/>
    <s v="N"/>
    <m/>
    <s v="N"/>
    <s v="N"/>
    <n v="0"/>
    <n v="0"/>
    <n v="0"/>
    <n v="0"/>
    <n v="0"/>
    <n v="0"/>
    <m/>
    <n v="37.1"/>
    <n v="30.6"/>
    <n v="0.2"/>
    <m/>
    <m/>
    <m/>
    <m/>
    <m/>
    <s v="N"/>
    <m/>
    <n v="1.2"/>
    <s v="None"/>
    <s v="None"/>
    <n v="0"/>
    <n v="0"/>
    <s v="N"/>
    <s v="Stable"/>
    <m/>
    <m/>
    <m/>
    <m/>
    <m/>
    <m/>
    <m/>
    <s v="N"/>
    <m/>
    <s v="Riffle"/>
    <s v="Rippled"/>
    <n v="17.3"/>
    <m/>
    <m/>
    <m/>
    <m/>
    <m/>
    <m/>
    <s v="Gravel"/>
    <s v="Sand"/>
    <m/>
    <m/>
    <m/>
    <m/>
    <s v="Gravel"/>
    <s v="Boulder"/>
    <m/>
    <m/>
    <m/>
    <m/>
    <s v="N"/>
    <m/>
    <s v="N"/>
    <s v="N"/>
    <n v="0"/>
    <n v="0"/>
    <n v="0"/>
    <n v="0"/>
    <n v="0"/>
    <n v="0"/>
    <m/>
  </r>
  <r>
    <x v="21"/>
    <x v="0"/>
    <m/>
    <x v="20"/>
    <n v="1.7802200000000001"/>
    <n v="4.5"/>
    <n v="6.7"/>
    <n v="4.5999999999999996"/>
    <n v="5.6"/>
    <n v="4.55"/>
    <x v="20"/>
    <n v="0"/>
    <n v="0"/>
    <n v="0"/>
    <s v="Straight"/>
    <n v="0"/>
    <s v="None"/>
    <x v="0"/>
    <x v="0"/>
    <x v="0"/>
    <s v="&gt;50%"/>
    <s v="Both"/>
    <x v="1"/>
    <x v="0"/>
    <s v="N"/>
    <n v="0"/>
    <m/>
    <x v="0"/>
    <m/>
    <m/>
    <n v="16.7"/>
    <n v="16.7"/>
    <n v="0.48"/>
    <m/>
    <m/>
    <m/>
    <m/>
    <m/>
    <s v="Y"/>
    <n v="0.6"/>
    <m/>
    <s v="None"/>
    <s v="None"/>
    <n v="0"/>
    <n v="0"/>
    <s v="N"/>
    <s v="Stable"/>
    <m/>
    <m/>
    <m/>
    <m/>
    <m/>
    <m/>
    <m/>
    <s v="N"/>
    <m/>
    <s v="Riffle"/>
    <s v="Rippled"/>
    <n v="6.7"/>
    <m/>
    <m/>
    <m/>
    <m/>
    <m/>
    <m/>
    <s v="Gravel"/>
    <s v="Sand"/>
    <m/>
    <m/>
    <m/>
    <m/>
    <s v="Gravel"/>
    <s v="Cobble"/>
    <s v="Boulder"/>
    <m/>
    <m/>
    <m/>
    <s v="N"/>
    <m/>
    <s v="N"/>
    <s v="N"/>
    <n v="0"/>
    <n v="0"/>
    <n v="0"/>
    <n v="0"/>
    <n v="0"/>
    <n v="0"/>
    <m/>
    <n v="16.7"/>
    <n v="16.7"/>
    <n v="1.98"/>
    <n v="2"/>
    <s v="typical"/>
    <m/>
    <n v="0.56999999999999995"/>
    <n v="0.01"/>
    <m/>
    <m/>
    <m/>
    <m/>
    <m/>
    <s v="N"/>
    <x v="2"/>
    <n v="0.4"/>
    <s v="None"/>
    <s v="None"/>
    <n v="0"/>
    <n v="0"/>
    <s v="SevAgg"/>
    <s v="Channel flat, no low flow channel, much shallower than 3a and 3c"/>
    <n v="16.7"/>
    <n v="16.7"/>
    <m/>
    <m/>
    <m/>
    <m/>
    <s v="N"/>
    <m/>
    <s v="Riffle"/>
    <s v="Rippled"/>
    <n v="6.7"/>
    <m/>
    <m/>
    <m/>
    <m/>
    <m/>
    <m/>
    <s v="Cobble"/>
    <s v="Gravel"/>
    <s v="Sand"/>
    <s v="Boulder"/>
    <m/>
    <m/>
    <s v="N"/>
    <m/>
    <s v="N"/>
    <s v="N"/>
    <n v="0"/>
    <n v="0"/>
    <n v="0"/>
    <n v="0"/>
    <n v="0"/>
    <n v="0"/>
    <m/>
    <n v="16.7"/>
    <n v="16.7"/>
    <n v="2.87"/>
    <m/>
    <m/>
    <m/>
    <m/>
    <m/>
    <s v="Y"/>
    <n v="0.7"/>
    <m/>
    <s v="None"/>
    <s v="None"/>
    <n v="0"/>
    <n v="0"/>
    <s v="N"/>
    <s v="Stable"/>
    <m/>
    <m/>
    <m/>
    <m/>
    <m/>
    <m/>
    <m/>
    <s v="N"/>
    <m/>
    <s v="Riffle"/>
    <s v="Rippled"/>
    <n v="6.7"/>
    <m/>
    <m/>
    <m/>
    <m/>
    <m/>
    <m/>
    <s v="Cobble"/>
    <s v="Boulder"/>
    <m/>
    <m/>
    <m/>
    <m/>
    <s v="Boulder"/>
    <s v="Cobble"/>
    <s v="Gravel"/>
    <s v="Sand"/>
    <m/>
    <m/>
    <s v="N"/>
    <m/>
    <s v="N"/>
    <s v="N"/>
    <n v="0"/>
    <n v="0"/>
    <n v="0"/>
    <n v="0"/>
    <n v="0"/>
    <n v="0"/>
    <m/>
  </r>
  <r>
    <x v="22"/>
    <x v="0"/>
    <m/>
    <x v="21"/>
    <n v="3.0233333333333334"/>
    <n v="4.3"/>
    <n v="5"/>
    <n v="4.2"/>
    <n v="4.8"/>
    <n v="4.25"/>
    <x v="21"/>
    <n v="0"/>
    <n v="0"/>
    <n v="0"/>
    <s v="Straight"/>
    <n v="0"/>
    <s v="None"/>
    <x v="0"/>
    <x v="0"/>
    <x v="0"/>
    <s v="&gt;50%"/>
    <s v="Both"/>
    <x v="0"/>
    <x v="0"/>
    <s v="N"/>
    <n v="0"/>
    <m/>
    <x v="0"/>
    <m/>
    <m/>
    <n v="15"/>
    <n v="15"/>
    <n v="3.27"/>
    <m/>
    <m/>
    <m/>
    <m/>
    <m/>
    <s v="N"/>
    <m/>
    <n v="0.4"/>
    <s v="None"/>
    <s v="None"/>
    <n v="0"/>
    <n v="0"/>
    <s v="N"/>
    <s v="ModDow"/>
    <s v="Channel bed below bank and channel paint lines, no banks"/>
    <n v="15"/>
    <n v="0"/>
    <m/>
    <m/>
    <m/>
    <m/>
    <s v="N"/>
    <m/>
    <s v="Riffle"/>
    <s v="Rippled"/>
    <n v="5.6"/>
    <m/>
    <m/>
    <m/>
    <m/>
    <m/>
    <m/>
    <s v="Gravel"/>
    <s v="Boulder"/>
    <m/>
    <m/>
    <m/>
    <m/>
    <s v="Gravel"/>
    <s v="Cobble"/>
    <m/>
    <m/>
    <m/>
    <m/>
    <s v="N"/>
    <m/>
    <s v="N"/>
    <s v="Y"/>
    <n v="0"/>
    <n v="0"/>
    <n v="0"/>
    <n v="0"/>
    <n v="0"/>
    <n v="0"/>
    <m/>
    <n v="15"/>
    <n v="15"/>
    <n v="3.53"/>
    <n v="2"/>
    <s v="typical"/>
    <n v="4"/>
    <n v="0.53"/>
    <n v="0.16"/>
    <m/>
    <m/>
    <m/>
    <m/>
    <m/>
    <s v="N"/>
    <x v="2"/>
    <n v="0.4"/>
    <s v="None"/>
    <s v="None"/>
    <n v="0"/>
    <n v="0"/>
    <s v="ModDow"/>
    <s v="Channel bed below bank and channel paint lines, no banks"/>
    <n v="15"/>
    <n v="15"/>
    <m/>
    <m/>
    <m/>
    <m/>
    <s v="N"/>
    <m/>
    <s v="Riffle"/>
    <s v="Rippled"/>
    <n v="5.6"/>
    <m/>
    <m/>
    <m/>
    <m/>
    <m/>
    <m/>
    <s v="Gravel"/>
    <s v="Cobble"/>
    <s v="Boulder"/>
    <m/>
    <m/>
    <m/>
    <s v="N"/>
    <m/>
    <s v="N"/>
    <s v="Y"/>
    <n v="0"/>
    <n v="0"/>
    <n v="0"/>
    <n v="0"/>
    <n v="0"/>
    <n v="0"/>
    <m/>
    <n v="15"/>
    <n v="15"/>
    <n v="2.27"/>
    <m/>
    <m/>
    <m/>
    <m/>
    <m/>
    <s v="N"/>
    <m/>
    <n v="0.5"/>
    <s v="None"/>
    <s v="None"/>
    <n v="0"/>
    <n v="0"/>
    <s v="N"/>
    <s v="ModDow"/>
    <s v="Channel bed below bank and channel paint lines, no banks"/>
    <n v="15"/>
    <n v="30"/>
    <m/>
    <m/>
    <m/>
    <m/>
    <s v="N"/>
    <m/>
    <s v="Riffle"/>
    <s v="Rippled"/>
    <n v="5.6"/>
    <m/>
    <m/>
    <m/>
    <m/>
    <m/>
    <m/>
    <s v="Gravel"/>
    <s v="Cobble"/>
    <s v="Boulder"/>
    <m/>
    <m/>
    <m/>
    <s v="Gravel"/>
    <s v="Boulder"/>
    <m/>
    <m/>
    <m/>
    <m/>
    <s v="N"/>
    <m/>
    <s v="N"/>
    <s v="Y"/>
    <n v="0"/>
    <n v="0"/>
    <n v="0"/>
    <n v="0"/>
    <n v="0"/>
    <n v="0"/>
    <m/>
  </r>
  <r>
    <x v="23"/>
    <x v="0"/>
    <m/>
    <x v="22"/>
    <n v="3.5234563758389266"/>
    <n v="4.5"/>
    <n v="5.2"/>
    <n v="4.4000000000000004"/>
    <n v="5"/>
    <n v="4.45"/>
    <x v="22"/>
    <n v="0"/>
    <n v="0"/>
    <n v="0"/>
    <s v="Straight"/>
    <n v="0"/>
    <s v="Step"/>
    <x v="1"/>
    <x v="3"/>
    <x v="0"/>
    <s v="&gt;50%"/>
    <s v="Both"/>
    <x v="0"/>
    <x v="1"/>
    <s v="N"/>
    <n v="0.5"/>
    <s v="step"/>
    <x v="0"/>
    <m/>
    <m/>
    <n v="9.9"/>
    <n v="9.9"/>
    <n v="4.04"/>
    <m/>
    <m/>
    <m/>
    <m/>
    <m/>
    <s v="N"/>
    <m/>
    <n v="0.5"/>
    <s v="Step"/>
    <s v="CS"/>
    <n v="1"/>
    <n v="0"/>
    <s v="N"/>
    <s v="ModAgg"/>
    <s v="Channel flat, no banks"/>
    <n v="9.9"/>
    <n v="0"/>
    <m/>
    <m/>
    <m/>
    <m/>
    <s v="N"/>
    <m/>
    <s v="Riffle"/>
    <s v="Unbroken waves"/>
    <n v="5.9"/>
    <m/>
    <m/>
    <m/>
    <m/>
    <m/>
    <m/>
    <s v="Gravel"/>
    <s v="Sand"/>
    <s v="Cobble"/>
    <s v="Boulder"/>
    <m/>
    <m/>
    <s v="Gravel"/>
    <s v="Boulder"/>
    <m/>
    <m/>
    <m/>
    <m/>
    <s v="N"/>
    <m/>
    <s v="N"/>
    <s v="N"/>
    <n v="0"/>
    <n v="0"/>
    <n v="0"/>
    <n v="0"/>
    <n v="0"/>
    <n v="0"/>
    <m/>
    <n v="9.9"/>
    <n v="9.9"/>
    <n v="3.74"/>
    <n v="1"/>
    <s v="typical"/>
    <n v="4.2"/>
    <n v="0.97"/>
    <n v="0.12"/>
    <m/>
    <m/>
    <m/>
    <m/>
    <m/>
    <s v="N"/>
    <x v="2"/>
    <n v="0.4"/>
    <s v="Step"/>
    <s v="CS"/>
    <n v="1"/>
    <n v="1"/>
    <s v="ModAgg"/>
    <s v="Channel flat, no banks, step covered"/>
    <n v="9.9"/>
    <n v="9.9"/>
    <m/>
    <m/>
    <m/>
    <m/>
    <s v="N"/>
    <m/>
    <s v="Riffle"/>
    <s v="Unbroken Waves"/>
    <n v="5.9"/>
    <m/>
    <m/>
    <m/>
    <m/>
    <m/>
    <m/>
    <s v="Gravel"/>
    <s v="Cobble"/>
    <s v="Boulder"/>
    <m/>
    <m/>
    <m/>
    <s v="N"/>
    <m/>
    <s v="N"/>
    <s v="N"/>
    <n v="0"/>
    <n v="0"/>
    <n v="0"/>
    <n v="0"/>
    <n v="0"/>
    <n v="0"/>
    <s v="Paint lines where step should have been "/>
    <n v="9.9"/>
    <n v="10.1"/>
    <n v="2.77"/>
    <m/>
    <m/>
    <m/>
    <m/>
    <m/>
    <s v="N"/>
    <m/>
    <n v="0.5"/>
    <s v="Step"/>
    <s v="CS"/>
    <n v="1"/>
    <n v="1"/>
    <s v="N"/>
    <s v="ModAgg"/>
    <s v="Channel flat, no banks, step covered"/>
    <n v="9.9"/>
    <n v="19.8"/>
    <m/>
    <m/>
    <m/>
    <m/>
    <s v="N"/>
    <m/>
    <s v="Riffle"/>
    <s v="Unbroken waves"/>
    <n v="5.9"/>
    <m/>
    <m/>
    <m/>
    <m/>
    <m/>
    <m/>
    <s v="Gravel"/>
    <s v="Sand"/>
    <s v="Cobble"/>
    <s v="Boulder"/>
    <m/>
    <m/>
    <s v="Gravel"/>
    <s v="Sand"/>
    <s v="Cobble"/>
    <m/>
    <m/>
    <m/>
    <s v="N"/>
    <m/>
    <s v="N"/>
    <s v="N"/>
    <n v="0"/>
    <n v="0"/>
    <n v="0"/>
    <n v="0"/>
    <n v="0"/>
    <n v="0"/>
    <s v="Paint lines where step should have been"/>
  </r>
  <r>
    <x v="24"/>
    <x v="0"/>
    <m/>
    <x v="23"/>
    <n v="0.50775862068965516"/>
    <n v="5.6"/>
    <n v="16"/>
    <n v="4.9000000000000004"/>
    <n v="16"/>
    <n v="5.25"/>
    <x v="23"/>
    <n v="0"/>
    <n v="0"/>
    <n v="0"/>
    <s v="Straight"/>
    <n v="0"/>
    <s v="None"/>
    <x v="0"/>
    <x v="0"/>
    <x v="0"/>
    <s v="&gt;50%"/>
    <s v="Both (culvert filled with water)"/>
    <x v="0"/>
    <x v="0"/>
    <s v="N"/>
    <n v="0"/>
    <m/>
    <x v="0"/>
    <m/>
    <m/>
    <n v="19.2"/>
    <n v="19"/>
    <n v="0.5"/>
    <n v="1"/>
    <s v="typical"/>
    <n v="5.78"/>
    <n v="0.16"/>
    <n v="0.08"/>
    <s v="Y"/>
    <n v="0.9"/>
    <m/>
    <s v="None"/>
    <s v="None"/>
    <n v="0"/>
    <n v="0"/>
    <s v="N"/>
    <s v="Stable"/>
    <m/>
    <m/>
    <m/>
    <m/>
    <m/>
    <m/>
    <m/>
    <s v="N"/>
    <m/>
    <s v="Rocky-Riffle"/>
    <s v="Rippled"/>
    <n v="16"/>
    <m/>
    <m/>
    <m/>
    <m/>
    <m/>
    <m/>
    <s v="Cobble"/>
    <s v="Gravel"/>
    <s v="Sand"/>
    <m/>
    <m/>
    <m/>
    <s v="Cobble"/>
    <s v="Gravel"/>
    <s v="Sand"/>
    <m/>
    <m/>
    <m/>
    <s v="N"/>
    <m/>
    <s v="N"/>
    <s v="N"/>
    <n v="0"/>
    <n v="0"/>
    <n v="0"/>
    <n v="0"/>
    <n v="0"/>
    <n v="0"/>
    <m/>
    <n v="19.2"/>
    <n v="19"/>
    <n v="1.05"/>
    <n v="2"/>
    <s v="not rec"/>
    <n v="5"/>
    <n v="0.14000000000000001"/>
    <n v="0.03"/>
    <m/>
    <m/>
    <m/>
    <m/>
    <m/>
    <s v="Y"/>
    <x v="10"/>
    <m/>
    <s v="None"/>
    <s v="None"/>
    <n v="0"/>
    <n v="0"/>
    <s v="Stable"/>
    <m/>
    <m/>
    <m/>
    <m/>
    <m/>
    <m/>
    <m/>
    <s v="N"/>
    <m/>
    <s v="Rocky riffle"/>
    <s v="Rippled"/>
    <n v="16"/>
    <m/>
    <m/>
    <m/>
    <m/>
    <m/>
    <m/>
    <s v="Cobble"/>
    <s v="Gravel"/>
    <s v="Sand"/>
    <m/>
    <m/>
    <m/>
    <s v="N"/>
    <m/>
    <s v="N"/>
    <s v="Y"/>
    <n v="0"/>
    <n v="0"/>
    <n v="0"/>
    <n v="0"/>
    <n v="0"/>
    <n v="0"/>
    <m/>
    <n v="19.2"/>
    <n v="19"/>
    <n v="0"/>
    <m/>
    <m/>
    <m/>
    <m/>
    <m/>
    <s v="Y"/>
    <n v="1.4"/>
    <m/>
    <s v="None"/>
    <s v="None"/>
    <n v="0"/>
    <n v="0"/>
    <s v="N"/>
    <s v="Stable"/>
    <m/>
    <m/>
    <m/>
    <m/>
    <m/>
    <m/>
    <m/>
    <s v="N"/>
    <m/>
    <s v="Rocky riffle"/>
    <s v="Rippled"/>
    <n v="16"/>
    <m/>
    <m/>
    <m/>
    <m/>
    <m/>
    <m/>
    <s v="Cobble"/>
    <s v="Gravel"/>
    <s v="Sand"/>
    <m/>
    <m/>
    <m/>
    <s v="Cobble "/>
    <s v="Gravel"/>
    <s v="Sand"/>
    <m/>
    <m/>
    <m/>
    <s v="N"/>
    <m/>
    <s v="N"/>
    <s v="Y"/>
    <n v="0"/>
    <n v="0"/>
    <n v="0"/>
    <n v="0"/>
    <n v="0"/>
    <n v="0"/>
    <m/>
  </r>
  <r>
    <x v="25"/>
    <x v="0"/>
    <m/>
    <x v="24"/>
    <n v="2.0837837837837832"/>
    <n v="5.4"/>
    <n v="8.1"/>
    <n v="5.7"/>
    <n v="7.8"/>
    <n v="5.5500000000000007"/>
    <x v="24"/>
    <n v="14.4"/>
    <n v="0.45"/>
    <n v="0.19999999999999998"/>
    <s v="Meandering"/>
    <n v="2"/>
    <s v="Cluster"/>
    <x v="2"/>
    <x v="1"/>
    <x v="0"/>
    <s v="&gt;50%"/>
    <s v="Both"/>
    <x v="0"/>
    <x v="0"/>
    <s v="N"/>
    <n v="0"/>
    <m/>
    <x v="0"/>
    <m/>
    <m/>
    <n v="17.3"/>
    <n v="17.399999999999999"/>
    <n v="4.3099999999999996"/>
    <n v="1"/>
    <s v="feature"/>
    <n v="5.9"/>
    <n v="0.97"/>
    <n v="0.26"/>
    <s v="Y"/>
    <n v="0.8"/>
    <m/>
    <s v="Cluster"/>
    <s v="PA"/>
    <n v="1"/>
    <n v="0"/>
    <s v="N"/>
    <s v="ModDow"/>
    <s v="Banks below paint lines"/>
    <n v="17.3"/>
    <n v="0"/>
    <m/>
    <m/>
    <m/>
    <m/>
    <s v="N"/>
    <m/>
    <s v="Riffle"/>
    <s v="Unbroken waves"/>
    <n v="5.5"/>
    <m/>
    <m/>
    <m/>
    <n v="5.4"/>
    <m/>
    <m/>
    <s v="Cobble"/>
    <s v="Gravel"/>
    <s v="Boulder"/>
    <s v="Sand"/>
    <m/>
    <m/>
    <s v="Boulder"/>
    <s v="Cobble"/>
    <s v="Gravel"/>
    <m/>
    <m/>
    <m/>
    <s v="N"/>
    <m/>
    <s v="Y"/>
    <s v="Y"/>
    <n v="17.3"/>
    <n v="13"/>
    <n v="1.4"/>
    <n v="1.3"/>
    <n v="0.6"/>
    <n v="0.6"/>
    <m/>
    <n v="17.3"/>
    <n v="17.399999999999999"/>
    <n v="0.34"/>
    <n v="2"/>
    <s v="pool"/>
    <n v="5.7"/>
    <n v="0.34"/>
    <n v="0.09"/>
    <m/>
    <m/>
    <m/>
    <m/>
    <m/>
    <s v="Y"/>
    <x v="4"/>
    <m/>
    <s v="None"/>
    <s v="None"/>
    <n v="0"/>
    <n v="0"/>
    <s v="ModAgg"/>
    <s v="Channel relatively flat, no banks, paint lines covered"/>
    <n v="17.3"/>
    <n v="17.3"/>
    <m/>
    <m/>
    <m/>
    <m/>
    <s v="N"/>
    <m/>
    <s v="Riffle"/>
    <s v="Unbroken Waves"/>
    <n v="9.6999999999999993"/>
    <m/>
    <m/>
    <m/>
    <m/>
    <m/>
    <m/>
    <s v="Cobble"/>
    <s v="Gravel"/>
    <s v="Sand"/>
    <s v="Boulder"/>
    <m/>
    <m/>
    <s v="N"/>
    <m/>
    <s v="N"/>
    <s v="N"/>
    <n v="0"/>
    <n v="0"/>
    <n v="0"/>
    <n v="0"/>
    <n v="0"/>
    <n v="0"/>
    <m/>
    <n v="17.3"/>
    <n v="17"/>
    <n v="1.59"/>
    <m/>
    <m/>
    <m/>
    <m/>
    <m/>
    <s v="Y"/>
    <n v="0.7"/>
    <m/>
    <s v="Cluster"/>
    <s v="PA"/>
    <n v="1"/>
    <n v="1"/>
    <s v="N"/>
    <s v="ModAgg"/>
    <s v="Channel relatively flat, no banks, paint lines covered"/>
    <n v="17.3"/>
    <n v="34.6"/>
    <m/>
    <m/>
    <m/>
    <m/>
    <s v="N"/>
    <m/>
    <s v="Riffle"/>
    <s v="Unbroken waves"/>
    <n v="9.6999999999999993"/>
    <m/>
    <m/>
    <m/>
    <n v="7"/>
    <m/>
    <m/>
    <s v="Gravel"/>
    <s v="Cobble"/>
    <s v="Boulder"/>
    <m/>
    <m/>
    <m/>
    <s v="Gravel"/>
    <s v="Cobble"/>
    <s v="Sand"/>
    <s v="Boulder"/>
    <m/>
    <m/>
    <s v="N"/>
    <m/>
    <s v="N"/>
    <s v="N"/>
    <n v="0"/>
    <n v="0"/>
    <n v="0"/>
    <n v="0"/>
    <n v="0"/>
    <n v="0"/>
    <m/>
  </r>
  <r>
    <x v="26"/>
    <x v="0"/>
    <m/>
    <x v="25"/>
    <n v="0.82666666666666666"/>
    <n v="5.0999999999999996"/>
    <n v="14.9"/>
    <n v="5.0999999999999996"/>
    <n v="17.899999999999999"/>
    <n v="5.0999999999999996"/>
    <x v="25"/>
    <n v="0"/>
    <n v="0"/>
    <n v="0"/>
    <s v="Straight"/>
    <n v="0"/>
    <s v="None"/>
    <x v="0"/>
    <x v="0"/>
    <x v="0"/>
    <s v="&gt;50%"/>
    <s v="Both (culvert filled with water)"/>
    <x v="1"/>
    <x v="0"/>
    <s v="N"/>
    <n v="0"/>
    <m/>
    <x v="0"/>
    <m/>
    <m/>
    <n v="19.600000000000001"/>
    <n v="19.600000000000001"/>
    <n v="1.38"/>
    <n v="2"/>
    <s v="typical"/>
    <n v="4.53"/>
    <n v="0.18"/>
    <n v="0.04"/>
    <s v="N"/>
    <n v="0.8"/>
    <m/>
    <s v="None"/>
    <s v="None"/>
    <n v="0"/>
    <n v="0"/>
    <s v="N"/>
    <s v="SevAgg"/>
    <s v="Entire channel, no banks"/>
    <n v="19.600000000000001"/>
    <n v="0"/>
    <m/>
    <m/>
    <m/>
    <m/>
    <s v="N"/>
    <m/>
    <s v="Plane-bed"/>
    <s v="Rippled"/>
    <n v="17.899999999999999"/>
    <m/>
    <m/>
    <m/>
    <m/>
    <m/>
    <m/>
    <s v="Gravel"/>
    <s v="Cobble"/>
    <s v="Sand"/>
    <m/>
    <m/>
    <m/>
    <s v="Gravel"/>
    <s v="Cobble"/>
    <s v="Sand"/>
    <s v="Boulder"/>
    <m/>
    <m/>
    <s v="N"/>
    <m/>
    <s v="N"/>
    <s v="Y"/>
    <n v="0"/>
    <n v="0"/>
    <n v="0"/>
    <n v="0"/>
    <n v="0"/>
    <n v="0"/>
    <m/>
    <n v="19.600000000000001"/>
    <n v="19.600000000000001"/>
    <n v="0.1"/>
    <n v="1"/>
    <m/>
    <n v="5.27"/>
    <n v="0.22"/>
    <n v="0.05"/>
    <m/>
    <m/>
    <m/>
    <m/>
    <m/>
    <s v="N"/>
    <x v="2"/>
    <n v="1.1000000000000001"/>
    <s v="None"/>
    <s v="None"/>
    <n v="0"/>
    <n v="0"/>
    <s v="SevAgg"/>
    <s v="Entire channel, no banks"/>
    <n v="19.600000000000001"/>
    <n v="19.600000000000001"/>
    <m/>
    <m/>
    <m/>
    <m/>
    <s v="N"/>
    <m/>
    <s v="Plane-bed"/>
    <s v="Rippled"/>
    <n v="17.899999999999999"/>
    <m/>
    <m/>
    <m/>
    <m/>
    <m/>
    <m/>
    <s v="Gravel"/>
    <s v="Cobble"/>
    <s v="Sand"/>
    <m/>
    <m/>
    <m/>
    <s v="N"/>
    <m/>
    <s v="N"/>
    <s v="Y"/>
    <n v="0"/>
    <n v="0"/>
    <n v="0"/>
    <n v="0"/>
    <n v="0"/>
    <n v="0"/>
    <m/>
    <n v="19.600000000000001"/>
    <n v="19.600000000000001"/>
    <n v="1"/>
    <m/>
    <m/>
    <m/>
    <m/>
    <m/>
    <s v="Y"/>
    <n v="1.5"/>
    <m/>
    <s v="None"/>
    <s v="None"/>
    <n v="0"/>
    <n v="0"/>
    <s v="N"/>
    <s v="SevAgg"/>
    <s v="no banks, channel flat"/>
    <n v="19.600000000000001"/>
    <n v="39.200000000000003"/>
    <m/>
    <m/>
    <m/>
    <m/>
    <s v="N"/>
    <m/>
    <s v="Rocky riffle"/>
    <s v="Broken Waves"/>
    <n v="17.899999999999999"/>
    <m/>
    <m/>
    <m/>
    <m/>
    <m/>
    <m/>
    <s v="Gravel"/>
    <s v="Cobble"/>
    <s v="Sand"/>
    <s v="Rip-Rap"/>
    <m/>
    <m/>
    <s v="Rip-Rap"/>
    <s v="Cobble"/>
    <s v="Gravel"/>
    <s v="Sand"/>
    <m/>
    <m/>
    <s v="N"/>
    <m/>
    <s v="N"/>
    <s v="Y"/>
    <n v="0"/>
    <n v="0"/>
    <n v="0"/>
    <n v="0"/>
    <n v="0"/>
    <n v="0"/>
    <m/>
  </r>
  <r>
    <x v="27"/>
    <x v="0"/>
    <m/>
    <x v="26"/>
    <n v="0"/>
    <n v="4"/>
    <n v="7.8"/>
    <n v="3.8"/>
    <n v="8"/>
    <n v="3.9"/>
    <x v="26"/>
    <n v="35.799999999999997"/>
    <n v="3.1833333333333336"/>
    <n v="0.5"/>
    <s v="Straight"/>
    <n v="0"/>
    <s v="None"/>
    <x v="0"/>
    <x v="0"/>
    <x v="0"/>
    <s v="&gt;50%"/>
    <s v="Right"/>
    <x v="0"/>
    <x v="1"/>
    <s v="N"/>
    <n v="0"/>
    <m/>
    <x v="0"/>
    <m/>
    <m/>
    <n v="12.3"/>
    <n v="12.3"/>
    <n v="0"/>
    <m/>
    <m/>
    <m/>
    <m/>
    <m/>
    <s v="Y"/>
    <n v="0.8"/>
    <m/>
    <s v="None"/>
    <s v="None"/>
    <n v="0"/>
    <n v="0"/>
    <s v="N"/>
    <s v="ModAgg"/>
    <s v="Large bar throughout culvert, sandy bed, still has low flow channel"/>
    <n v="12.3"/>
    <n v="0"/>
    <m/>
    <m/>
    <m/>
    <s v="N"/>
    <m/>
    <m/>
    <s v="Glide"/>
    <s v="Smooth"/>
    <n v="11.5"/>
    <m/>
    <m/>
    <m/>
    <m/>
    <m/>
    <m/>
    <s v="Sand"/>
    <s v="Gravel"/>
    <s v="Cobble"/>
    <m/>
    <m/>
    <m/>
    <s v="Sand"/>
    <s v="Cobble"/>
    <s v="Gravel"/>
    <m/>
    <m/>
    <m/>
    <s v="Y"/>
    <s v="Side"/>
    <s v="Y"/>
    <s v="N"/>
    <n v="12.3"/>
    <n v="0"/>
    <n v="5.2"/>
    <n v="0"/>
    <n v="1.3"/>
    <n v="0"/>
    <s v="Side bar measured as a bank"/>
    <n v="12.3"/>
    <n v="12.3"/>
    <n v="0"/>
    <n v="1"/>
    <s v="feature"/>
    <n v="3.29"/>
    <n v="0.45"/>
    <n v="0.03"/>
    <n v="2"/>
    <s v="typical"/>
    <n v="3.37"/>
    <n v="0.4"/>
    <n v="0.01"/>
    <s v="Y"/>
    <x v="4"/>
    <m/>
    <s v="None"/>
    <s v="None"/>
    <n v="0"/>
    <n v="0"/>
    <s v="ModAgg"/>
    <s v="Large bar throughout culvert, sandy bed, still has low flow channel"/>
    <n v="12.3"/>
    <n v="12.3"/>
    <m/>
    <m/>
    <m/>
    <s v="N"/>
    <s v="N"/>
    <m/>
    <s v="Glide"/>
    <s v="Smooth"/>
    <n v="10.5"/>
    <m/>
    <m/>
    <m/>
    <m/>
    <m/>
    <m/>
    <s v="Sand"/>
    <s v="Gravel"/>
    <s v="Cobble"/>
    <m/>
    <m/>
    <m/>
    <s v="Y"/>
    <s v="Side bar"/>
    <s v="Y"/>
    <s v="N"/>
    <n v="12.3"/>
    <n v="0"/>
    <n v="5.9"/>
    <n v="0"/>
    <n v="0.6"/>
    <n v="0"/>
    <s v="Measured side bar on L. as bank"/>
    <n v="12.3"/>
    <n v="12.3"/>
    <n v="0"/>
    <m/>
    <m/>
    <m/>
    <m/>
    <m/>
    <s v="Y"/>
    <n v="0.9"/>
    <m/>
    <s v="None"/>
    <s v="None"/>
    <n v="0"/>
    <n v="0"/>
    <s v="N"/>
    <s v="ModAgg"/>
    <s v="Large bar throughout culvert, sandy bed, still has low flow channel"/>
    <n v="12.3"/>
    <n v="24.6"/>
    <m/>
    <m/>
    <m/>
    <s v="N"/>
    <m/>
    <m/>
    <s v="Glide"/>
    <s v="Smooth"/>
    <n v="9.4"/>
    <m/>
    <m/>
    <m/>
    <m/>
    <m/>
    <m/>
    <s v="Sand"/>
    <s v="Gravel"/>
    <s v="Cobble"/>
    <m/>
    <m/>
    <m/>
    <s v="Sand"/>
    <s v="Gravel"/>
    <s v="Cobble"/>
    <s v="Boulder"/>
    <m/>
    <m/>
    <s v="Y"/>
    <s v="Side"/>
    <s v="Y"/>
    <s v="N"/>
    <n v="12.3"/>
    <n v="6"/>
    <n v="6"/>
    <n v="2"/>
    <n v="0.6"/>
    <n v="0.5"/>
    <s v="Side bars measured as banks"/>
  </r>
  <r>
    <x v="28"/>
    <x v="0"/>
    <m/>
    <x v="27"/>
    <n v="4.3868784530386735"/>
    <n v="10.3"/>
    <n v="13.5"/>
    <n v="11.4"/>
    <n v="14.5"/>
    <n v="10.850000000000001"/>
    <x v="27"/>
    <n v="122.5"/>
    <n v="2.7833333333333332"/>
    <n v="1.5666666666666667"/>
    <s v="Straight"/>
    <n v="0"/>
    <s v="Step"/>
    <x v="1"/>
    <x v="4"/>
    <x v="0"/>
    <n v="0"/>
    <m/>
    <x v="0"/>
    <x v="0"/>
    <s v="N"/>
    <n v="0"/>
    <m/>
    <x v="0"/>
    <m/>
    <m/>
    <n v="24.2"/>
    <n v="24.2"/>
    <n v="3.02"/>
    <m/>
    <m/>
    <m/>
    <m/>
    <m/>
    <s v="Y"/>
    <n v="1.4"/>
    <m/>
    <s v="Step"/>
    <s v="CS"/>
    <n v="1"/>
    <n v="0"/>
    <s v="Y"/>
    <s v="Stable"/>
    <m/>
    <m/>
    <m/>
    <m/>
    <m/>
    <m/>
    <s v="N"/>
    <s v="N"/>
    <m/>
    <s v="Step-Pool"/>
    <s v="Broken waves"/>
    <n v="14.7"/>
    <m/>
    <m/>
    <m/>
    <n v="14.7"/>
    <m/>
    <n v="14.5"/>
    <s v="Cobble"/>
    <s v="Gravel"/>
    <s v="Boulder"/>
    <m/>
    <m/>
    <m/>
    <s v="Boulder"/>
    <s v="Cobble"/>
    <s v="Gravel"/>
    <m/>
    <m/>
    <m/>
    <s v="N"/>
    <m/>
    <s v="Y"/>
    <s v="Y"/>
    <n v="22"/>
    <n v="24.2"/>
    <n v="2.5"/>
    <n v="2.7"/>
    <n v="1.7"/>
    <n v="1.5"/>
    <m/>
    <n v="24.2"/>
    <n v="24.2"/>
    <n v="3.93"/>
    <n v="1"/>
    <s v="pool"/>
    <n v="10.199999999999999"/>
    <n v="2.6"/>
    <n v="0.26"/>
    <m/>
    <m/>
    <m/>
    <m/>
    <m/>
    <s v="Y"/>
    <x v="5"/>
    <m/>
    <s v="Step"/>
    <s v="CS"/>
    <n v="2"/>
    <n v="0"/>
    <s v="Stable"/>
    <m/>
    <m/>
    <m/>
    <m/>
    <m/>
    <m/>
    <s v="N"/>
    <s v="N"/>
    <m/>
    <s v="Step-Pool"/>
    <s v="Broken waves"/>
    <n v="11.6"/>
    <m/>
    <m/>
    <m/>
    <n v="11.6"/>
    <m/>
    <n v="13"/>
    <s v="Boulder"/>
    <s v="Cobble"/>
    <s v="Gravel"/>
    <m/>
    <m/>
    <m/>
    <s v="N"/>
    <m/>
    <s v="Y"/>
    <s v="Y"/>
    <n v="24.2"/>
    <n v="23.2"/>
    <n v="2.7"/>
    <n v="4.3"/>
    <n v="1.8"/>
    <n v="1.1000000000000001"/>
    <m/>
    <n v="24.2"/>
    <n v="24.1"/>
    <n v="6.2"/>
    <n v="2"/>
    <s v="feature"/>
    <n v="10.6"/>
    <n v="2.57"/>
    <n v="0.43"/>
    <s v="Y"/>
    <n v="1.8"/>
    <m/>
    <s v="Step"/>
    <s v="CS"/>
    <n v="2"/>
    <n v="0"/>
    <s v="N"/>
    <s v="Stable"/>
    <m/>
    <m/>
    <m/>
    <m/>
    <m/>
    <m/>
    <s v="N"/>
    <s v="N"/>
    <m/>
    <s v="Step-Pool"/>
    <s v="Broken Waves"/>
    <n v="14.3"/>
    <m/>
    <m/>
    <m/>
    <n v="14.3"/>
    <m/>
    <n v="15.2"/>
    <s v="Cobble"/>
    <s v="Gravel"/>
    <s v="Boulder"/>
    <m/>
    <m/>
    <m/>
    <s v="Boulder"/>
    <s v="Cobble"/>
    <m/>
    <m/>
    <m/>
    <m/>
    <s v="N"/>
    <m/>
    <s v="Y"/>
    <s v="N"/>
    <n v="24.2"/>
    <n v="24.2"/>
    <n v="1.7"/>
    <n v="2.8"/>
    <n v="1.9"/>
    <n v="1.4"/>
    <m/>
  </r>
  <r>
    <x v="29"/>
    <x v="0"/>
    <m/>
    <x v="28"/>
    <n v="3.1610430463576158"/>
    <n v="6.8"/>
    <n v="5.6"/>
    <n v="6.7"/>
    <s v="  "/>
    <n v="6.75"/>
    <x v="28"/>
    <n v="97.7"/>
    <n v="1.4166666666666667"/>
    <n v="1.1000000000000001"/>
    <s v="Straight"/>
    <n v="0"/>
    <s v="None"/>
    <x v="0"/>
    <x v="0"/>
    <x v="0"/>
    <n v="0"/>
    <m/>
    <x v="0"/>
    <x v="0"/>
    <s v="N"/>
    <n v="0"/>
    <m/>
    <x v="0"/>
    <m/>
    <m/>
    <n v="21.5"/>
    <n v="21.5"/>
    <n v="2.65"/>
    <m/>
    <m/>
    <m/>
    <m/>
    <m/>
    <s v="N"/>
    <m/>
    <n v="0.5"/>
    <s v="None"/>
    <s v="None"/>
    <n v="0"/>
    <n v="0"/>
    <s v="N"/>
    <s v="ModDow"/>
    <s v="Bank and channel paint lines visible"/>
    <n v="21.5"/>
    <n v="0"/>
    <m/>
    <m/>
    <m/>
    <m/>
    <s v="N"/>
    <m/>
    <s v="Riffle"/>
    <s v="Rippled"/>
    <n v="7.1"/>
    <m/>
    <m/>
    <m/>
    <m/>
    <m/>
    <m/>
    <s v="Gravel"/>
    <s v="Sand"/>
    <s v="Boulder"/>
    <m/>
    <m/>
    <m/>
    <s v="Gravel"/>
    <s v="Sand"/>
    <s v="Boulder"/>
    <m/>
    <m/>
    <m/>
    <s v="N"/>
    <m/>
    <s v="Y"/>
    <s v="Y"/>
    <n v="21.5"/>
    <n v="21.5"/>
    <n v="1.7"/>
    <n v="1.5"/>
    <n v="1.4"/>
    <n v="1.2"/>
    <m/>
    <n v="21.5"/>
    <n v="21.5"/>
    <n v="4"/>
    <n v="1"/>
    <s v="feature"/>
    <n v="6.6"/>
    <n v="0.67"/>
    <n v="0.12"/>
    <n v="2"/>
    <s v="pool"/>
    <n v="6.9"/>
    <n v="0.39"/>
    <n v="7.0000000000000007E-2"/>
    <s v="N"/>
    <x v="2"/>
    <n v="0.5"/>
    <s v="None"/>
    <s v="None"/>
    <n v="0"/>
    <n v="0"/>
    <s v="ModDow"/>
    <s v="Bank and channel paint lines visible"/>
    <n v="21.5"/>
    <n v="21.5"/>
    <m/>
    <m/>
    <m/>
    <m/>
    <s v="N"/>
    <m/>
    <s v="Riffle"/>
    <s v="Rippled"/>
    <n v="7.5"/>
    <m/>
    <m/>
    <m/>
    <m/>
    <m/>
    <m/>
    <s v="Gravel"/>
    <s v="Sand "/>
    <s v="Cobble"/>
    <s v="Boulder"/>
    <m/>
    <m/>
    <s v="N"/>
    <m/>
    <s v="Y"/>
    <s v="Y"/>
    <n v="21.5"/>
    <n v="21.5"/>
    <n v="1.2"/>
    <n v="1.3"/>
    <n v="1.2"/>
    <n v="0.9"/>
    <s v="Step formed at 26', not a fish passage issue"/>
    <n v="21.5"/>
    <n v="21.6"/>
    <n v="2.2200000000000002"/>
    <m/>
    <m/>
    <m/>
    <m/>
    <m/>
    <s v="N"/>
    <m/>
    <n v="0.4"/>
    <s v="None"/>
    <s v="None"/>
    <n v="0"/>
    <n v="0"/>
    <s v="N"/>
    <s v="ModDow"/>
    <s v="Bank and channel paint lines visible"/>
    <n v="21.5"/>
    <n v="43"/>
    <m/>
    <m/>
    <m/>
    <m/>
    <s v="N"/>
    <m/>
    <s v="Riffle"/>
    <s v="Rippled"/>
    <n v="8.1999999999999993"/>
    <m/>
    <m/>
    <m/>
    <m/>
    <m/>
    <m/>
    <s v="Gravel"/>
    <s v="Sand"/>
    <s v="Cobble"/>
    <s v="Boulder"/>
    <m/>
    <m/>
    <s v="Sand"/>
    <s v="Gravel"/>
    <s v="Cobble"/>
    <s v="Boulder"/>
    <m/>
    <m/>
    <s v="N"/>
    <m/>
    <s v="Y"/>
    <s v="Y"/>
    <n v="10"/>
    <n v="21.5"/>
    <n v="1.4"/>
    <n v="1.4"/>
    <n v="1.1000000000000001"/>
    <n v="0.8"/>
    <m/>
  </r>
  <r>
    <x v="30"/>
    <x v="0"/>
    <m/>
    <x v="29"/>
    <n v="1.6395171537484119"/>
    <n v="7.6"/>
    <n v="8.5"/>
    <n v="7.3"/>
    <n v="9.6999999999999993"/>
    <n v="7.4499999999999993"/>
    <x v="29"/>
    <n v="0"/>
    <n v="0"/>
    <n v="0"/>
    <s v="Straight"/>
    <n v="0"/>
    <s v="None"/>
    <x v="0"/>
    <x v="0"/>
    <x v="0"/>
    <s v="&gt;50%"/>
    <s v="Both (culvert filled with water)"/>
    <x v="0"/>
    <x v="0"/>
    <s v="N"/>
    <n v="0"/>
    <m/>
    <x v="0"/>
    <m/>
    <m/>
    <n v="26.2"/>
    <n v="25.7"/>
    <n v="1.6"/>
    <m/>
    <m/>
    <m/>
    <m/>
    <m/>
    <s v="Y"/>
    <n v="0.6"/>
    <m/>
    <s v="None"/>
    <s v="None"/>
    <n v="0"/>
    <n v="0"/>
    <s v="N"/>
    <s v="Stable"/>
    <m/>
    <m/>
    <m/>
    <m/>
    <m/>
    <m/>
    <m/>
    <s v="N"/>
    <m/>
    <s v="Rocky-Riffle"/>
    <s v="Rippled"/>
    <n v="13.5"/>
    <m/>
    <m/>
    <m/>
    <m/>
    <m/>
    <m/>
    <s v="Gravel"/>
    <s v="Cobble"/>
    <s v="Boulder"/>
    <s v="Sand"/>
    <m/>
    <m/>
    <s v="Gravel"/>
    <s v="Cobble"/>
    <s v="Sand"/>
    <m/>
    <m/>
    <m/>
    <s v="N"/>
    <m/>
    <s v="N"/>
    <s v="Y"/>
    <n v="0"/>
    <n v="0"/>
    <n v="0"/>
    <n v="0"/>
    <n v="0"/>
    <n v="0"/>
    <n v="0"/>
    <n v="26.2"/>
    <n v="26"/>
    <n v="1.46"/>
    <n v="2"/>
    <s v="pool"/>
    <n v="7.04"/>
    <n v="0.65"/>
    <n v="0.2"/>
    <m/>
    <m/>
    <m/>
    <m/>
    <m/>
    <s v="Y"/>
    <x v="8"/>
    <m/>
    <s v="None"/>
    <s v="None"/>
    <n v="0"/>
    <n v="0"/>
    <s v="Stable"/>
    <m/>
    <m/>
    <m/>
    <m/>
    <m/>
    <m/>
    <m/>
    <s v="N"/>
    <m/>
    <s v="Rocky riffle"/>
    <s v="Rippled"/>
    <n v="13.5"/>
    <m/>
    <m/>
    <m/>
    <m/>
    <m/>
    <m/>
    <s v="Gravel"/>
    <s v="Cobble"/>
    <s v="Boulder"/>
    <s v="Sand"/>
    <m/>
    <m/>
    <s v="N"/>
    <m/>
    <s v="N"/>
    <s v="Y"/>
    <n v="0"/>
    <n v="0"/>
    <n v="0"/>
    <n v="0"/>
    <n v="0"/>
    <n v="0"/>
    <m/>
    <n v="26.2"/>
    <n v="27"/>
    <n v="1.85"/>
    <n v="1"/>
    <s v="riffle"/>
    <n v="7.18"/>
    <n v="0.9"/>
    <n v="0.35"/>
    <s v="Y"/>
    <n v="0.7"/>
    <m/>
    <s v="None"/>
    <s v="None"/>
    <n v="0"/>
    <n v="0"/>
    <s v="N"/>
    <s v="Stable"/>
    <m/>
    <m/>
    <m/>
    <m/>
    <m/>
    <m/>
    <m/>
    <s v="N"/>
    <m/>
    <s v="Rocky riffle"/>
    <s v="Rippled"/>
    <n v="13.5"/>
    <m/>
    <m/>
    <m/>
    <m/>
    <m/>
    <m/>
    <s v="Gravel"/>
    <s v="Cobble"/>
    <s v="Boulder"/>
    <s v="Sand"/>
    <m/>
    <m/>
    <s v="Sand"/>
    <s v="Cobble"/>
    <s v="Gravel"/>
    <s v="Boulder"/>
    <m/>
    <m/>
    <s v="N"/>
    <m/>
    <s v="N"/>
    <s v="Y"/>
    <n v="0"/>
    <n v="0"/>
    <n v="0"/>
    <n v="0"/>
    <n v="0"/>
    <n v="0"/>
    <m/>
  </r>
  <r>
    <x v="31"/>
    <x v="0"/>
    <m/>
    <x v="30"/>
    <n v="2.9568869565217395"/>
    <n v="5.3"/>
    <n v="6.6"/>
    <n v="5"/>
    <n v="6.9"/>
    <n v="5.15"/>
    <x v="30"/>
    <n v="14.7"/>
    <n v="0.5"/>
    <n v="0.26666666666666666"/>
    <s v="Straight"/>
    <n v="0"/>
    <s v="None"/>
    <x v="0"/>
    <x v="0"/>
    <x v="0"/>
    <s v="&gt;50%"/>
    <s v="Both (culvert filled with water)"/>
    <x v="1"/>
    <x v="0"/>
    <s v="N"/>
    <n v="0"/>
    <m/>
    <x v="0"/>
    <m/>
    <m/>
    <n v="19.2"/>
    <n v="19"/>
    <n v="3.27"/>
    <n v="2"/>
    <s v="feature"/>
    <n v="5.0999999999999996"/>
    <n v="0.5"/>
    <n v="0.3"/>
    <s v="Y"/>
    <n v="0.8"/>
    <m/>
    <s v="None"/>
    <s v="None"/>
    <n v="0"/>
    <n v="0"/>
    <s v="N"/>
    <s v="Stable"/>
    <m/>
    <m/>
    <m/>
    <m/>
    <m/>
    <m/>
    <m/>
    <s v="N"/>
    <m/>
    <s v="Rocky-Riffle"/>
    <s v="Rippled"/>
    <n v="7.7"/>
    <m/>
    <m/>
    <m/>
    <m/>
    <m/>
    <m/>
    <s v="Cobble"/>
    <s v="Gravel"/>
    <s v="Sand"/>
    <s v="Boulder"/>
    <m/>
    <m/>
    <s v="Cobble"/>
    <s v="Gravel"/>
    <s v="Sand"/>
    <s v="Boulder"/>
    <m/>
    <m/>
    <s v="N"/>
    <m/>
    <s v="Y"/>
    <s v="Y"/>
    <n v="13"/>
    <n v="13"/>
    <n v="1.7"/>
    <n v="1.3"/>
    <n v="0.8"/>
    <n v="0.8"/>
    <m/>
    <n v="19.2"/>
    <n v="19.5"/>
    <n v="1.85"/>
    <n v="1"/>
    <s v="pool"/>
    <n v="4.8"/>
    <n v="0.5"/>
    <n v="0.25"/>
    <m/>
    <m/>
    <m/>
    <m/>
    <m/>
    <s v="Y"/>
    <x v="3"/>
    <m/>
    <s v="None"/>
    <s v="None"/>
    <n v="0"/>
    <n v="0"/>
    <s v="SevAgg"/>
    <s v="Entire channel"/>
    <n v="19.2"/>
    <n v="19.2"/>
    <m/>
    <m/>
    <m/>
    <m/>
    <s v="N"/>
    <m/>
    <s v="Plane-bed"/>
    <s v="Rippled"/>
    <n v="7.7"/>
    <m/>
    <m/>
    <m/>
    <m/>
    <m/>
    <m/>
    <s v="Cobble"/>
    <s v="Gravel"/>
    <s v="Sand"/>
    <m/>
    <m/>
    <m/>
    <s v="N"/>
    <m/>
    <s v="N"/>
    <s v="Y"/>
    <n v="0"/>
    <n v="0"/>
    <n v="0"/>
    <n v="0"/>
    <n v="0"/>
    <n v="0"/>
    <m/>
    <n v="19.2"/>
    <n v="19.100000000000001"/>
    <n v="3.76"/>
    <m/>
    <m/>
    <m/>
    <m/>
    <m/>
    <s v="Y"/>
    <n v="0.5"/>
    <m/>
    <s v="None"/>
    <s v="None"/>
    <n v="0"/>
    <n v="0"/>
    <s v="Y"/>
    <s v="SevAgg"/>
    <s v="Entire channel"/>
    <n v="19.2"/>
    <n v="38.4"/>
    <m/>
    <m/>
    <m/>
    <m/>
    <s v="N"/>
    <m/>
    <s v="Plane-bed"/>
    <s v="Rippled"/>
    <n v="7.7"/>
    <m/>
    <m/>
    <m/>
    <m/>
    <m/>
    <m/>
    <s v="Cobble"/>
    <s v="Gravel"/>
    <s v="Sand"/>
    <m/>
    <m/>
    <m/>
    <s v="Sand"/>
    <s v="Cobble"/>
    <s v="Boulder"/>
    <s v="Gravel"/>
    <m/>
    <m/>
    <s v="N"/>
    <m/>
    <s v="N"/>
    <s v="Y"/>
    <n v="0"/>
    <n v="0"/>
    <n v="0"/>
    <n v="0"/>
    <n v="0"/>
    <n v="0"/>
    <m/>
  </r>
  <r>
    <x v="32"/>
    <x v="1"/>
    <m/>
    <x v="31"/>
    <n v="1.71"/>
    <n v="6.2"/>
    <n v="8"/>
    <n v="5.5"/>
    <n v="8"/>
    <n v="5.85"/>
    <x v="31"/>
    <n v="0"/>
    <n v="0"/>
    <n v="0"/>
    <s v="Straight"/>
    <n v="0"/>
    <s v="None"/>
    <x v="0"/>
    <x v="0"/>
    <x v="0"/>
    <s v="&gt;50%"/>
    <s v="Both (culvert filled with water)"/>
    <x v="0"/>
    <x v="0"/>
    <s v="N"/>
    <n v="0"/>
    <m/>
    <x v="0"/>
    <m/>
    <m/>
    <n v="30"/>
    <n v="30"/>
    <n v="2.33"/>
    <m/>
    <m/>
    <m/>
    <m/>
    <m/>
    <s v="N"/>
    <m/>
    <n v="0.5"/>
    <s v="None"/>
    <s v="None"/>
    <n v="0"/>
    <n v="0"/>
    <s v="Y"/>
    <s v="ModAgg"/>
    <s v="No bank, bed flat"/>
    <n v="30"/>
    <n v="0"/>
    <m/>
    <m/>
    <m/>
    <m/>
    <s v="N"/>
    <m/>
    <s v="Rocky-Riffle"/>
    <s v="Rippled"/>
    <n v="8"/>
    <m/>
    <m/>
    <m/>
    <m/>
    <m/>
    <m/>
    <s v="Gravel"/>
    <s v="Sand"/>
    <s v="Boulder"/>
    <m/>
    <m/>
    <m/>
    <s v="Gravel"/>
    <s v="Sand"/>
    <m/>
    <m/>
    <m/>
    <m/>
    <s v="N"/>
    <m/>
    <s v="N"/>
    <s v="Y"/>
    <n v="0"/>
    <n v="0"/>
    <n v="0"/>
    <n v="0"/>
    <n v="0"/>
    <n v="0"/>
    <m/>
    <n v="30"/>
    <n v="30"/>
    <n v="2.8"/>
    <n v="1"/>
    <s v="typical"/>
    <n v="6.3"/>
    <n v="0.8"/>
    <n v="0.2"/>
    <m/>
    <m/>
    <m/>
    <m/>
    <m/>
    <s v="N"/>
    <x v="3"/>
    <m/>
    <s v="None"/>
    <s v="None"/>
    <n v="0"/>
    <n v="0"/>
    <s v="ModAgg"/>
    <s v="No bank, bed flat"/>
    <n v="30"/>
    <n v="30"/>
    <m/>
    <m/>
    <m/>
    <m/>
    <s v="N"/>
    <m/>
    <s v="Rocky riffle"/>
    <s v="Rippled"/>
    <n v="8"/>
    <m/>
    <m/>
    <m/>
    <m/>
    <m/>
    <m/>
    <s v="Gravel"/>
    <s v="Cobble"/>
    <s v="Boulder"/>
    <s v="Sand"/>
    <m/>
    <m/>
    <s v="N"/>
    <m/>
    <s v="N"/>
    <s v="Y"/>
    <n v="0"/>
    <n v="0"/>
    <n v="0"/>
    <n v="0"/>
    <n v="0"/>
    <n v="0"/>
    <s v="At 50' line of boulders, could be failed rock step or they could have washed in during high water"/>
    <n v="30"/>
    <n v="30"/>
    <n v="0"/>
    <m/>
    <m/>
    <m/>
    <m/>
    <m/>
    <s v="N"/>
    <m/>
    <n v="0.7"/>
    <s v="None"/>
    <s v="None"/>
    <n v="0"/>
    <n v="0"/>
    <s v="N"/>
    <s v="ModAgg"/>
    <s v="no banks, channel flat"/>
    <n v="30"/>
    <n v="60"/>
    <m/>
    <m/>
    <m/>
    <m/>
    <s v="N"/>
    <m/>
    <s v="Rocky riffle"/>
    <s v="Rippled"/>
    <n v="8"/>
    <m/>
    <m/>
    <m/>
    <m/>
    <m/>
    <m/>
    <s v="Cobble"/>
    <s v="Gravel"/>
    <s v="Sand"/>
    <s v="Boulder"/>
    <m/>
    <m/>
    <s v="Cobble "/>
    <s v="Sand"/>
    <s v="Gravel"/>
    <s v="Boulder"/>
    <m/>
    <m/>
    <s v="N"/>
    <m/>
    <s v="N"/>
    <s v="N"/>
    <n v="0"/>
    <n v="0"/>
    <n v="0"/>
    <n v="0"/>
    <n v="0"/>
    <n v="0"/>
    <m/>
  </r>
  <r>
    <x v="33"/>
    <x v="0"/>
    <m/>
    <x v="32"/>
    <n v="1.5866666666666669"/>
    <n v="6.7"/>
    <n v="6.1"/>
    <n v="4.7"/>
    <n v="6.9"/>
    <n v="5.7"/>
    <x v="32"/>
    <n v="0"/>
    <n v="0"/>
    <n v="0"/>
    <s v="Straight"/>
    <n v="0"/>
    <s v="None"/>
    <x v="0"/>
    <x v="0"/>
    <x v="0"/>
    <s v="&gt;50%"/>
    <s v="Both (culvert filled with water)"/>
    <x v="1"/>
    <x v="0"/>
    <s v="N"/>
    <n v="0"/>
    <m/>
    <x v="0"/>
    <m/>
    <m/>
    <n v="23.5"/>
    <n v="23.5"/>
    <n v="1.53"/>
    <n v="2"/>
    <s v="typ lower"/>
    <n v="5.65"/>
    <n v="0.5"/>
    <n v="0.15"/>
    <s v="N"/>
    <m/>
    <n v="0.4"/>
    <s v="None"/>
    <s v="None"/>
    <n v="0"/>
    <n v="0"/>
    <s v="N"/>
    <s v="SevAgg"/>
    <s v="Entire channel"/>
    <n v="23.5"/>
    <n v="0"/>
    <m/>
    <m/>
    <m/>
    <m/>
    <s v="N"/>
    <m/>
    <s v="Plane-bed"/>
    <s v="Rippled"/>
    <n v="6.9"/>
    <m/>
    <m/>
    <m/>
    <m/>
    <m/>
    <m/>
    <s v="Gravel"/>
    <s v="Cobble"/>
    <m/>
    <m/>
    <m/>
    <m/>
    <s v="Gravel"/>
    <s v="Sand"/>
    <s v="Cobble"/>
    <m/>
    <m/>
    <m/>
    <s v="N"/>
    <m/>
    <s v="N"/>
    <s v="N"/>
    <n v="0"/>
    <n v="0"/>
    <n v="0"/>
    <n v="0"/>
    <n v="0"/>
    <n v="0"/>
    <m/>
    <n v="23.5"/>
    <n v="23.5"/>
    <n v="2.04"/>
    <m/>
    <m/>
    <m/>
    <m/>
    <m/>
    <m/>
    <m/>
    <m/>
    <m/>
    <m/>
    <s v="N"/>
    <x v="2"/>
    <n v="0.4"/>
    <s v="None"/>
    <s v="None"/>
    <n v="0"/>
    <n v="0"/>
    <s v="SevAgg"/>
    <s v="Entire channel"/>
    <n v="23.5"/>
    <n v="23.5"/>
    <m/>
    <m/>
    <m/>
    <m/>
    <s v="N"/>
    <m/>
    <s v="Plane-bed"/>
    <s v="Rippled"/>
    <n v="6.9"/>
    <m/>
    <m/>
    <m/>
    <m/>
    <m/>
    <m/>
    <s v="Gravel"/>
    <s v="Cobble"/>
    <m/>
    <m/>
    <m/>
    <m/>
    <s v="N"/>
    <m/>
    <s v="N"/>
    <s v="N"/>
    <n v="0"/>
    <n v="0"/>
    <n v="0"/>
    <n v="0"/>
    <n v="0"/>
    <n v="0"/>
    <m/>
    <n v="23.5"/>
    <n v="23.5"/>
    <n v="1.19"/>
    <n v="1"/>
    <s v="typ upper"/>
    <n v="6.68"/>
    <n v="0.6"/>
    <n v="0.12"/>
    <s v="N"/>
    <m/>
    <n v="0.5"/>
    <s v="None"/>
    <s v="None"/>
    <n v="0"/>
    <n v="0"/>
    <s v="N"/>
    <s v="SevAgg"/>
    <s v="Entire channel"/>
    <n v="23.5"/>
    <n v="47"/>
    <m/>
    <m/>
    <m/>
    <m/>
    <s v="N"/>
    <m/>
    <s v="Plane-bed"/>
    <s v="Rippled"/>
    <n v="6.9"/>
    <m/>
    <m/>
    <m/>
    <m/>
    <m/>
    <m/>
    <s v="Gravel"/>
    <s v="Cobble"/>
    <s v="Boulder"/>
    <s v="Sand"/>
    <m/>
    <m/>
    <s v="Gravel"/>
    <s v="Sand"/>
    <m/>
    <m/>
    <m/>
    <m/>
    <s v="N"/>
    <m/>
    <s v="N"/>
    <s v="N"/>
    <n v="0"/>
    <n v="0"/>
    <n v="0"/>
    <n v="0"/>
    <n v="0"/>
    <n v="0"/>
    <s v="Water flowing behind culvert on river right"/>
  </r>
  <r>
    <x v="34"/>
    <x v="1"/>
    <s v="MP, SG"/>
    <x v="33"/>
    <n v="0.31776520509193779"/>
    <n v="6.1"/>
    <n v="6.8"/>
    <n v="3.1"/>
    <n v="7.2"/>
    <n v="4.5999999999999996"/>
    <x v="33"/>
    <n v="0"/>
    <n v="0"/>
    <n v="0"/>
    <s v="Straight"/>
    <n v="0"/>
    <s v="None"/>
    <x v="0"/>
    <x v="0"/>
    <x v="0"/>
    <s v="&gt;50%"/>
    <s v="Both (culvert filled with water)"/>
    <x v="1"/>
    <x v="0"/>
    <s v="N"/>
    <n v="0"/>
    <m/>
    <x v="0"/>
    <m/>
    <m/>
    <n v="23.6"/>
    <n v="23.5"/>
    <n v="0.01"/>
    <n v="2"/>
    <s v="typ lower"/>
    <n v="3.99"/>
    <n v="0.1"/>
    <n v="0.01"/>
    <s v="Y"/>
    <n v="0.6"/>
    <m/>
    <s v="None"/>
    <s v="None"/>
    <n v="0"/>
    <n v="0"/>
    <s v="N"/>
    <s v="Stable"/>
    <m/>
    <m/>
    <m/>
    <m/>
    <m/>
    <m/>
    <s v="N"/>
    <s v="N"/>
    <m/>
    <s v="Plane-bed"/>
    <s v="Rippled"/>
    <n v="7"/>
    <m/>
    <m/>
    <m/>
    <m/>
    <m/>
    <m/>
    <s v="Sand"/>
    <m/>
    <m/>
    <m/>
    <m/>
    <m/>
    <s v="Gravel"/>
    <s v="Sand"/>
    <m/>
    <m/>
    <m/>
    <m/>
    <s v="N"/>
    <m/>
    <s v="N"/>
    <s v="N"/>
    <n v="0"/>
    <n v="0"/>
    <n v="0"/>
    <n v="0"/>
    <n v="0"/>
    <n v="0"/>
    <s v="Outlet damaged"/>
    <n v="23.6"/>
    <n v="23.5"/>
    <n v="0.01"/>
    <m/>
    <m/>
    <m/>
    <m/>
    <m/>
    <m/>
    <m/>
    <m/>
    <m/>
    <m/>
    <s v="Y"/>
    <x v="11"/>
    <m/>
    <s v="None"/>
    <s v="None"/>
    <n v="0"/>
    <n v="0"/>
    <s v="Stable"/>
    <m/>
    <m/>
    <m/>
    <m/>
    <m/>
    <m/>
    <s v="N"/>
    <s v="N"/>
    <m/>
    <s v="Plane-bed"/>
    <s v="Rippled"/>
    <n v="7"/>
    <m/>
    <m/>
    <m/>
    <m/>
    <m/>
    <m/>
    <s v="Gravel"/>
    <s v="Sand "/>
    <m/>
    <m/>
    <m/>
    <m/>
    <s v="N"/>
    <m/>
    <s v="N"/>
    <s v="N"/>
    <n v="0"/>
    <n v="0"/>
    <n v="0"/>
    <n v="0"/>
    <n v="0"/>
    <n v="0"/>
    <m/>
    <n v="23.5"/>
    <n v="23.4"/>
    <n v="0.94"/>
    <n v="1"/>
    <s v="typ upper"/>
    <n v="5.03"/>
    <n v="5.03"/>
    <n v="0.08"/>
    <s v="N"/>
    <n v="0.6"/>
    <m/>
    <s v="None"/>
    <s v="None"/>
    <n v="0"/>
    <n v="0"/>
    <s v="N"/>
    <s v="Stable"/>
    <m/>
    <m/>
    <m/>
    <m/>
    <m/>
    <m/>
    <s v="N"/>
    <s v="N"/>
    <m/>
    <s v="Plane-bed"/>
    <s v="Rippled"/>
    <n v="6"/>
    <m/>
    <m/>
    <m/>
    <m/>
    <m/>
    <m/>
    <s v="Gravel"/>
    <s v="Sand"/>
    <s v="Cobble"/>
    <m/>
    <m/>
    <m/>
    <s v="Gravel"/>
    <s v="Sand"/>
    <s v="Cobble"/>
    <m/>
    <m/>
    <m/>
    <s v="N"/>
    <m/>
    <s v="N"/>
    <s v="N"/>
    <n v="0"/>
    <n v="0"/>
    <n v="0"/>
    <n v="0"/>
    <n v="0"/>
    <n v="0"/>
    <m/>
  </r>
  <r>
    <x v="35"/>
    <x v="0"/>
    <m/>
    <x v="32"/>
    <n v="1.9566666666666666"/>
    <n v="5.4"/>
    <n v="13"/>
    <n v="5.0999999999999996"/>
    <n v="13"/>
    <n v="5.25"/>
    <x v="5"/>
    <n v="0"/>
    <n v="0"/>
    <n v="0"/>
    <s v="Straight"/>
    <n v="0"/>
    <s v="None"/>
    <x v="0"/>
    <x v="0"/>
    <x v="0"/>
    <s v="&gt;50%"/>
    <s v="Both"/>
    <x v="0"/>
    <x v="0"/>
    <s v="N"/>
    <n v="0"/>
    <m/>
    <x v="0"/>
    <m/>
    <m/>
    <n v="23.5"/>
    <n v="23.5"/>
    <n v="2.38"/>
    <m/>
    <m/>
    <m/>
    <m/>
    <m/>
    <s v="N"/>
    <m/>
    <n v="0.5"/>
    <s v="None"/>
    <s v="None"/>
    <n v="0"/>
    <n v="0"/>
    <s v="N"/>
    <s v="SevAgg"/>
    <m/>
    <m/>
    <m/>
    <m/>
    <m/>
    <m/>
    <s v="N"/>
    <m/>
    <m/>
    <s v="Riffle"/>
    <s v="Unbroken waves"/>
    <n v="13"/>
    <m/>
    <m/>
    <m/>
    <m/>
    <m/>
    <m/>
    <s v="Gravel"/>
    <s v="Cobble"/>
    <m/>
    <m/>
    <m/>
    <m/>
    <s v="Cobble "/>
    <s v="Boulder"/>
    <s v="Gravel"/>
    <m/>
    <m/>
    <m/>
    <s v="N"/>
    <m/>
    <s v="N"/>
    <s v="N"/>
    <n v="0"/>
    <n v="0"/>
    <n v="0"/>
    <n v="0"/>
    <n v="0"/>
    <n v="0"/>
    <m/>
    <n v="23.5"/>
    <n v="23.5"/>
    <n v="2"/>
    <n v="2"/>
    <s v="typical"/>
    <n v="5.05"/>
    <n v="1.1000000000000001"/>
    <n v="0.26"/>
    <m/>
    <m/>
    <m/>
    <m/>
    <m/>
    <s v="N"/>
    <x v="2"/>
    <n v="0.5"/>
    <s v="None"/>
    <s v="None"/>
    <n v="0"/>
    <n v="0"/>
    <s v="SevAgg"/>
    <m/>
    <m/>
    <m/>
    <m/>
    <m/>
    <m/>
    <s v="N"/>
    <m/>
    <m/>
    <s v="Riffle"/>
    <s v="Unbroken Waves"/>
    <n v="13"/>
    <m/>
    <m/>
    <m/>
    <m/>
    <m/>
    <m/>
    <s v="Gravel"/>
    <s v="Cobble"/>
    <s v="Sand"/>
    <s v="Boulder"/>
    <m/>
    <m/>
    <s v="N"/>
    <m/>
    <s v="N"/>
    <s v="N"/>
    <n v="0"/>
    <n v="0"/>
    <n v="0"/>
    <n v="0"/>
    <n v="0"/>
    <n v="0"/>
    <m/>
    <n v="23.5"/>
    <n v="23.5"/>
    <n v="1.49"/>
    <m/>
    <m/>
    <m/>
    <m/>
    <m/>
    <s v="N"/>
    <m/>
    <n v="0.8"/>
    <s v="None"/>
    <s v="None"/>
    <n v="0"/>
    <n v="0"/>
    <s v="N"/>
    <s v="SevAgg"/>
    <m/>
    <m/>
    <m/>
    <m/>
    <m/>
    <m/>
    <s v="N"/>
    <m/>
    <m/>
    <s v="Riffle"/>
    <s v="Unbroken waves"/>
    <n v="13"/>
    <m/>
    <m/>
    <m/>
    <m/>
    <m/>
    <m/>
    <s v="Gravel"/>
    <s v="Cobble"/>
    <s v="Boulder"/>
    <s v="Sand"/>
    <m/>
    <m/>
    <s v="Cobble "/>
    <s v="Gravel"/>
    <s v="Boulder"/>
    <s v="Sand"/>
    <m/>
    <m/>
    <s v="N"/>
    <m/>
    <s v="N"/>
    <s v="N"/>
    <n v="0"/>
    <n v="0"/>
    <n v="0"/>
    <n v="0"/>
    <n v="0"/>
    <n v="0"/>
    <m/>
  </r>
  <r>
    <x v="36"/>
    <x v="0"/>
    <m/>
    <x v="34"/>
    <n v="3.5432812500000002"/>
    <n v="5"/>
    <n v="5.4"/>
    <n v="5.7"/>
    <n v="5.7"/>
    <n v="5.35"/>
    <x v="34"/>
    <n v="97.3"/>
    <n v="1.7499999999999998"/>
    <n v="1.3"/>
    <s v="Straight"/>
    <n v="0"/>
    <s v="Step"/>
    <x v="1"/>
    <x v="4"/>
    <x v="0"/>
    <n v="0"/>
    <m/>
    <x v="0"/>
    <x v="0"/>
    <s v="N"/>
    <n v="0.5"/>
    <s v="step"/>
    <x v="0"/>
    <m/>
    <m/>
    <n v="19"/>
    <n v="19.100000000000001"/>
    <n v="3.82"/>
    <m/>
    <m/>
    <m/>
    <m/>
    <m/>
    <s v="Y"/>
    <n v="1.1000000000000001"/>
    <m/>
    <s v="Step"/>
    <s v="CS"/>
    <n v="1"/>
    <n v="0"/>
    <s v="N"/>
    <s v="ModAgg"/>
    <s v="Banks below paint lines"/>
    <n v="19"/>
    <n v="0"/>
    <m/>
    <m/>
    <m/>
    <m/>
    <s v="N"/>
    <m/>
    <s v="Step-Pool"/>
    <s v="Unbroken waves"/>
    <m/>
    <n v="5"/>
    <m/>
    <m/>
    <n v="5"/>
    <m/>
    <n v="6.7"/>
    <s v="Gravel"/>
    <s v="Cobble"/>
    <s v="Boulder"/>
    <m/>
    <m/>
    <m/>
    <s v="Cobble "/>
    <s v="Gravel "/>
    <s v="Boulder"/>
    <m/>
    <m/>
    <m/>
    <s v="N"/>
    <m/>
    <s v="Y"/>
    <s v="Y"/>
    <n v="19"/>
    <n v="19"/>
    <n v="2.2999999999999998"/>
    <n v="1.8"/>
    <n v="1.1000000000000001"/>
    <n v="1.3"/>
    <m/>
    <n v="19"/>
    <n v="16.899999999999999"/>
    <n v="3.79"/>
    <n v="3"/>
    <s v="feature"/>
    <n v="5.9"/>
    <n v="1.31"/>
    <n v="0.28999999999999998"/>
    <n v="4"/>
    <s v="typical"/>
    <n v="5.8"/>
    <n v="0.62"/>
    <n v="0.09"/>
    <s v="Y"/>
    <x v="10"/>
    <m/>
    <s v="Step"/>
    <s v="CS"/>
    <n v="2"/>
    <n v="0"/>
    <s v="ModDow"/>
    <s v="Banks below paint lines"/>
    <n v="19"/>
    <n v="19"/>
    <m/>
    <m/>
    <m/>
    <m/>
    <s v="N"/>
    <m/>
    <s v="Step-Pool"/>
    <s v="Unbroken Waves"/>
    <n v="5.9"/>
    <m/>
    <m/>
    <m/>
    <n v="5.9"/>
    <m/>
    <n v="7.1"/>
    <s v="Gravel"/>
    <s v="Cobble"/>
    <s v="Sand"/>
    <s v="Boulder"/>
    <m/>
    <m/>
    <s v="N"/>
    <m/>
    <s v="Y"/>
    <s v="Y"/>
    <n v="19"/>
    <n v="19"/>
    <n v="1.6"/>
    <n v="1.5"/>
    <n v="1.3"/>
    <n v="1.5"/>
    <m/>
    <n v="19"/>
    <n v="21.5"/>
    <n v="3.12"/>
    <m/>
    <m/>
    <m/>
    <m/>
    <m/>
    <s v="Y"/>
    <n v="1.1000000000000001"/>
    <m/>
    <s v="Step"/>
    <s v="CS"/>
    <n v="1"/>
    <n v="0"/>
    <s v="N"/>
    <s v="ModDow"/>
    <s v="Banks below paint lines"/>
    <n v="19"/>
    <n v="38"/>
    <m/>
    <m/>
    <m/>
    <m/>
    <s v="N"/>
    <m/>
    <s v="Step-Pool"/>
    <s v="Unbroken waves"/>
    <n v="5.8"/>
    <m/>
    <m/>
    <m/>
    <n v="5.8"/>
    <m/>
    <n v="6.6"/>
    <s v="Cobble"/>
    <s v="Gravel"/>
    <s v="Boulder"/>
    <m/>
    <m/>
    <m/>
    <s v="Cobble "/>
    <s v="Gravel"/>
    <s v="Boulder"/>
    <s v="Sand"/>
    <m/>
    <m/>
    <s v="N"/>
    <m/>
    <s v="Y"/>
    <s v="Y"/>
    <n v="19"/>
    <n v="19"/>
    <n v="1.7"/>
    <n v="1.6"/>
    <n v="1.3"/>
    <n v="1.3"/>
    <m/>
  </r>
  <r>
    <x v="37"/>
    <x v="0"/>
    <m/>
    <x v="35"/>
    <n v="2.4244403669724766"/>
    <n v="5.2"/>
    <n v="17.7"/>
    <n v="3.7"/>
    <n v="16.8"/>
    <n v="4.45"/>
    <x v="35"/>
    <n v="16"/>
    <n v="0.58333333333333337"/>
    <n v="0.3"/>
    <s v="Straight"/>
    <n v="0"/>
    <s v="None"/>
    <x v="0"/>
    <x v="0"/>
    <x v="0"/>
    <s v="&gt;50%"/>
    <s v="Both (culvert filled with water)"/>
    <x v="1"/>
    <x v="0"/>
    <s v="N"/>
    <n v="0"/>
    <m/>
    <x v="0"/>
    <m/>
    <m/>
    <n v="18.2"/>
    <n v="18.2"/>
    <n v="3.52"/>
    <m/>
    <m/>
    <m/>
    <m/>
    <m/>
    <s v="Y"/>
    <n v="0.6"/>
    <m/>
    <s v="None"/>
    <s v="None"/>
    <n v="0"/>
    <n v="0"/>
    <s v="N"/>
    <s v="SevAgg"/>
    <s v="Filling in with gravel"/>
    <n v="18.2"/>
    <n v="0"/>
    <m/>
    <m/>
    <m/>
    <s v="N"/>
    <s v="N"/>
    <m/>
    <s v="Rocky-Riffle"/>
    <s v="Unbroken waves"/>
    <n v="17.100000000000001"/>
    <m/>
    <m/>
    <m/>
    <m/>
    <m/>
    <m/>
    <s v="Cobble"/>
    <s v="Gravel"/>
    <s v="Sand"/>
    <m/>
    <m/>
    <m/>
    <s v="Cobble"/>
    <s v="Gravel"/>
    <s v="Boulder"/>
    <m/>
    <m/>
    <m/>
    <s v="N"/>
    <m/>
    <s v="N"/>
    <s v="N"/>
    <n v="0"/>
    <n v="0"/>
    <n v="0"/>
    <n v="0"/>
    <n v="0"/>
    <n v="0"/>
    <m/>
    <n v="18.2"/>
    <n v="18.2"/>
    <n v="2.09"/>
    <n v="2"/>
    <s v="typical"/>
    <n v="3.7"/>
    <n v="0.9"/>
    <n v="0.24"/>
    <m/>
    <m/>
    <m/>
    <m/>
    <m/>
    <s v="Y"/>
    <x v="0"/>
    <m/>
    <s v="None"/>
    <s v="None"/>
    <n v="0"/>
    <n v="0"/>
    <s v="SevAgg"/>
    <s v="Completely flat"/>
    <n v="18.2"/>
    <m/>
    <m/>
    <m/>
    <m/>
    <s v="N"/>
    <s v="N"/>
    <m/>
    <s v="Plane-bed"/>
    <s v="Unbroken Waves"/>
    <n v="17.5"/>
    <m/>
    <m/>
    <m/>
    <m/>
    <m/>
    <m/>
    <s v="Gravel"/>
    <s v="Sand "/>
    <s v="Cobble"/>
    <m/>
    <m/>
    <m/>
    <s v="N"/>
    <m/>
    <s v="N"/>
    <s v="N"/>
    <n v="0"/>
    <n v="0"/>
    <n v="0"/>
    <n v="0"/>
    <n v="0"/>
    <n v="0"/>
    <m/>
    <n v="18.2"/>
    <n v="18.2"/>
    <n v="1.65"/>
    <n v="1"/>
    <s v="feature"/>
    <n v="4.33"/>
    <n v="1.5"/>
    <n v="0.26"/>
    <s v="Y"/>
    <n v="0.8"/>
    <m/>
    <s v="None"/>
    <s v="None"/>
    <n v="0"/>
    <n v="0"/>
    <s v="N"/>
    <s v="Stable"/>
    <m/>
    <m/>
    <m/>
    <m/>
    <m/>
    <m/>
    <s v="N"/>
    <s v="N"/>
    <m/>
    <s v="Rocky riffle"/>
    <s v="Unbroken waves"/>
    <n v="16.2"/>
    <m/>
    <m/>
    <m/>
    <m/>
    <m/>
    <m/>
    <s v="Cobble"/>
    <s v="Gravel"/>
    <s v="Sand"/>
    <m/>
    <m/>
    <m/>
    <s v="Cobble "/>
    <s v="Sand"/>
    <s v="Gravel"/>
    <m/>
    <m/>
    <m/>
    <s v="N"/>
    <m/>
    <s v="Y"/>
    <s v="Y"/>
    <n v="7"/>
    <n v="9"/>
    <n v="1.6"/>
    <n v="1.9"/>
    <n v="1"/>
    <n v="0.8"/>
    <s v="Paint lines only a few inches above water line"/>
  </r>
  <r>
    <x v="38"/>
    <x v="0"/>
    <m/>
    <x v="36"/>
    <n v="0.63361204013377936"/>
    <n v="4.3"/>
    <n v="5.9"/>
    <n v="3.5"/>
    <n v="4.7"/>
    <n v="3.9"/>
    <x v="22"/>
    <n v="0"/>
    <n v="0"/>
    <n v="0"/>
    <s v="Straight"/>
    <n v="0"/>
    <s v="None"/>
    <x v="0"/>
    <x v="0"/>
    <x v="0"/>
    <s v="&gt;50%"/>
    <s v="Both"/>
    <x v="0"/>
    <x v="0"/>
    <s v="N"/>
    <n v="0"/>
    <m/>
    <x v="0"/>
    <m/>
    <m/>
    <n v="19.899999999999999"/>
    <n v="20"/>
    <n v="1.1000000000000001"/>
    <m/>
    <m/>
    <m/>
    <m/>
    <m/>
    <s v="N"/>
    <m/>
    <n v="0.5"/>
    <s v="None"/>
    <s v="None"/>
    <n v="0"/>
    <n v="0"/>
    <s v="N"/>
    <s v="SevAgg"/>
    <s v="Flat channel, no low flow, no banks"/>
    <n v="19.899999999999999"/>
    <n v="0"/>
    <m/>
    <m/>
    <m/>
    <m/>
    <s v="N"/>
    <m/>
    <s v="Riffle"/>
    <s v="Rippled"/>
    <n v="5.9"/>
    <m/>
    <m/>
    <m/>
    <m/>
    <m/>
    <m/>
    <s v="Gravel"/>
    <s v="Sand"/>
    <m/>
    <m/>
    <m/>
    <m/>
    <s v="Boulder"/>
    <s v="Gravel "/>
    <m/>
    <m/>
    <m/>
    <m/>
    <s v="N"/>
    <m/>
    <s v="N"/>
    <s v="N"/>
    <n v="0"/>
    <n v="0"/>
    <n v="0"/>
    <n v="0"/>
    <n v="0"/>
    <n v="0"/>
    <m/>
    <n v="19.899999999999999"/>
    <n v="19.899999999999999"/>
    <n v="0.5"/>
    <m/>
    <m/>
    <m/>
    <m/>
    <m/>
    <m/>
    <m/>
    <m/>
    <m/>
    <m/>
    <s v="N"/>
    <x v="2"/>
    <n v="0.5"/>
    <s v="None"/>
    <s v="None"/>
    <n v="0"/>
    <n v="0"/>
    <s v="SevAgg"/>
    <s v="Channel flat, no low flow, no banks"/>
    <n v="19.899999999999999"/>
    <n v="19.899999999999999"/>
    <m/>
    <m/>
    <m/>
    <m/>
    <s v="N"/>
    <m/>
    <s v="Riffle"/>
    <s v="Rippled"/>
    <n v="5.9"/>
    <m/>
    <m/>
    <m/>
    <m/>
    <m/>
    <m/>
    <s v="Gravel"/>
    <s v="Sand "/>
    <m/>
    <m/>
    <m/>
    <m/>
    <s v="N"/>
    <m/>
    <s v="N"/>
    <s v="N"/>
    <n v="0"/>
    <n v="0"/>
    <n v="0"/>
    <n v="0"/>
    <n v="0"/>
    <n v="0"/>
    <m/>
    <n v="19.899999999999999"/>
    <n v="19.8"/>
    <n v="0.3"/>
    <m/>
    <m/>
    <m/>
    <m/>
    <m/>
    <s v="N"/>
    <m/>
    <n v="0.5"/>
    <s v="None"/>
    <s v="None"/>
    <n v="0"/>
    <n v="0"/>
    <s v="N"/>
    <s v="SevAgg"/>
    <s v="Channel flat, no low flow, no banks"/>
    <n v="19.899999999999999"/>
    <n v="39.799999999999997"/>
    <m/>
    <m/>
    <m/>
    <m/>
    <s v="N"/>
    <m/>
    <s v="Riffle"/>
    <s v="Rippled"/>
    <n v="5.9"/>
    <m/>
    <m/>
    <m/>
    <m/>
    <m/>
    <m/>
    <s v="Gravel"/>
    <s v="Sand"/>
    <s v="Boulder"/>
    <m/>
    <m/>
    <m/>
    <s v="Gravel"/>
    <s v="Sand"/>
    <s v="Boulder"/>
    <m/>
    <m/>
    <m/>
    <s v="N"/>
    <m/>
    <s v="N"/>
    <s v="N"/>
    <n v="0"/>
    <n v="0"/>
    <n v="0"/>
    <n v="0"/>
    <n v="0"/>
    <n v="0"/>
    <m/>
  </r>
  <r>
    <x v="39"/>
    <x v="0"/>
    <m/>
    <x v="37"/>
    <n v="2.4784225352112674"/>
    <n v="4.7"/>
    <n v="10.4"/>
    <n v="5.0999999999999996"/>
    <n v="10.3"/>
    <n v="4.9000000000000004"/>
    <x v="36"/>
    <n v="22.1"/>
    <n v="0.6"/>
    <n v="0.18333333333333335"/>
    <s v="Straight"/>
    <n v="0"/>
    <s v="None"/>
    <x v="0"/>
    <x v="0"/>
    <x v="0"/>
    <s v="&gt;50%"/>
    <s v="Right"/>
    <x v="0"/>
    <x v="0"/>
    <s v="N"/>
    <n v="0"/>
    <m/>
    <x v="0"/>
    <m/>
    <m/>
    <n v="11.8"/>
    <n v="11.7"/>
    <n v="1.71"/>
    <m/>
    <m/>
    <m/>
    <m/>
    <m/>
    <s v="Y"/>
    <n v="0.8"/>
    <m/>
    <s v="None"/>
    <s v="None"/>
    <n v="0"/>
    <n v="0"/>
    <s v="N"/>
    <s v="ModAgg"/>
    <m/>
    <m/>
    <m/>
    <m/>
    <m/>
    <m/>
    <s v="N"/>
    <m/>
    <m/>
    <s v="Riffle"/>
    <s v="Unbroken waves"/>
    <n v="10.3"/>
    <m/>
    <m/>
    <m/>
    <m/>
    <m/>
    <m/>
    <s v="Cobble"/>
    <s v="Gravel"/>
    <s v="Sand"/>
    <m/>
    <m/>
    <m/>
    <s v="Cobble "/>
    <s v="Gravel "/>
    <s v="Sand"/>
    <m/>
    <m/>
    <m/>
    <s v="Y"/>
    <s v="Side"/>
    <s v="Y"/>
    <s v="N"/>
    <n v="2.8"/>
    <n v="0"/>
    <n v="0.5"/>
    <n v="0"/>
    <n v="0.3"/>
    <n v="0"/>
    <s v="Side bar measured as a bank"/>
    <n v="11.8"/>
    <n v="11.7"/>
    <n v="0.68"/>
    <n v="1"/>
    <s v="typical"/>
    <n v="4.7"/>
    <n v="0.38"/>
    <n v="0.11"/>
    <m/>
    <m/>
    <m/>
    <m/>
    <m/>
    <s v="Y"/>
    <x v="9"/>
    <m/>
    <s v="None"/>
    <s v="None"/>
    <n v="0"/>
    <n v="0"/>
    <s v="ModAgg"/>
    <m/>
    <m/>
    <m/>
    <m/>
    <m/>
    <m/>
    <s v="N"/>
    <m/>
    <m/>
    <s v="Riffle"/>
    <s v="Unbroken Waves"/>
    <n v="9.8000000000000007"/>
    <m/>
    <m/>
    <m/>
    <m/>
    <m/>
    <m/>
    <s v="Gravel"/>
    <s v="Cobble"/>
    <s v="Sand"/>
    <s v="Boulder"/>
    <m/>
    <m/>
    <s v="Y"/>
    <s v="Side bar"/>
    <s v="Y"/>
    <s v="N"/>
    <n v="11.8"/>
    <n v="0"/>
    <n v="1.2"/>
    <n v="0"/>
    <n v="0.4"/>
    <n v="0"/>
    <s v="side bar measured as a bank"/>
    <n v="11.8"/>
    <n v="11.7"/>
    <n v="5.13"/>
    <m/>
    <m/>
    <m/>
    <m/>
    <m/>
    <s v="Y"/>
    <n v="1"/>
    <m/>
    <s v="None"/>
    <s v="None"/>
    <n v="0"/>
    <n v="0"/>
    <s v="Y"/>
    <s v="ModAgg"/>
    <m/>
    <m/>
    <m/>
    <m/>
    <m/>
    <m/>
    <s v="N"/>
    <m/>
    <m/>
    <s v="Riffle"/>
    <s v="Unbroken waves"/>
    <n v="8.6999999999999993"/>
    <m/>
    <m/>
    <m/>
    <m/>
    <m/>
    <m/>
    <s v="Cobble"/>
    <s v="Gravel"/>
    <s v="Sand"/>
    <m/>
    <m/>
    <m/>
    <s v="Boulder"/>
    <s v="Cobble"/>
    <s v="Gravel"/>
    <m/>
    <m/>
    <m/>
    <s v="Y"/>
    <s v="Side"/>
    <s v="Y"/>
    <s v="N"/>
    <n v="9.8000000000000007"/>
    <n v="0"/>
    <n v="1.9"/>
    <n v="0"/>
    <n v="0.4"/>
    <n v="0"/>
    <s v="Side bar measured as bank"/>
  </r>
  <r>
    <x v="40"/>
    <x v="0"/>
    <m/>
    <x v="21"/>
    <n v="4.3333333333333342E-2"/>
    <n v="5"/>
    <n v="6"/>
    <n v="5"/>
    <n v="6"/>
    <n v="5"/>
    <x v="37"/>
    <n v="0"/>
    <n v="0"/>
    <n v="0"/>
    <s v="Straight"/>
    <n v="0"/>
    <s v="None"/>
    <x v="0"/>
    <x v="0"/>
    <x v="0"/>
    <s v="&gt;50%"/>
    <s v="Both"/>
    <x v="0"/>
    <x v="1"/>
    <s v="N"/>
    <n v="0"/>
    <m/>
    <x v="0"/>
    <m/>
    <m/>
    <n v="15"/>
    <n v="15"/>
    <n v="0.13"/>
    <m/>
    <m/>
    <m/>
    <m/>
    <m/>
    <s v="Y"/>
    <n v="1.1000000000000001"/>
    <m/>
    <s v="None"/>
    <s v="None"/>
    <n v="0"/>
    <n v="0"/>
    <s v="Y"/>
    <s v="ModDow"/>
    <s v="Banks gone"/>
    <n v="15"/>
    <n v="0"/>
    <m/>
    <m/>
    <m/>
    <m/>
    <s v="N"/>
    <m/>
    <s v="Plane-bed"/>
    <s v="Smooth"/>
    <n v="6"/>
    <m/>
    <m/>
    <m/>
    <m/>
    <m/>
    <m/>
    <s v="Organic"/>
    <s v="Sand"/>
    <s v="Gravel"/>
    <s v="Cobble"/>
    <m/>
    <m/>
    <s v="Organic"/>
    <s v="Sand"/>
    <s v="Gravel"/>
    <m/>
    <m/>
    <m/>
    <s v="N"/>
    <m/>
    <s v="N"/>
    <s v="Y"/>
    <n v="0"/>
    <n v="0"/>
    <n v="0"/>
    <n v="0"/>
    <n v="0"/>
    <n v="0"/>
    <m/>
    <n v="15"/>
    <n v="15"/>
    <n v="0"/>
    <n v="1"/>
    <s v="typical"/>
    <n v="5.38"/>
    <n v="0.12"/>
    <n v="0.04"/>
    <m/>
    <m/>
    <m/>
    <m/>
    <m/>
    <s v="Y"/>
    <x v="4"/>
    <m/>
    <s v="None"/>
    <s v="None"/>
    <n v="0"/>
    <n v="0"/>
    <s v="ModDow"/>
    <s v="Banks gone"/>
    <n v="15"/>
    <n v="15"/>
    <m/>
    <m/>
    <m/>
    <m/>
    <s v="N"/>
    <m/>
    <s v="Plane-bed"/>
    <s v="Smooth"/>
    <n v="6"/>
    <m/>
    <m/>
    <m/>
    <m/>
    <m/>
    <m/>
    <s v="Organic"/>
    <s v="Gravel"/>
    <s v="Sand"/>
    <m/>
    <m/>
    <m/>
    <s v="Y"/>
    <s v="Mid"/>
    <s v="N"/>
    <s v="Y"/>
    <n v="0"/>
    <n v="0"/>
    <n v="0"/>
    <n v="0"/>
    <n v="0"/>
    <n v="0"/>
    <m/>
    <n v="15"/>
    <n v="15"/>
    <n v="0"/>
    <m/>
    <m/>
    <m/>
    <m/>
    <m/>
    <s v="Y"/>
    <n v="0.9"/>
    <m/>
    <s v="None"/>
    <s v="None"/>
    <n v="0"/>
    <n v="0"/>
    <s v="N"/>
    <s v="Stable"/>
    <m/>
    <m/>
    <m/>
    <m/>
    <m/>
    <m/>
    <m/>
    <s v="N"/>
    <m/>
    <s v="Plane-bed"/>
    <s v="Smooth"/>
    <n v="6"/>
    <m/>
    <m/>
    <m/>
    <m/>
    <m/>
    <m/>
    <s v="Organic"/>
    <s v="Gravel"/>
    <s v="Cobble"/>
    <m/>
    <m/>
    <m/>
    <m/>
    <m/>
    <m/>
    <m/>
    <m/>
    <m/>
    <s v="Y"/>
    <m/>
    <s v="N"/>
    <s v="Y"/>
    <n v="0"/>
    <n v="0"/>
    <n v="0"/>
    <n v="0"/>
    <n v="0"/>
    <n v="0"/>
    <m/>
  </r>
  <r>
    <x v="41"/>
    <x v="1"/>
    <s v="SG"/>
    <x v="38"/>
    <n v="0"/>
    <n v="4.5"/>
    <n v="6"/>
    <n v="5.4"/>
    <n v="6"/>
    <n v="4.95"/>
    <x v="21"/>
    <n v="0"/>
    <n v="0"/>
    <n v="0"/>
    <s v="Straight"/>
    <n v="0"/>
    <s v="None"/>
    <x v="0"/>
    <x v="0"/>
    <x v="0"/>
    <s v="&gt;50%"/>
    <s v="Both"/>
    <x v="1"/>
    <x v="1"/>
    <s v="N"/>
    <n v="0"/>
    <m/>
    <x v="0"/>
    <m/>
    <m/>
    <n v="13.3"/>
    <n v="13.3"/>
    <n v="0"/>
    <n v="1"/>
    <s v="typical"/>
    <n v="5.05"/>
    <m/>
    <m/>
    <s v="Y"/>
    <n v="2.6"/>
    <m/>
    <s v="None"/>
    <s v="None"/>
    <n v="0"/>
    <n v="0"/>
    <s v="N"/>
    <s v="SevAgg"/>
    <m/>
    <n v="13.3"/>
    <n v="0"/>
    <m/>
    <m/>
    <m/>
    <m/>
    <s v="N"/>
    <m/>
    <s v="Wetland"/>
    <s v="No Visible Flow"/>
    <n v="5.6"/>
    <m/>
    <m/>
    <m/>
    <m/>
    <m/>
    <m/>
    <s v="Gravel"/>
    <s v="Organic"/>
    <s v="Cobble"/>
    <m/>
    <m/>
    <m/>
    <m/>
    <m/>
    <m/>
    <m/>
    <m/>
    <m/>
    <s v="N"/>
    <m/>
    <s v="N"/>
    <s v="Y"/>
    <n v="0"/>
    <n v="0"/>
    <n v="0"/>
    <n v="0"/>
    <n v="0"/>
    <n v="0"/>
    <m/>
    <n v="13.3"/>
    <n v="13.3"/>
    <n v="0"/>
    <m/>
    <m/>
    <m/>
    <m/>
    <m/>
    <m/>
    <m/>
    <m/>
    <m/>
    <m/>
    <s v="Y"/>
    <x v="12"/>
    <m/>
    <s v="None"/>
    <s v="None"/>
    <n v="0"/>
    <n v="0"/>
    <s v="SevAgg"/>
    <m/>
    <n v="13.3"/>
    <n v="13.3"/>
    <m/>
    <m/>
    <m/>
    <m/>
    <s v="N"/>
    <m/>
    <s v="Wetland"/>
    <s v="No Visible Flow"/>
    <n v="5.6"/>
    <m/>
    <m/>
    <m/>
    <m/>
    <m/>
    <m/>
    <s v="Organic"/>
    <s v="Gravel"/>
    <s v="Cobble"/>
    <m/>
    <m/>
    <m/>
    <s v="N"/>
    <m/>
    <s v="N"/>
    <s v="Y"/>
    <n v="0"/>
    <n v="0"/>
    <n v="0"/>
    <n v="0"/>
    <n v="0"/>
    <n v="0"/>
    <m/>
    <n v="13.3"/>
    <n v="13.3"/>
    <n v="0"/>
    <m/>
    <s v="S"/>
    <m/>
    <m/>
    <m/>
    <s v="Y"/>
    <n v="2.2999999999999998"/>
    <m/>
    <s v="None"/>
    <s v="None"/>
    <n v="0"/>
    <n v="0"/>
    <s v="N"/>
    <s v="SevAgg"/>
    <m/>
    <n v="13.3"/>
    <n v="26.6"/>
    <m/>
    <m/>
    <m/>
    <m/>
    <s v="N"/>
    <m/>
    <s v="Wetland"/>
    <s v="No Visible Flow"/>
    <n v="5.6"/>
    <m/>
    <m/>
    <m/>
    <m/>
    <m/>
    <m/>
    <m/>
    <m/>
    <m/>
    <m/>
    <m/>
    <m/>
    <m/>
    <m/>
    <m/>
    <m/>
    <m/>
    <m/>
    <s v="N"/>
    <m/>
    <s v="N"/>
    <s v="Y"/>
    <n v="0"/>
    <n v="0"/>
    <n v="0"/>
    <n v="0"/>
    <n v="0"/>
    <n v="0"/>
    <m/>
  </r>
  <r>
    <x v="42"/>
    <x v="1"/>
    <s v="SG"/>
    <x v="39"/>
    <n v="1.0109528662420382"/>
    <n v="5.7"/>
    <n v="6.5"/>
    <n v="5.9"/>
    <n v="6.9"/>
    <n v="5.8000000000000007"/>
    <x v="38"/>
    <n v="0"/>
    <n v="0"/>
    <n v="0"/>
    <s v="Straight"/>
    <n v="0"/>
    <s v="Rock Spur"/>
    <x v="2"/>
    <x v="2"/>
    <x v="1"/>
    <s v="&gt;50%"/>
    <s v="Both"/>
    <x v="1"/>
    <x v="0"/>
    <s v="N"/>
    <n v="0"/>
    <m/>
    <x v="0"/>
    <m/>
    <m/>
    <n v="26.2"/>
    <n v="26.2"/>
    <n v="1.98"/>
    <m/>
    <m/>
    <m/>
    <m/>
    <m/>
    <s v="Y"/>
    <n v="0.9"/>
    <m/>
    <s v="Rock Spur"/>
    <s v="PA"/>
    <n v="2"/>
    <n v="1"/>
    <s v="N"/>
    <s v="ModDow"/>
    <s v="Channel below paint lines"/>
    <n v="18"/>
    <n v="8"/>
    <s v="Moderate Aggradation: channel much shallower"/>
    <n v="8"/>
    <n v="0"/>
    <m/>
    <s v="N"/>
    <m/>
    <s v="Riffle"/>
    <s v="Rippled"/>
    <n v="11.1"/>
    <m/>
    <m/>
    <m/>
    <n v="9.9"/>
    <m/>
    <m/>
    <s v="Cobble"/>
    <s v="Gravel"/>
    <s v="Boulder"/>
    <s v="Sand"/>
    <m/>
    <m/>
    <s v="Gravel"/>
    <s v="Cobble"/>
    <s v="Boulder"/>
    <m/>
    <m/>
    <m/>
    <s v="N"/>
    <m/>
    <s v="N"/>
    <s v="Y"/>
    <n v="0"/>
    <n v="0"/>
    <n v="0"/>
    <n v="0"/>
    <n v="0"/>
    <n v="0"/>
    <s v="Paint lines visible throughout entire culvert, banks 4-6&quot; below paint"/>
    <n v="26.2"/>
    <n v="2.62"/>
    <n v="0.99"/>
    <n v="2"/>
    <s v="feature"/>
    <n v="6.23"/>
    <n v="0.45"/>
    <n v="0.19"/>
    <n v="3"/>
    <s v="pool"/>
    <n v="5.71"/>
    <m/>
    <m/>
    <s v="Y"/>
    <x v="9"/>
    <m/>
    <s v="Rock Spur"/>
    <s v="PA"/>
    <n v="2"/>
    <n v="0"/>
    <s v="ModDow"/>
    <s v="Channel below paint lines"/>
    <n v="26.2"/>
    <n v="26.2"/>
    <m/>
    <m/>
    <m/>
    <m/>
    <s v="N"/>
    <m/>
    <s v="Riffle"/>
    <s v="Rippled"/>
    <n v="11.1"/>
    <m/>
    <m/>
    <m/>
    <n v="8.8000000000000007"/>
    <m/>
    <m/>
    <s v="Cobble"/>
    <s v="Gravel"/>
    <s v="Sand"/>
    <s v="Boulder"/>
    <m/>
    <m/>
    <s v="N"/>
    <m/>
    <s v="N"/>
    <s v="Y"/>
    <n v="0"/>
    <n v="0"/>
    <n v="0"/>
    <n v="0"/>
    <n v="0"/>
    <n v="0"/>
    <m/>
    <n v="26.2"/>
    <n v="26.2"/>
    <n v="0.95"/>
    <m/>
    <m/>
    <m/>
    <m/>
    <m/>
    <s v="Y"/>
    <n v="0.7"/>
    <m/>
    <s v="Rock Spur"/>
    <s v="PA"/>
    <n v="2"/>
    <n v="0"/>
    <s v="N"/>
    <s v="ModDow"/>
    <s v="Channel below paint lines"/>
    <n v="26.2"/>
    <n v="52.4"/>
    <m/>
    <m/>
    <m/>
    <m/>
    <s v="N"/>
    <m/>
    <s v="Riffle"/>
    <s v="Rippled"/>
    <n v="11.1"/>
    <m/>
    <m/>
    <m/>
    <n v="9.5"/>
    <m/>
    <m/>
    <s v="Cobble"/>
    <s v="Gravel"/>
    <s v="Sand"/>
    <s v="Boulder"/>
    <s v="Organic"/>
    <m/>
    <s v="Cobble"/>
    <s v="Sand"/>
    <s v="Gravel"/>
    <s v="Boulder"/>
    <m/>
    <m/>
    <s v="N"/>
    <m/>
    <s v="N"/>
    <s v="Y"/>
    <n v="0"/>
    <n v="0"/>
    <n v="0"/>
    <n v="0"/>
    <n v="0"/>
    <n v="0"/>
    <m/>
  </r>
  <r>
    <x v="43"/>
    <x v="0"/>
    <m/>
    <x v="40"/>
    <n v="0"/>
    <n v="8.1"/>
    <n v="12.2"/>
    <n v="8.1"/>
    <n v="14.8"/>
    <n v="8.1"/>
    <x v="39"/>
    <n v="0"/>
    <n v="0"/>
    <n v="0"/>
    <s v="Meandering"/>
    <n v="0"/>
    <s v="None"/>
    <x v="0"/>
    <x v="0"/>
    <x v="4"/>
    <s v="&gt;50%"/>
    <s v="Both (culvert filled with water)"/>
    <x v="0"/>
    <x v="1"/>
    <s v="N"/>
    <n v="0"/>
    <m/>
    <x v="0"/>
    <m/>
    <m/>
    <n v="30"/>
    <m/>
    <m/>
    <m/>
    <m/>
    <m/>
    <m/>
    <m/>
    <s v="Y"/>
    <n v="1.3"/>
    <m/>
    <s v="None"/>
    <s v="None"/>
    <n v="0"/>
    <n v="0"/>
    <s v="N"/>
    <s v="Stable"/>
    <m/>
    <m/>
    <m/>
    <m/>
    <m/>
    <m/>
    <m/>
    <s v="N"/>
    <m/>
    <s v="Wetland"/>
    <s v="Smooth"/>
    <n v="14.8"/>
    <s v="na"/>
    <s v="na"/>
    <s v="na"/>
    <s v="na"/>
    <s v="na"/>
    <s v="na"/>
    <s v="Gravel"/>
    <s v="Organic"/>
    <s v="Sand"/>
    <s v="Cobble"/>
    <m/>
    <m/>
    <s v="Organic "/>
    <s v="Sand"/>
    <s v="Gravel"/>
    <s v="Cobble"/>
    <m/>
    <m/>
    <s v="N"/>
    <m/>
    <s v="N"/>
    <m/>
    <n v="0"/>
    <n v="0"/>
    <n v="0"/>
    <n v="0"/>
    <n v="0"/>
    <n v="0"/>
    <s v="Foot traffic at inlet"/>
    <n v="30"/>
    <m/>
    <m/>
    <m/>
    <m/>
    <m/>
    <m/>
    <m/>
    <m/>
    <m/>
    <m/>
    <m/>
    <m/>
    <s v="Y"/>
    <x v="13"/>
    <m/>
    <s v="None"/>
    <s v="None"/>
    <n v="0"/>
    <n v="0"/>
    <s v="Stable"/>
    <m/>
    <m/>
    <m/>
    <m/>
    <m/>
    <m/>
    <m/>
    <s v="N"/>
    <m/>
    <s v="Wetland"/>
    <s v="Smooth"/>
    <n v="14.8"/>
    <s v="na "/>
    <s v="na "/>
    <s v="na "/>
    <s v="na "/>
    <s v="na "/>
    <s v="na "/>
    <s v="Gravel"/>
    <s v="Organic"/>
    <s v="Cobble"/>
    <s v="Sand"/>
    <m/>
    <m/>
    <s v="N"/>
    <m/>
    <s v="N"/>
    <m/>
    <n v="0"/>
    <n v="0"/>
    <n v="0"/>
    <n v="0"/>
    <n v="0"/>
    <n v="0"/>
    <m/>
    <n v="30"/>
    <m/>
    <m/>
    <m/>
    <m/>
    <m/>
    <m/>
    <m/>
    <s v="Y"/>
    <n v="1.4"/>
    <m/>
    <s v="None"/>
    <s v="None"/>
    <n v="0"/>
    <n v="0"/>
    <s v="N"/>
    <s v="Stable"/>
    <m/>
    <m/>
    <m/>
    <m/>
    <m/>
    <m/>
    <m/>
    <s v="N"/>
    <m/>
    <s v="Wetland"/>
    <s v="Smooth"/>
    <n v="14.8"/>
    <m/>
    <m/>
    <m/>
    <m/>
    <m/>
    <m/>
    <s v="Organic"/>
    <s v="Sand"/>
    <s v="Boulder"/>
    <s v="Gravel"/>
    <s v="Cobble"/>
    <m/>
    <s v="Gravel"/>
    <s v="Organic"/>
    <s v="Cobble"/>
    <s v="Sand"/>
    <m/>
    <m/>
    <s v="N"/>
    <m/>
    <s v="N"/>
    <m/>
    <n v="0"/>
    <n v="0"/>
    <n v="0"/>
    <n v="0"/>
    <n v="0"/>
    <n v="0"/>
    <m/>
  </r>
  <r>
    <x v="44"/>
    <x v="0"/>
    <m/>
    <x v="41"/>
    <n v="8.2872928176795577E-2"/>
    <n v="6.1"/>
    <n v="12.7"/>
    <n v="6.2"/>
    <n v="14"/>
    <n v="6.15"/>
    <x v="40"/>
    <n v="63"/>
    <n v="2.6166666666666667"/>
    <n v="0.68333333333333324"/>
    <s v="Meandering"/>
    <n v="2"/>
    <s v="Rock Cluster"/>
    <x v="2"/>
    <x v="1"/>
    <x v="0"/>
    <n v="0"/>
    <m/>
    <x v="0"/>
    <x v="0"/>
    <s v="N"/>
    <n v="0"/>
    <m/>
    <x v="0"/>
    <m/>
    <m/>
    <n v="12"/>
    <n v="12"/>
    <n v="0"/>
    <m/>
    <m/>
    <m/>
    <m/>
    <m/>
    <s v="Y"/>
    <n v="1.7"/>
    <m/>
    <s v="Rock Cluster"/>
    <s v="PA"/>
    <n v="1"/>
    <n v="0"/>
    <s v="N"/>
    <s v="Stable"/>
    <m/>
    <m/>
    <m/>
    <m/>
    <m/>
    <m/>
    <m/>
    <s v="N"/>
    <m/>
    <s v="Riffle-pool"/>
    <s v="Rippled"/>
    <n v="14.7"/>
    <m/>
    <m/>
    <m/>
    <n v="10.8"/>
    <m/>
    <m/>
    <s v="Cobble"/>
    <s v="Gravel"/>
    <s v="Sand"/>
    <s v="Boulder"/>
    <m/>
    <m/>
    <s v="Boulder"/>
    <s v="Cobble"/>
    <s v="Gravel"/>
    <s v="Sand"/>
    <m/>
    <m/>
    <s v="N"/>
    <m/>
    <s v="Y"/>
    <s v="Y"/>
    <n v="12"/>
    <n v="12"/>
    <n v="3"/>
    <n v="2"/>
    <n v="0.5"/>
    <n v="0.6"/>
    <s v="Rock Cluster width left bank 4'"/>
    <n v="12"/>
    <n v="12"/>
    <n v="0.25"/>
    <n v="2"/>
    <s v="feature"/>
    <n v="6.4"/>
    <n v="1.4"/>
    <n v="0.25"/>
    <m/>
    <m/>
    <m/>
    <m/>
    <m/>
    <s v="Y"/>
    <x v="14"/>
    <n v="1"/>
    <s v="Rock Cluster"/>
    <s v="PA"/>
    <n v="1"/>
    <n v="0"/>
    <s v="Stable"/>
    <m/>
    <m/>
    <m/>
    <m/>
    <m/>
    <m/>
    <m/>
    <s v="N"/>
    <m/>
    <s v="Riffle-pool"/>
    <s v="Rippled"/>
    <n v="14"/>
    <m/>
    <m/>
    <m/>
    <n v="10.7"/>
    <m/>
    <m/>
    <s v="Cobble"/>
    <s v="Gravel"/>
    <s v="Boulder"/>
    <s v="Sand"/>
    <m/>
    <m/>
    <s v="N"/>
    <m/>
    <s v="Y"/>
    <s v="Y"/>
    <n v="12"/>
    <n v="12"/>
    <n v="3.5"/>
    <n v="2.5"/>
    <n v="0.7"/>
    <n v="0.7"/>
    <s v="Rock cluster right bank width 4.7'"/>
    <n v="12"/>
    <n v="12"/>
    <n v="0"/>
    <n v="3"/>
    <s v="typical"/>
    <n v="6.5"/>
    <n v="0.4"/>
    <n v="0.2"/>
    <s v="Y"/>
    <n v="1.7"/>
    <m/>
    <s v="None"/>
    <s v="None"/>
    <n v="0"/>
    <n v="0"/>
    <s v="N"/>
    <s v="Stable"/>
    <m/>
    <m/>
    <m/>
    <m/>
    <m/>
    <m/>
    <m/>
    <s v="N"/>
    <m/>
    <s v="Riffle-pool"/>
    <s v="Rippled"/>
    <n v="13.6"/>
    <m/>
    <m/>
    <m/>
    <m/>
    <m/>
    <m/>
    <s v="Cobble"/>
    <s v="Gravel"/>
    <s v="Sand"/>
    <s v="Boulder"/>
    <m/>
    <m/>
    <s v="Cobble "/>
    <s v="Boulder"/>
    <s v="Gravel"/>
    <s v="Sand"/>
    <m/>
    <m/>
    <s v="N"/>
    <m/>
    <s v="Y"/>
    <s v="Y"/>
    <n v="12"/>
    <n v="12"/>
    <n v="2.5"/>
    <n v="2.2000000000000002"/>
    <n v="0.8"/>
    <n v="0.8"/>
    <m/>
  </r>
  <r>
    <x v="45"/>
    <x v="0"/>
    <m/>
    <x v="42"/>
    <n v="1.1099999999999999"/>
    <n v="5.4"/>
    <n v="5.9"/>
    <n v="5.2"/>
    <n v="5"/>
    <n v="5.3000000000000007"/>
    <x v="41"/>
    <n v="155.70000000000002"/>
    <n v="1.3666666666666665"/>
    <n v="0.88333333333333319"/>
    <s v="Straight"/>
    <n v="0"/>
    <s v="None"/>
    <x v="0"/>
    <x v="0"/>
    <x v="0"/>
    <n v="0"/>
    <m/>
    <x v="0"/>
    <x v="0"/>
    <s v="N"/>
    <n v="0"/>
    <m/>
    <x v="0"/>
    <m/>
    <m/>
    <n v="30.9"/>
    <n v="30.9"/>
    <n v="0.23"/>
    <m/>
    <m/>
    <m/>
    <m/>
    <m/>
    <s v="N"/>
    <m/>
    <n v="0.4"/>
    <s v="None"/>
    <s v="None"/>
    <n v="0"/>
    <n v="0"/>
    <s v="N"/>
    <s v="Stable"/>
    <m/>
    <m/>
    <m/>
    <m/>
    <m/>
    <m/>
    <m/>
    <s v="N"/>
    <m/>
    <s v="Wetland"/>
    <s v="Smooth"/>
    <n v="5.4"/>
    <m/>
    <m/>
    <m/>
    <m/>
    <m/>
    <m/>
    <s v="Gravel"/>
    <s v="Sand"/>
    <m/>
    <m/>
    <m/>
    <m/>
    <s v="Gravel"/>
    <s v="Sand"/>
    <s v="Cobble"/>
    <s v="Boulder"/>
    <m/>
    <m/>
    <s v="N"/>
    <m/>
    <s v="Y"/>
    <s v="N"/>
    <n v="30.9"/>
    <n v="30.9"/>
    <n v="1.2"/>
    <n v="1.2"/>
    <n v="0.7"/>
    <n v="0.8"/>
    <m/>
    <n v="30.9"/>
    <n v="30.9"/>
    <n v="0.71"/>
    <n v="1"/>
    <s v="typical"/>
    <n v="5.69"/>
    <n v="0.1"/>
    <n v="0.52"/>
    <m/>
    <m/>
    <m/>
    <m/>
    <m/>
    <s v="N"/>
    <x v="2"/>
    <n v="0.4"/>
    <s v="None"/>
    <s v="None"/>
    <n v="0"/>
    <n v="0"/>
    <s v="Stable"/>
    <m/>
    <m/>
    <m/>
    <m/>
    <m/>
    <m/>
    <m/>
    <s v="N"/>
    <m/>
    <s v="Riffle"/>
    <s v="Rippled"/>
    <n v="5.2"/>
    <m/>
    <m/>
    <m/>
    <m/>
    <m/>
    <m/>
    <s v="Gravel"/>
    <s v="Sand "/>
    <m/>
    <m/>
    <m/>
    <m/>
    <s v="N"/>
    <m/>
    <s v="Y"/>
    <s v="N"/>
    <n v="30.9"/>
    <n v="30.9"/>
    <n v="1.3"/>
    <n v="1.5"/>
    <n v="0.8"/>
    <n v="0.9"/>
    <m/>
    <n v="30.9"/>
    <n v="30.9"/>
    <n v="2.39"/>
    <m/>
    <m/>
    <m/>
    <m/>
    <m/>
    <s v="Y"/>
    <n v="0.3"/>
    <m/>
    <s v="None"/>
    <s v="None"/>
    <n v="0"/>
    <n v="0"/>
    <s v="N"/>
    <s v="Stable"/>
    <m/>
    <m/>
    <m/>
    <m/>
    <m/>
    <m/>
    <m/>
    <s v="N"/>
    <m/>
    <s v="Riffle"/>
    <s v="Rippled"/>
    <n v="4.7"/>
    <m/>
    <m/>
    <m/>
    <m/>
    <m/>
    <m/>
    <s v="Gravel"/>
    <s v="Sand"/>
    <m/>
    <m/>
    <m/>
    <m/>
    <s v="Cobble "/>
    <s v="Gravel"/>
    <s v="Boulder"/>
    <s v="Sand"/>
    <m/>
    <m/>
    <s v="N"/>
    <m/>
    <s v="Y"/>
    <s v="N"/>
    <n v="30.9"/>
    <n v="30.9"/>
    <n v="1.4"/>
    <n v="1.6"/>
    <n v="1"/>
    <n v="1.1000000000000001"/>
    <m/>
  </r>
  <r>
    <x v="46"/>
    <x v="0"/>
    <m/>
    <x v="43"/>
    <n v="2.5738513097072415"/>
    <n v="4.4000000000000004"/>
    <n v="3.3"/>
    <n v="4.0999999999999996"/>
    <n v="5"/>
    <n v="4.25"/>
    <x v="42"/>
    <n v="109.4"/>
    <n v="1.1833333333333333"/>
    <n v="0.46666666666666662"/>
    <s v="Straight"/>
    <n v="0"/>
    <s v="None"/>
    <x v="0"/>
    <x v="0"/>
    <x v="0"/>
    <n v="0"/>
    <m/>
    <x v="1"/>
    <x v="0"/>
    <s v="N"/>
    <n v="0"/>
    <m/>
    <x v="0"/>
    <m/>
    <m/>
    <n v="21.6"/>
    <n v="21.5"/>
    <n v="3.7208999999999999"/>
    <m/>
    <m/>
    <m/>
    <m/>
    <m/>
    <s v="Y"/>
    <n v="0.5"/>
    <m/>
    <s v="None"/>
    <s v="None"/>
    <n v="0"/>
    <n v="0"/>
    <s v="N"/>
    <s v="Stable"/>
    <m/>
    <m/>
    <m/>
    <m/>
    <m/>
    <m/>
    <m/>
    <s v="N"/>
    <m/>
    <s v="Riffle"/>
    <s v="Unbroken waves"/>
    <n v="3.5"/>
    <m/>
    <m/>
    <m/>
    <m/>
    <m/>
    <m/>
    <s v="Cobble"/>
    <s v="Gravel"/>
    <m/>
    <m/>
    <m/>
    <m/>
    <s v="Cobble "/>
    <s v="Gravel "/>
    <m/>
    <m/>
    <m/>
    <m/>
    <s v="N"/>
    <m/>
    <s v="Y"/>
    <s v="N"/>
    <n v="21.6"/>
    <n v="21.6"/>
    <n v="1.4"/>
    <n v="1.1000000000000001"/>
    <n v="0.5"/>
    <n v="0.4"/>
    <m/>
    <n v="21.6"/>
    <n v="21.7"/>
    <n v="3.09"/>
    <m/>
    <m/>
    <m/>
    <m/>
    <m/>
    <m/>
    <m/>
    <m/>
    <m/>
    <m/>
    <s v="Y"/>
    <x v="11"/>
    <m/>
    <s v="None"/>
    <s v="None"/>
    <n v="0"/>
    <n v="0"/>
    <s v="Stable"/>
    <m/>
    <m/>
    <m/>
    <m/>
    <m/>
    <m/>
    <m/>
    <s v="N"/>
    <m/>
    <s v="Riffle"/>
    <s v="Unbroken Waves"/>
    <n v="3.9"/>
    <m/>
    <m/>
    <m/>
    <m/>
    <m/>
    <m/>
    <s v="Cobble"/>
    <s v="Gravel"/>
    <s v="Sand"/>
    <m/>
    <m/>
    <m/>
    <s v="N"/>
    <m/>
    <s v="Y"/>
    <s v="N"/>
    <n v="21.6"/>
    <n v="21.6"/>
    <n v="1.3"/>
    <n v="1.2"/>
    <n v="0.5"/>
    <n v="0.4"/>
    <m/>
    <n v="21.6"/>
    <n v="21.8"/>
    <n v="0.91700000000000004"/>
    <n v="2"/>
    <s v="typical"/>
    <n v="4"/>
    <n v="0.7"/>
    <n v="0.15"/>
    <s v="Y"/>
    <n v="0.4"/>
    <m/>
    <s v="None"/>
    <s v="None"/>
    <n v="0"/>
    <n v="0"/>
    <s v="N"/>
    <s v="Stable"/>
    <m/>
    <m/>
    <m/>
    <m/>
    <m/>
    <m/>
    <m/>
    <s v="N"/>
    <m/>
    <s v="Riffle"/>
    <s v="Unbroken waves"/>
    <n v="4"/>
    <m/>
    <m/>
    <m/>
    <m/>
    <m/>
    <m/>
    <s v="Cobble"/>
    <s v="Gravel"/>
    <m/>
    <m/>
    <m/>
    <m/>
    <s v="Cobble "/>
    <s v="Sand"/>
    <m/>
    <m/>
    <m/>
    <m/>
    <s v="N"/>
    <m/>
    <s v="Y"/>
    <s v="N"/>
    <n v="21.6"/>
    <n v="21.6"/>
    <n v="1"/>
    <n v="1.1000000000000001"/>
    <n v="0.4"/>
    <n v="0.6"/>
    <m/>
  </r>
  <r>
    <x v="47"/>
    <x v="0"/>
    <m/>
    <x v="44"/>
    <n v="2.3050000000000002"/>
    <n v="7.8"/>
    <n v="8.4"/>
    <n v="7.8"/>
    <n v="11.1"/>
    <n v="7.8"/>
    <x v="38"/>
    <n v="0"/>
    <n v="0"/>
    <n v="0"/>
    <s v="Straight"/>
    <n v="0"/>
    <s v="None"/>
    <x v="0"/>
    <x v="0"/>
    <x v="0"/>
    <s v="&gt;50%"/>
    <s v="Both"/>
    <x v="0"/>
    <x v="0"/>
    <s v="N"/>
    <n v="0"/>
    <m/>
    <x v="0"/>
    <m/>
    <m/>
    <n v="20"/>
    <n v="20"/>
    <n v="1.5"/>
    <m/>
    <m/>
    <m/>
    <m/>
    <m/>
    <s v="Y"/>
    <n v="0.5"/>
    <m/>
    <s v="None"/>
    <s v="None"/>
    <n v="1"/>
    <n v="0"/>
    <s v="N"/>
    <s v="SevAgg"/>
    <m/>
    <m/>
    <m/>
    <m/>
    <m/>
    <m/>
    <m/>
    <s v="N"/>
    <m/>
    <s v="Plane-bed"/>
    <s v="Rippled"/>
    <n v="11.1"/>
    <m/>
    <m/>
    <m/>
    <m/>
    <m/>
    <m/>
    <s v="Gravel"/>
    <s v="Cobble"/>
    <m/>
    <m/>
    <m/>
    <m/>
    <m/>
    <m/>
    <m/>
    <m/>
    <m/>
    <m/>
    <s v="Y"/>
    <s v="Entire channel"/>
    <s v="N"/>
    <s v="Y"/>
    <m/>
    <m/>
    <m/>
    <m/>
    <m/>
    <m/>
    <m/>
    <n v="20"/>
    <n v="20"/>
    <n v="2.75"/>
    <n v="1"/>
    <s v="typical"/>
    <n v="7.8"/>
    <n v="0.6"/>
    <n v="0.05"/>
    <m/>
    <m/>
    <m/>
    <m/>
    <m/>
    <s v="N"/>
    <x v="2"/>
    <n v="0.54"/>
    <s v="Aggraded rock weir"/>
    <s v="PA"/>
    <n v="1"/>
    <n v="1"/>
    <s v="SevAgg"/>
    <m/>
    <n v="20"/>
    <n v="20"/>
    <s v="Plane bed"/>
    <m/>
    <m/>
    <s v="N"/>
    <s v="N"/>
    <m/>
    <s v="Plane-bed"/>
    <s v="Rippled"/>
    <n v="11.1"/>
    <m/>
    <m/>
    <m/>
    <m/>
    <m/>
    <m/>
    <s v="Gravel"/>
    <s v="Cobble"/>
    <m/>
    <m/>
    <m/>
    <m/>
    <s v="Y"/>
    <s v="Entire channel"/>
    <s v="N"/>
    <s v="Y"/>
    <m/>
    <m/>
    <m/>
    <m/>
    <m/>
    <m/>
    <m/>
    <n v="20"/>
    <n v="20.5"/>
    <n v="2.6"/>
    <m/>
    <m/>
    <m/>
    <m/>
    <m/>
    <s v="N"/>
    <m/>
    <n v="0.5"/>
    <s v="None"/>
    <s v="None"/>
    <n v="0"/>
    <n v="0"/>
    <s v="N"/>
    <s v="SevAgg"/>
    <s v="Plane bed"/>
    <n v="20"/>
    <n v="40"/>
    <m/>
    <m/>
    <m/>
    <m/>
    <s v="N"/>
    <m/>
    <s v="1/2 riffle, 1/2plane bed"/>
    <s v="Rippled"/>
    <n v="11.1"/>
    <m/>
    <m/>
    <m/>
    <m/>
    <m/>
    <m/>
    <s v="Gravel"/>
    <s v="Cobble"/>
    <s v="Boulder"/>
    <m/>
    <m/>
    <m/>
    <m/>
    <m/>
    <m/>
    <m/>
    <m/>
    <m/>
    <s v="N"/>
    <m/>
    <s v="N"/>
    <s v="Y"/>
    <n v="0"/>
    <n v="0"/>
    <n v="0"/>
    <n v="0"/>
    <n v="0"/>
    <n v="0"/>
    <m/>
  </r>
  <r>
    <x v="48"/>
    <x v="0"/>
    <m/>
    <x v="45"/>
    <n v="0.12951653944020358"/>
    <n v="8.8000000000000007"/>
    <n v="12"/>
    <n v="7.8"/>
    <n v="13.1"/>
    <n v="8.3000000000000007"/>
    <x v="43"/>
    <n v="0"/>
    <n v="0"/>
    <n v="0"/>
    <s v="Straight"/>
    <n v="0"/>
    <s v="None"/>
    <x v="0"/>
    <x v="0"/>
    <x v="0"/>
    <s v="&gt;50%"/>
    <s v="Both"/>
    <x v="0"/>
    <x v="0"/>
    <s v="N"/>
    <n v="0"/>
    <m/>
    <x v="0"/>
    <m/>
    <m/>
    <n v="26.2"/>
    <n v="26.3"/>
    <n v="0.08"/>
    <n v="1"/>
    <s v="typical"/>
    <n v="9.25"/>
    <n v="0.47"/>
    <n v="0.01"/>
    <s v="N"/>
    <m/>
    <n v="1.1000000000000001"/>
    <s v="None"/>
    <s v="None"/>
    <n v="0"/>
    <n v="0"/>
    <s v="N"/>
    <s v="SevAgg"/>
    <s v="Channel flat, filled with mud (1.2' of mud on avg)"/>
    <n v="26.2"/>
    <n v="0"/>
    <m/>
    <m/>
    <m/>
    <s v="N"/>
    <m/>
    <m/>
    <s v="Wetland"/>
    <s v="Smooth"/>
    <n v="13.1"/>
    <m/>
    <m/>
    <m/>
    <m/>
    <m/>
    <m/>
    <s v="Organic"/>
    <s v="Boulder"/>
    <m/>
    <m/>
    <m/>
    <m/>
    <s v="Organic"/>
    <m/>
    <m/>
    <m/>
    <m/>
    <m/>
    <s v="N"/>
    <m/>
    <s v="N"/>
    <s v="N"/>
    <n v="0"/>
    <n v="0"/>
    <n v="0"/>
    <n v="0"/>
    <n v="0"/>
    <n v="0"/>
    <m/>
    <n v="26.2"/>
    <n v="26"/>
    <n v="0.27"/>
    <m/>
    <m/>
    <m/>
    <m/>
    <m/>
    <m/>
    <m/>
    <m/>
    <m/>
    <m/>
    <s v="N"/>
    <x v="2"/>
    <n v="1.2"/>
    <s v="None"/>
    <s v="None"/>
    <n v="0"/>
    <n v="0"/>
    <s v="SevAgg"/>
    <s v="Channel flat, filled with mud (1.2' of mud on avg)"/>
    <n v="26.2"/>
    <n v="26.2"/>
    <m/>
    <m/>
    <m/>
    <s v="N"/>
    <m/>
    <m/>
    <s v="Wetland"/>
    <s v="Smooth"/>
    <n v="13.1"/>
    <m/>
    <m/>
    <m/>
    <m/>
    <m/>
    <m/>
    <s v="Organic"/>
    <s v="Boulder"/>
    <m/>
    <m/>
    <m/>
    <m/>
    <s v="N"/>
    <m/>
    <s v="N"/>
    <s v="N"/>
    <n v="0"/>
    <n v="0"/>
    <n v="0"/>
    <n v="0"/>
    <n v="0"/>
    <n v="0"/>
    <m/>
    <n v="26.2"/>
    <n v="26.4"/>
    <n v="0.04"/>
    <m/>
    <m/>
    <m/>
    <m/>
    <m/>
    <s v="Y"/>
    <n v="1.7"/>
    <m/>
    <s v="None"/>
    <s v="None"/>
    <n v="0"/>
    <n v="0"/>
    <s v="N"/>
    <s v="ModAgg"/>
    <s v="No banks"/>
    <n v="26.2"/>
    <n v="52.4"/>
    <m/>
    <m/>
    <m/>
    <s v="N"/>
    <m/>
    <m/>
    <s v="Wetland"/>
    <s v="Smooth"/>
    <n v="13.1"/>
    <m/>
    <m/>
    <m/>
    <m/>
    <m/>
    <m/>
    <s v="Organic"/>
    <s v="Boulder"/>
    <m/>
    <m/>
    <m/>
    <m/>
    <s v="Organic"/>
    <s v="Boulder"/>
    <m/>
    <m/>
    <m/>
    <m/>
    <s v="N"/>
    <m/>
    <s v="N"/>
    <s v="N"/>
    <n v="0"/>
    <n v="0"/>
    <n v="0"/>
    <n v="0"/>
    <n v="0"/>
    <n v="0"/>
    <m/>
  </r>
  <r>
    <x v="49"/>
    <x v="0"/>
    <m/>
    <x v="46"/>
    <n v="1.2880113636363637"/>
    <n v="4.4000000000000004"/>
    <n v="3.3"/>
    <n v="3.8"/>
    <n v="6"/>
    <n v="4.0999999999999996"/>
    <x v="44"/>
    <n v="41"/>
    <n v="1.6333333333333331"/>
    <n v="0.98333333333333339"/>
    <s v="Straight"/>
    <n v="0"/>
    <s v="Rock Cluster"/>
    <x v="2"/>
    <x v="4"/>
    <x v="0"/>
    <s v="&gt;50%"/>
    <s v="Both (alternating)"/>
    <x v="0"/>
    <x v="0"/>
    <s v="N"/>
    <n v="0"/>
    <m/>
    <x v="0"/>
    <m/>
    <m/>
    <n v="17.600000000000001"/>
    <n v="17.600000000000001"/>
    <n v="1.82"/>
    <m/>
    <m/>
    <m/>
    <m/>
    <m/>
    <s v="Y"/>
    <n v="0.4"/>
    <m/>
    <s v="Rock Cluster"/>
    <s v="PA"/>
    <n v="1"/>
    <n v="0"/>
    <s v="N"/>
    <s v="ModAgg"/>
    <m/>
    <m/>
    <m/>
    <m/>
    <m/>
    <m/>
    <m/>
    <s v="N"/>
    <m/>
    <s v="Rocky-Riffle"/>
    <s v="Rippled"/>
    <n v="8"/>
    <m/>
    <m/>
    <m/>
    <n v="4.5"/>
    <m/>
    <m/>
    <s v="Gravel"/>
    <s v="Clay"/>
    <s v="Organic"/>
    <s v="Cobble"/>
    <m/>
    <m/>
    <s v="Gravel"/>
    <s v="Clay"/>
    <s v="Organic"/>
    <s v="Cobble"/>
    <m/>
    <m/>
    <s v="N"/>
    <m/>
    <s v="Y"/>
    <s v="Y"/>
    <n v="4.0999999999999996"/>
    <n v="0"/>
    <n v="2.4"/>
    <n v="0"/>
    <n v="1.1000000000000001"/>
    <n v="0"/>
    <m/>
    <n v="17.600000000000001"/>
    <n v="17.600000000000001"/>
    <n v="1.7"/>
    <m/>
    <m/>
    <m/>
    <m/>
    <m/>
    <n v="2"/>
    <s v="feature"/>
    <n v="3.55"/>
    <n v="0.4"/>
    <n v="0.15"/>
    <s v="N"/>
    <x v="2"/>
    <n v="0.3"/>
    <s v="Rock Cluster"/>
    <s v="PA"/>
    <n v="2"/>
    <n v="0"/>
    <s v="SevAgg"/>
    <m/>
    <m/>
    <m/>
    <m/>
    <m/>
    <m/>
    <m/>
    <s v="N"/>
    <m/>
    <s v="Plane-bed"/>
    <s v="Rippled"/>
    <n v="6.4"/>
    <m/>
    <m/>
    <m/>
    <n v="5.3"/>
    <m/>
    <m/>
    <s v="Gravel"/>
    <s v="Clay"/>
    <s v="Organic"/>
    <s v="Cobble"/>
    <m/>
    <m/>
    <s v="N"/>
    <m/>
    <s v="Y"/>
    <s v="N"/>
    <n v="7.2"/>
    <n v="8.6999999999999993"/>
    <n v="2.2000000000000002"/>
    <n v="1.3"/>
    <n v="1.1000000000000001"/>
    <n v="1.2"/>
    <m/>
    <n v="17.600000000000001"/>
    <n v="17.3"/>
    <n v="0.35"/>
    <m/>
    <m/>
    <m/>
    <m/>
    <m/>
    <s v="Y"/>
    <n v="0.4"/>
    <m/>
    <s v="Rock Cluster"/>
    <s v="PA"/>
    <n v="1"/>
    <n v="0"/>
    <s v="N"/>
    <s v="ModAgg"/>
    <m/>
    <m/>
    <m/>
    <m/>
    <m/>
    <m/>
    <m/>
    <s v="N"/>
    <m/>
    <s v="Rocky riffle"/>
    <s v="Rippled"/>
    <n v="6.4"/>
    <m/>
    <m/>
    <m/>
    <n v="4.0999999999999996"/>
    <m/>
    <m/>
    <s v="Gravel"/>
    <s v="Clay"/>
    <s v="Organic"/>
    <s v="Cobble"/>
    <m/>
    <m/>
    <s v="Boulder"/>
    <m/>
    <m/>
    <m/>
    <m/>
    <m/>
    <s v="N"/>
    <m/>
    <s v="Y"/>
    <s v="Y"/>
    <n v="10.1"/>
    <n v="12.6"/>
    <n v="1.8"/>
    <n v="2.1"/>
    <n v="0.9"/>
    <n v="1.6"/>
    <m/>
  </r>
  <r>
    <x v="50"/>
    <x v="0"/>
    <m/>
    <x v="47"/>
    <n v="9.6787499999999999E-2"/>
    <n v="5.7"/>
    <n v="4.5"/>
    <n v="5.7"/>
    <n v="5.0999999999999996"/>
    <n v="5.7"/>
    <x v="45"/>
    <n v="17"/>
    <n v="0.46666666666666662"/>
    <n v="4.9999999999999996E-2"/>
    <s v="Straight"/>
    <n v="0"/>
    <s v="Rock Cluster"/>
    <x v="2"/>
    <x v="4"/>
    <x v="0"/>
    <s v="&gt;50%"/>
    <s v="Both (culvert filled with water)"/>
    <x v="1"/>
    <x v="1"/>
    <s v="N"/>
    <n v="0"/>
    <m/>
    <x v="0"/>
    <m/>
    <m/>
    <n v="26.7"/>
    <n v="26.7"/>
    <n v="0.15"/>
    <m/>
    <m/>
    <m/>
    <m/>
    <m/>
    <s v="Y"/>
    <n v="1.3"/>
    <m/>
    <s v="Rock Cluster"/>
    <s v="PA"/>
    <n v="1"/>
    <n v="0"/>
    <s v="N"/>
    <s v="Stable"/>
    <m/>
    <m/>
    <m/>
    <m/>
    <m/>
    <m/>
    <m/>
    <s v="N"/>
    <m/>
    <s v="Wetland"/>
    <s v="Smooth"/>
    <n v="8.8000000000000007"/>
    <m/>
    <m/>
    <m/>
    <m/>
    <m/>
    <m/>
    <s v="Clay"/>
    <s v="Organic"/>
    <s v="Sand"/>
    <m/>
    <m/>
    <m/>
    <s v="Clay"/>
    <s v="Organic"/>
    <s v="Sand"/>
    <s v="Boulder"/>
    <m/>
    <m/>
    <s v="N"/>
    <m/>
    <s v="N"/>
    <s v="Y"/>
    <n v="0"/>
    <n v="0"/>
    <n v="0"/>
    <n v="0"/>
    <n v="0"/>
    <n v="0"/>
    <m/>
    <n v="26.7"/>
    <n v="26.7"/>
    <n v="7.0000000000000007E-2"/>
    <n v="2"/>
    <s v="typical"/>
    <n v="5.71"/>
    <n v="0.45"/>
    <n v="0.1"/>
    <m/>
    <m/>
    <m/>
    <m/>
    <m/>
    <s v="Y"/>
    <x v="6"/>
    <m/>
    <s v="Rock Cluster"/>
    <s v="PA"/>
    <n v="1"/>
    <n v="0"/>
    <s v="Stable"/>
    <m/>
    <m/>
    <m/>
    <m/>
    <m/>
    <m/>
    <m/>
    <s v="N"/>
    <m/>
    <s v="Wetland"/>
    <s v="Smooth"/>
    <n v="8.8000000000000007"/>
    <m/>
    <m/>
    <m/>
    <n v="7.8"/>
    <m/>
    <m/>
    <s v="Organic"/>
    <s v="Clay"/>
    <s v="Gravel"/>
    <s v="Cobble"/>
    <m/>
    <m/>
    <s v="N"/>
    <m/>
    <s v="Y"/>
    <s v="N"/>
    <n v="4"/>
    <n v="0"/>
    <n v="1.2"/>
    <n v="0"/>
    <n v="0"/>
    <n v="0"/>
    <m/>
    <n v="26.7"/>
    <n v="26.7"/>
    <n v="7.0000000000000007E-2"/>
    <m/>
    <m/>
    <m/>
    <m/>
    <m/>
    <s v="Y"/>
    <n v="1.3"/>
    <m/>
    <s v="Rock Cluster"/>
    <s v="PA"/>
    <n v="2"/>
    <n v="0"/>
    <s v="N"/>
    <s v="Stable"/>
    <m/>
    <m/>
    <m/>
    <m/>
    <m/>
    <m/>
    <m/>
    <s v="N"/>
    <m/>
    <s v="Wetland"/>
    <s v="Smooth"/>
    <n v="7.5"/>
    <m/>
    <m/>
    <m/>
    <n v="6.9"/>
    <m/>
    <m/>
    <s v="Gravel"/>
    <s v="Organic"/>
    <s v="Cobble"/>
    <m/>
    <m/>
    <m/>
    <s v="Gravel"/>
    <s v="Cobble"/>
    <s v="Organic"/>
    <m/>
    <m/>
    <m/>
    <s v="N"/>
    <m/>
    <s v="Y"/>
    <s v="N"/>
    <n v="0"/>
    <n v="13"/>
    <n v="0"/>
    <n v="1.6"/>
    <n v="0"/>
    <n v="0.3"/>
    <m/>
  </r>
  <r>
    <x v="51"/>
    <x v="0"/>
    <m/>
    <x v="48"/>
    <n v="0"/>
    <n v="8.5"/>
    <n v="29"/>
    <n v="7.1"/>
    <n v="22"/>
    <n v="7.8"/>
    <x v="46"/>
    <n v="0"/>
    <n v="0"/>
    <n v="0"/>
    <s v="Straight"/>
    <n v="0"/>
    <s v="None"/>
    <x v="0"/>
    <x v="0"/>
    <x v="0"/>
    <s v="&gt;50%"/>
    <s v="Both"/>
    <x v="0"/>
    <x v="1"/>
    <s v="N"/>
    <n v="0"/>
    <m/>
    <x v="0"/>
    <m/>
    <m/>
    <n v="13.8"/>
    <n v="13.8"/>
    <n v="0"/>
    <m/>
    <m/>
    <m/>
    <m/>
    <m/>
    <s v="Y"/>
    <n v="1.8"/>
    <m/>
    <s v="None"/>
    <s v="None"/>
    <n v="0"/>
    <n v="0"/>
    <s v="N"/>
    <s v="Stable"/>
    <m/>
    <m/>
    <m/>
    <m/>
    <m/>
    <m/>
    <s v="N"/>
    <m/>
    <m/>
    <s v="Glide"/>
    <s v="Smooth"/>
    <n v="27.5"/>
    <m/>
    <m/>
    <m/>
    <m/>
    <m/>
    <m/>
    <s v="Sand"/>
    <s v="Gravel"/>
    <s v="Cobble"/>
    <s v="Boulder"/>
    <s v="Organic"/>
    <m/>
    <s v="Sand"/>
    <s v="Gravel "/>
    <s v="Cobble"/>
    <s v="Boulder"/>
    <s v="Organic"/>
    <m/>
    <s v="N"/>
    <m/>
    <s v="N"/>
    <s v="N"/>
    <n v="0"/>
    <n v="0"/>
    <n v="0"/>
    <n v="0"/>
    <n v="0"/>
    <n v="0"/>
    <m/>
    <n v="13.8"/>
    <n v="19.8"/>
    <n v="0"/>
    <n v="1"/>
    <s v="typical"/>
    <n v="7.66"/>
    <n v="0.9"/>
    <n v="0.08"/>
    <m/>
    <m/>
    <m/>
    <m/>
    <m/>
    <s v="Y"/>
    <x v="15"/>
    <m/>
    <s v="None"/>
    <s v="None"/>
    <n v="0"/>
    <n v="0"/>
    <s v="Stable"/>
    <m/>
    <m/>
    <m/>
    <m/>
    <m/>
    <m/>
    <s v="N"/>
    <m/>
    <m/>
    <s v="Glide"/>
    <s v="Smooth"/>
    <n v="27.5"/>
    <m/>
    <m/>
    <m/>
    <m/>
    <m/>
    <m/>
    <s v="Sand"/>
    <s v="Gravel"/>
    <s v="Cobble"/>
    <s v="Boulder"/>
    <s v="Organic"/>
    <m/>
    <s v="N"/>
    <m/>
    <s v="N"/>
    <s v="N"/>
    <n v="0"/>
    <n v="0"/>
    <n v="0"/>
    <n v="0"/>
    <n v="0"/>
    <n v="0"/>
    <m/>
    <n v="13.8"/>
    <n v="14.1"/>
    <n v="0"/>
    <m/>
    <m/>
    <m/>
    <m/>
    <m/>
    <s v="Y"/>
    <n v="2.7"/>
    <m/>
    <s v="None"/>
    <s v="None"/>
    <n v="0"/>
    <n v="0"/>
    <s v="N"/>
    <s v="ModDow"/>
    <m/>
    <n v="13.8"/>
    <n v="27.6"/>
    <m/>
    <m/>
    <m/>
    <s v="N"/>
    <m/>
    <m/>
    <s v="Glide"/>
    <s v="Smooth"/>
    <n v="27.5"/>
    <m/>
    <m/>
    <m/>
    <m/>
    <m/>
    <m/>
    <s v="Sand"/>
    <s v="Gravel"/>
    <s v="Cobble"/>
    <s v="Organic"/>
    <s v="Boulder"/>
    <m/>
    <s v="Sand"/>
    <s v="Gravel"/>
    <s v="Organic"/>
    <m/>
    <m/>
    <m/>
    <s v="N"/>
    <m/>
    <s v="N"/>
    <s v="N"/>
    <n v="0"/>
    <n v="0"/>
    <n v="0"/>
    <n v="0"/>
    <n v="0"/>
    <n v="0"/>
    <m/>
  </r>
  <r>
    <x v="52"/>
    <x v="0"/>
    <m/>
    <x v="49"/>
    <n v="0.47034090909090898"/>
    <n v="5.6"/>
    <n v="11.9"/>
    <n v="5.5"/>
    <n v="11.9"/>
    <n v="5.55"/>
    <x v="47"/>
    <n v="0"/>
    <n v="0"/>
    <n v="0"/>
    <s v="Straight"/>
    <n v="0"/>
    <s v="None"/>
    <x v="0"/>
    <x v="0"/>
    <x v="0"/>
    <s v="&gt;50%"/>
    <s v="Both"/>
    <x v="0"/>
    <x v="1"/>
    <s v="Y"/>
    <n v="0"/>
    <m/>
    <x v="0"/>
    <m/>
    <m/>
    <n v="23.5"/>
    <n v="23.7"/>
    <n v="0.3"/>
    <n v="2"/>
    <s v="pool"/>
    <n v="5.8"/>
    <n v="0.43"/>
    <n v="7.0000000000000007E-2"/>
    <s v="N"/>
    <m/>
    <n v="0.7"/>
    <s v="None"/>
    <s v="None"/>
    <n v="0"/>
    <n v="0"/>
    <s v="N"/>
    <s v="Stable"/>
    <m/>
    <m/>
    <m/>
    <m/>
    <m/>
    <m/>
    <m/>
    <s v="N"/>
    <m/>
    <s v="Riffle-pool"/>
    <s v="Rippled"/>
    <n v="11.9"/>
    <m/>
    <m/>
    <m/>
    <m/>
    <m/>
    <m/>
    <s v="Gravel"/>
    <s v="Sand"/>
    <s v="Cobble"/>
    <m/>
    <m/>
    <m/>
    <s v="Gravel"/>
    <s v="Sand"/>
    <s v="Cobble"/>
    <s v="Boulder"/>
    <m/>
    <m/>
    <s v="N"/>
    <m/>
    <s v="N"/>
    <s v="N"/>
    <n v="0"/>
    <n v="0"/>
    <n v="0"/>
    <n v="0"/>
    <n v="0"/>
    <n v="0"/>
    <m/>
    <n v="23.5"/>
    <n v="23.4"/>
    <n v="0.09"/>
    <m/>
    <m/>
    <m/>
    <m/>
    <m/>
    <n v="3"/>
    <s v="feature"/>
    <n v="5.4"/>
    <n v="0.25"/>
    <n v="0.1"/>
    <s v="N"/>
    <x v="2"/>
    <n v="0.9"/>
    <s v="None"/>
    <s v="None"/>
    <n v="0"/>
    <n v="0"/>
    <s v="Stable"/>
    <m/>
    <m/>
    <m/>
    <m/>
    <m/>
    <m/>
    <m/>
    <s v="N"/>
    <m/>
    <s v="Riffle-pool"/>
    <s v="Rippled"/>
    <n v="11.9"/>
    <m/>
    <m/>
    <m/>
    <m/>
    <m/>
    <m/>
    <s v="Gravel"/>
    <s v="Sand "/>
    <s v="Cobble"/>
    <m/>
    <m/>
    <m/>
    <s v="N"/>
    <m/>
    <s v="N"/>
    <s v="N"/>
    <n v="0"/>
    <n v="0"/>
    <n v="0"/>
    <n v="0"/>
    <n v="0"/>
    <n v="0"/>
    <m/>
    <n v="23.5"/>
    <n v="23.2"/>
    <n v="1.03"/>
    <m/>
    <m/>
    <m/>
    <m/>
    <m/>
    <s v="N"/>
    <m/>
    <n v="0.7"/>
    <s v="None"/>
    <s v="None"/>
    <n v="0"/>
    <n v="0"/>
    <s v="N"/>
    <s v="Stable"/>
    <m/>
    <m/>
    <m/>
    <m/>
    <m/>
    <m/>
    <m/>
    <s v="N"/>
    <m/>
    <s v="Riffle-pool"/>
    <s v="Rippled"/>
    <n v="11.9"/>
    <m/>
    <m/>
    <m/>
    <m/>
    <m/>
    <m/>
    <s v="Gravel"/>
    <s v="Sand"/>
    <s v="Cobble"/>
    <m/>
    <m/>
    <m/>
    <s v="Sand"/>
    <s v="Gravel"/>
    <s v="Cobble"/>
    <m/>
    <m/>
    <m/>
    <s v="N"/>
    <m/>
    <s v="N"/>
    <s v="N"/>
    <n v="0"/>
    <n v="0"/>
    <n v="0"/>
    <n v="0"/>
    <n v="0"/>
    <n v="0"/>
    <m/>
  </r>
  <r>
    <x v="53"/>
    <x v="0"/>
    <m/>
    <x v="50"/>
    <n v="0"/>
    <n v="11.6"/>
    <n v="13.5"/>
    <n v="9.3000000000000007"/>
    <n v="12.7"/>
    <n v="10.45"/>
    <x v="5"/>
    <n v="0"/>
    <n v="0"/>
    <n v="0"/>
    <s v="Straight"/>
    <n v="0"/>
    <s v="None"/>
    <x v="0"/>
    <x v="0"/>
    <x v="0"/>
    <s v="&gt;50%"/>
    <s v="Both (culvert filled with water)"/>
    <x v="0"/>
    <x v="0"/>
    <s v="N"/>
    <n v="0"/>
    <m/>
    <x v="0"/>
    <m/>
    <m/>
    <n v="50"/>
    <m/>
    <m/>
    <m/>
    <m/>
    <m/>
    <m/>
    <m/>
    <s v="Y"/>
    <n v="0.8"/>
    <m/>
    <s v="None"/>
    <s v="None"/>
    <n v="0"/>
    <n v="0"/>
    <s v="N"/>
    <s v="SevAgg"/>
    <s v="3ft of mud"/>
    <n v="50"/>
    <n v="50"/>
    <m/>
    <m/>
    <m/>
    <m/>
    <s v="N"/>
    <m/>
    <s v="Wetland"/>
    <s v="Smooth"/>
    <n v="13"/>
    <m/>
    <m/>
    <m/>
    <m/>
    <m/>
    <m/>
    <s v="Sand"/>
    <s v="Boulder"/>
    <m/>
    <m/>
    <m/>
    <m/>
    <s v="Organic "/>
    <s v="Boulder"/>
    <s v="Cobble"/>
    <s v="Gravel"/>
    <m/>
    <m/>
    <s v="Y "/>
    <s v="Entire stream bed"/>
    <s v="N"/>
    <s v="N"/>
    <n v="0"/>
    <n v="0"/>
    <n v="0"/>
    <n v="0"/>
    <n v="0"/>
    <n v="0"/>
    <m/>
    <n v="50"/>
    <m/>
    <m/>
    <m/>
    <m/>
    <m/>
    <m/>
    <m/>
    <m/>
    <m/>
    <m/>
    <m/>
    <m/>
    <s v="Y"/>
    <x v="3"/>
    <m/>
    <s v="None"/>
    <s v="None"/>
    <n v="0"/>
    <n v="0"/>
    <s v="SevAgg"/>
    <s v="Entire bed"/>
    <n v="50"/>
    <n v="50"/>
    <m/>
    <m/>
    <m/>
    <m/>
    <s v="N"/>
    <m/>
    <s v="Wetland"/>
    <s v="Smooth"/>
    <n v="13"/>
    <m/>
    <m/>
    <m/>
    <m/>
    <m/>
    <m/>
    <s v="Organic"/>
    <s v="Boulder"/>
    <m/>
    <m/>
    <m/>
    <m/>
    <s v="Y"/>
    <s v="entire bed"/>
    <s v="N"/>
    <s v="N"/>
    <n v="0"/>
    <n v="0"/>
    <n v="0"/>
    <n v="0"/>
    <n v="0"/>
    <n v="0"/>
    <m/>
    <n v="50"/>
    <m/>
    <m/>
    <m/>
    <m/>
    <m/>
    <m/>
    <m/>
    <s v="Y"/>
    <n v="1"/>
    <m/>
    <s v="None"/>
    <s v="None"/>
    <n v="0"/>
    <n v="0"/>
    <s v="Y"/>
    <s v="SevAgg"/>
    <s v="Entire channel"/>
    <n v="50"/>
    <n v="50"/>
    <m/>
    <m/>
    <m/>
    <m/>
    <s v="N"/>
    <m/>
    <s v="Wetland"/>
    <s v="Smooth"/>
    <n v="13"/>
    <m/>
    <m/>
    <m/>
    <m/>
    <m/>
    <m/>
    <s v="Organic"/>
    <s v="Boulder"/>
    <m/>
    <m/>
    <m/>
    <m/>
    <s v="Organic"/>
    <s v="Cobble"/>
    <s v="Boulder"/>
    <m/>
    <m/>
    <m/>
    <s v="Y"/>
    <s v="Mud/entire channel "/>
    <s v="N"/>
    <s v="N"/>
    <n v="0"/>
    <n v="0"/>
    <n v="0"/>
    <n v="0"/>
    <n v="0"/>
    <n v="0"/>
    <m/>
  </r>
  <r>
    <x v="54"/>
    <x v="0"/>
    <m/>
    <x v="51"/>
    <n v="0.99632603406326037"/>
    <n v="6"/>
    <n v="12.5"/>
    <n v="5.4"/>
    <n v="14"/>
    <n v="5.7"/>
    <x v="48"/>
    <n v="41.099999999999994"/>
    <n v="2.4166666666666665"/>
    <n v="0.25"/>
    <s v="Straight"/>
    <n v="0"/>
    <s v="None"/>
    <x v="0"/>
    <x v="0"/>
    <x v="0"/>
    <s v="&gt;50%"/>
    <s v="Left"/>
    <x v="0"/>
    <x v="0"/>
    <s v="N"/>
    <n v="0"/>
    <m/>
    <x v="0"/>
    <m/>
    <m/>
    <n v="13.7"/>
    <n v="13.7"/>
    <n v="1.75"/>
    <m/>
    <m/>
    <m/>
    <m/>
    <m/>
    <s v="N"/>
    <m/>
    <n v="0.6"/>
    <s v="None"/>
    <s v="None"/>
    <n v="0"/>
    <n v="0"/>
    <s v="N"/>
    <s v="ModDow"/>
    <s v="left side downcutting"/>
    <n v="13.7"/>
    <n v="0"/>
    <m/>
    <m/>
    <m/>
    <s v="N"/>
    <m/>
    <m/>
    <s v="Riffle"/>
    <s v="Rippled"/>
    <n v="14.2"/>
    <m/>
    <m/>
    <m/>
    <m/>
    <m/>
    <m/>
    <s v="Cobble"/>
    <s v="Gravel"/>
    <s v="Boulder"/>
    <m/>
    <m/>
    <m/>
    <s v="Cobble "/>
    <s v="Gravel "/>
    <m/>
    <m/>
    <m/>
    <m/>
    <s v="Y"/>
    <s v="Side"/>
    <s v="Y"/>
    <s v="Y"/>
    <n v="0"/>
    <n v="13.7"/>
    <n v="0"/>
    <n v="3.7"/>
    <n v="0"/>
    <n v="0.3"/>
    <s v="bar on right measured as bank"/>
    <n v="13.7"/>
    <n v="13.8"/>
    <n v="7.0000000000000007E-2"/>
    <n v="3"/>
    <s v="typical"/>
    <n v="5.25"/>
    <n v="1.19"/>
    <n v="0.25"/>
    <m/>
    <m/>
    <m/>
    <m/>
    <m/>
    <s v="N"/>
    <x v="2"/>
    <n v="0.6"/>
    <s v="None"/>
    <s v="None"/>
    <n v="0"/>
    <n v="0"/>
    <s v="ModDow"/>
    <s v="Left side downcutting"/>
    <n v="13.7"/>
    <n v="13.7"/>
    <m/>
    <m/>
    <m/>
    <s v="N"/>
    <m/>
    <m/>
    <s v="Riffle"/>
    <s v="Rippled"/>
    <n v="11.6"/>
    <m/>
    <m/>
    <m/>
    <m/>
    <m/>
    <m/>
    <s v="Cobble"/>
    <s v="Gravel"/>
    <s v="Boulder"/>
    <m/>
    <m/>
    <m/>
    <s v="Y"/>
    <s v="Side bar"/>
    <s v="Y"/>
    <s v="Y"/>
    <n v="0"/>
    <n v="13.7"/>
    <n v="0"/>
    <n v="5.3"/>
    <n v="0"/>
    <n v="0.5"/>
    <s v="bar on right measured as bank"/>
    <n v="13.7"/>
    <n v="13.8"/>
    <n v="1.1599999999999999"/>
    <m/>
    <m/>
    <m/>
    <m/>
    <m/>
    <s v="N"/>
    <m/>
    <n v="0.9"/>
    <s v="None"/>
    <s v="None"/>
    <n v="0"/>
    <n v="0"/>
    <s v="N"/>
    <s v="ModDow"/>
    <s v="Left side downcutting"/>
    <n v="13.7"/>
    <n v="27.4"/>
    <m/>
    <m/>
    <m/>
    <s v="N"/>
    <m/>
    <m/>
    <s v="Riffle"/>
    <s v="Unbroken waves"/>
    <n v="10.9"/>
    <m/>
    <m/>
    <m/>
    <n v="8.8000000000000007"/>
    <m/>
    <m/>
    <s v="Cobble"/>
    <s v="Boulder"/>
    <s v="Gravel"/>
    <m/>
    <m/>
    <m/>
    <s v="Boulder"/>
    <s v="Cobble"/>
    <s v="Gravel"/>
    <m/>
    <m/>
    <m/>
    <s v="Y"/>
    <s v="Side"/>
    <s v="Y"/>
    <s v="Y"/>
    <n v="0"/>
    <n v="13.7"/>
    <n v="0"/>
    <n v="5.5"/>
    <n v="0"/>
    <n v="0.7"/>
    <s v="bar on right measured as bank"/>
  </r>
  <r>
    <x v="55"/>
    <x v="0"/>
    <m/>
    <x v="52"/>
    <n v="0.26133663366336635"/>
    <n v="5.6"/>
    <n v="10"/>
    <n v="5.6"/>
    <n v="11.3"/>
    <n v="5.6"/>
    <x v="49"/>
    <n v="96.4"/>
    <n v="1.4666666666666668"/>
    <n v="0.81666666666666654"/>
    <s v="Straight"/>
    <n v="0"/>
    <s v="None"/>
    <x v="0"/>
    <x v="0"/>
    <x v="0"/>
    <n v="0"/>
    <m/>
    <x v="1"/>
    <x v="0"/>
    <s v="N"/>
    <n v="0"/>
    <m/>
    <x v="0"/>
    <m/>
    <m/>
    <n v="20.2"/>
    <n v="20.3"/>
    <n v="0.1"/>
    <m/>
    <m/>
    <m/>
    <m/>
    <m/>
    <s v="Y"/>
    <n v="0.7"/>
    <m/>
    <s v="None"/>
    <s v="None"/>
    <n v="0"/>
    <n v="0"/>
    <s v="N"/>
    <s v="ModAgg"/>
    <s v="Channel shallow, lots of fines"/>
    <n v="20.2"/>
    <n v="0"/>
    <m/>
    <m/>
    <m/>
    <m/>
    <s v="N"/>
    <m/>
    <s v="Run"/>
    <s v="Rippled"/>
    <n v="14.5"/>
    <m/>
    <m/>
    <m/>
    <m/>
    <m/>
    <m/>
    <s v="Gravel"/>
    <s v="Sand"/>
    <s v="Cobble"/>
    <m/>
    <m/>
    <m/>
    <s v="Gravel"/>
    <s v="Sand"/>
    <s v="Cobble"/>
    <s v="Boulder"/>
    <m/>
    <m/>
    <s v="N"/>
    <m/>
    <s v="Y"/>
    <s v="Y"/>
    <n v="19"/>
    <n v="19"/>
    <n v="1.6"/>
    <n v="1.4"/>
    <n v="0.7"/>
    <n v="1.1000000000000001"/>
    <m/>
    <n v="20.2"/>
    <n v="20.3"/>
    <n v="0.19"/>
    <n v="2"/>
    <s v="typical"/>
    <n v="5.0199999999999996"/>
    <n v="0.61"/>
    <n v="0.11"/>
    <m/>
    <m/>
    <m/>
    <m/>
    <m/>
    <s v="Y"/>
    <x v="4"/>
    <m/>
    <s v="None"/>
    <s v="None"/>
    <n v="0"/>
    <n v="0"/>
    <s v="Stable"/>
    <m/>
    <m/>
    <m/>
    <m/>
    <m/>
    <m/>
    <m/>
    <s v="N"/>
    <m/>
    <s v="Riffle"/>
    <s v="Rippled"/>
    <n v="14.3"/>
    <m/>
    <m/>
    <m/>
    <m/>
    <m/>
    <m/>
    <s v="Gravel"/>
    <s v="Sand "/>
    <s v="Cobble"/>
    <m/>
    <m/>
    <m/>
    <s v="N"/>
    <m/>
    <s v="Y"/>
    <s v="Y"/>
    <n v="20.2"/>
    <n v="15.2"/>
    <n v="1.5"/>
    <n v="1.5"/>
    <n v="0.8"/>
    <n v="0.9"/>
    <m/>
    <n v="20.2"/>
    <n v="19.899999999999999"/>
    <n v="0.5"/>
    <m/>
    <m/>
    <m/>
    <m/>
    <m/>
    <s v="Y"/>
    <n v="0.6"/>
    <m/>
    <s v="None"/>
    <s v="None"/>
    <n v="0"/>
    <n v="0"/>
    <s v="N"/>
    <s v="Stable"/>
    <m/>
    <m/>
    <m/>
    <m/>
    <m/>
    <m/>
    <m/>
    <s v="N"/>
    <m/>
    <s v="Riffle"/>
    <s v="Rippled"/>
    <n v="13.2"/>
    <m/>
    <m/>
    <m/>
    <m/>
    <m/>
    <m/>
    <s v="Gravel"/>
    <s v="Cobble"/>
    <m/>
    <m/>
    <m/>
    <m/>
    <s v="Cobble "/>
    <s v="Gravel"/>
    <s v="Boulder"/>
    <s v="Sand"/>
    <m/>
    <m/>
    <s v="N"/>
    <m/>
    <s v="Y"/>
    <s v="Y"/>
    <n v="20.2"/>
    <n v="20.2"/>
    <n v="1.4"/>
    <n v="1.4"/>
    <n v="0.6"/>
    <n v="0.8"/>
    <m/>
  </r>
  <r>
    <x v="56"/>
    <x v="0"/>
    <m/>
    <x v="53"/>
    <e v="#VALUE!"/>
    <n v="8.1"/>
    <n v="10"/>
    <n v="7.9"/>
    <n v="10.7"/>
    <n v="8"/>
    <x v="50"/>
    <n v="71.3"/>
    <n v="1.9333333333333333"/>
    <n v="1.0166666666666666"/>
    <s v="Straight"/>
    <n v="0"/>
    <s v="Rock Cluster"/>
    <x v="2"/>
    <x v="2"/>
    <x v="5"/>
    <s v="25%-50%"/>
    <s v="Alternating"/>
    <x v="1"/>
    <x v="0"/>
    <s v="N"/>
    <n v="0"/>
    <m/>
    <x v="0"/>
    <m/>
    <m/>
    <n v="33.4"/>
    <n v="33.4"/>
    <n v="0.78"/>
    <m/>
    <m/>
    <m/>
    <m/>
    <m/>
    <s v="Y"/>
    <n v="1"/>
    <m/>
    <s v="Rock Cluster"/>
    <s v="PA"/>
    <n v="2"/>
    <n v="0"/>
    <s v="N"/>
    <s v="Stable"/>
    <s v="Mod. Agg. "/>
    <n v="7.4"/>
    <n v="26"/>
    <m/>
    <m/>
    <m/>
    <m/>
    <s v="N"/>
    <m/>
    <s v="Riffle"/>
    <s v="Unbroken waves"/>
    <n v="12"/>
    <m/>
    <m/>
    <m/>
    <n v="10.6"/>
    <m/>
    <m/>
    <s v="Gravel"/>
    <s v="Cobble"/>
    <s v="Boulder"/>
    <m/>
    <m/>
    <m/>
    <s v="Gravel"/>
    <s v="Cobble"/>
    <s v="Boulder"/>
    <m/>
    <m/>
    <m/>
    <s v="N"/>
    <m/>
    <s v="Y"/>
    <s v="Y"/>
    <n v="26"/>
    <n v="9"/>
    <n v="2.8"/>
    <n v="1.7"/>
    <n v="1.4"/>
    <n v="0.8"/>
    <m/>
    <n v="33.4"/>
    <n v="33.4"/>
    <n v="1.74"/>
    <n v="1"/>
    <s v="feature"/>
    <n v="3.94"/>
    <n v="0.34"/>
    <n v="0.15"/>
    <m/>
    <m/>
    <m/>
    <m/>
    <m/>
    <s v="N"/>
    <x v="2"/>
    <n v="0.6"/>
    <s v="Rock Cluster"/>
    <s v="PA"/>
    <n v="2"/>
    <n v="1"/>
    <s v="Stable"/>
    <s v="Mod. Agg. At failed feature"/>
    <n v="57"/>
    <n v="118"/>
    <m/>
    <m/>
    <m/>
    <m/>
    <s v="N"/>
    <m/>
    <s v="Riffle"/>
    <s v="Unbroken Waves"/>
    <n v="13"/>
    <m/>
    <m/>
    <m/>
    <n v="10.7"/>
    <m/>
    <m/>
    <s v="Gravel"/>
    <s v="Cobble"/>
    <s v="Boulder"/>
    <m/>
    <m/>
    <m/>
    <s v="N"/>
    <m/>
    <s v="Y"/>
    <s v="Y"/>
    <n v="14"/>
    <n v="8.5"/>
    <n v="2.1"/>
    <n v="1.8"/>
    <n v="0.9"/>
    <n v="1"/>
    <s v="No real banks, one feature mostly gone"/>
    <n v="33.4"/>
    <s v="na"/>
    <s v="na"/>
    <n v="2"/>
    <s v="agg"/>
    <n v="6.28"/>
    <n v="0.28999999999999998"/>
    <n v="7.0000000000000007E-2"/>
    <s v="N"/>
    <m/>
    <n v="0.7"/>
    <s v="Rock Cluster"/>
    <s v="PA"/>
    <n v="2"/>
    <n v="1"/>
    <s v="N"/>
    <s v="ModAgg"/>
    <s v="Agg. Due to no banks"/>
    <n v="18"/>
    <n v="67"/>
    <s v="Stable"/>
    <n v="15"/>
    <n v="85"/>
    <m/>
    <s v="N"/>
    <m/>
    <s v="Riffle"/>
    <s v="Rippled"/>
    <n v="11.5"/>
    <m/>
    <m/>
    <m/>
    <n v="11.8"/>
    <m/>
    <m/>
    <s v="Gravel"/>
    <s v="Cobble"/>
    <s v="Sand"/>
    <s v="Boulder"/>
    <m/>
    <m/>
    <s v="Cobble "/>
    <s v="Gravel"/>
    <s v="Boulder"/>
    <s v="Sand"/>
    <m/>
    <m/>
    <s v="N"/>
    <m/>
    <s v="Y"/>
    <s v="Y"/>
    <n v="14"/>
    <n v="23"/>
    <n v="1.6"/>
    <n v="1.6"/>
    <n v="0.8"/>
    <n v="1.2"/>
    <m/>
  </r>
  <r>
    <x v="57"/>
    <x v="0"/>
    <m/>
    <x v="54"/>
    <n v="0.5557777777777777"/>
    <n v="5.4"/>
    <n v="13.5"/>
    <n v="5.6"/>
    <n v="15.3"/>
    <n v="5.5"/>
    <x v="51"/>
    <n v="5.5"/>
    <n v="0.65"/>
    <n v="0.3833333333333333"/>
    <s v="Straight"/>
    <n v="0"/>
    <s v="Cluster"/>
    <x v="2"/>
    <x v="3"/>
    <x v="0"/>
    <s v="&gt;50%"/>
    <s v="Both"/>
    <x v="1"/>
    <x v="0"/>
    <s v="N"/>
    <n v="0"/>
    <m/>
    <x v="0"/>
    <m/>
    <m/>
    <n v="12"/>
    <n v="12.2"/>
    <n v="0.82"/>
    <n v="2"/>
    <s v="feature"/>
    <n v="5.92"/>
    <n v="1.7"/>
    <n v="0.15"/>
    <s v="Y"/>
    <n v="1"/>
    <m/>
    <s v="Rock Cluster"/>
    <s v="PA"/>
    <n v="1"/>
    <n v="0"/>
    <s v="N"/>
    <s v="ModAgg"/>
    <m/>
    <m/>
    <m/>
    <m/>
    <m/>
    <m/>
    <m/>
    <s v="N"/>
    <m/>
    <s v="Rocky-Riffle"/>
    <s v="Rippled"/>
    <n v="16.899999999999999"/>
    <m/>
    <m/>
    <m/>
    <n v="14.2"/>
    <m/>
    <m/>
    <s v="Cobble"/>
    <s v="Gravel"/>
    <s v="Boulder"/>
    <m/>
    <m/>
    <m/>
    <s v="Cobble"/>
    <s v="Gravel"/>
    <s v="Boulder"/>
    <m/>
    <m/>
    <m/>
    <s v="N"/>
    <m/>
    <s v="Y"/>
    <s v="Y"/>
    <n v="12.2"/>
    <n v="0"/>
    <n v="2.2000000000000002"/>
    <n v="0"/>
    <n v="1"/>
    <n v="0"/>
    <s v="Pool at outlet"/>
    <n v="12"/>
    <n v="12.5"/>
    <n v="0.16"/>
    <n v="3"/>
    <s v="typical"/>
    <n v="5.34"/>
    <n v="1.4"/>
    <n v="0.25"/>
    <m/>
    <m/>
    <m/>
    <m/>
    <m/>
    <s v="Y"/>
    <x v="10"/>
    <m/>
    <s v="None"/>
    <s v="None"/>
    <n v="0"/>
    <n v="0"/>
    <s v="Stable"/>
    <m/>
    <m/>
    <m/>
    <m/>
    <m/>
    <m/>
    <m/>
    <s v="N"/>
    <m/>
    <s v="Plane-bed"/>
    <s v="Rippled"/>
    <n v="17.600000000000001"/>
    <m/>
    <m/>
    <m/>
    <m/>
    <m/>
    <m/>
    <s v="Cobble"/>
    <s v="Gravel"/>
    <m/>
    <m/>
    <m/>
    <m/>
    <s v="N"/>
    <m/>
    <s v="Y"/>
    <s v="Y"/>
    <n v="3.3"/>
    <n v="0"/>
    <n v="1.7"/>
    <n v="0"/>
    <n v="1.3"/>
    <n v="0"/>
    <m/>
    <n v="12"/>
    <n v="11.6"/>
    <n v="0.69"/>
    <m/>
    <m/>
    <m/>
    <m/>
    <m/>
    <s v="Y"/>
    <n v="1"/>
    <m/>
    <s v="None"/>
    <s v="None"/>
    <n v="0"/>
    <n v="0"/>
    <s v="N"/>
    <s v="Stable"/>
    <m/>
    <m/>
    <m/>
    <m/>
    <m/>
    <m/>
    <m/>
    <s v="N"/>
    <m/>
    <s v="Plane-bed"/>
    <s v="Rippled"/>
    <n v="18"/>
    <m/>
    <m/>
    <m/>
    <m/>
    <m/>
    <m/>
    <s v="Cobble"/>
    <s v="Gravel"/>
    <s v="Sand"/>
    <m/>
    <m/>
    <m/>
    <s v="Gravel"/>
    <s v="Cobble"/>
    <s v="Sand"/>
    <s v="Boulder"/>
    <m/>
    <m/>
    <s v="N"/>
    <m/>
    <s v="N"/>
    <s v="Y"/>
    <n v="0"/>
    <n v="0"/>
    <n v="0"/>
    <n v="0"/>
    <n v="0"/>
    <n v="0"/>
    <m/>
  </r>
  <r>
    <x v="58"/>
    <x v="0"/>
    <m/>
    <x v="44"/>
    <n v="0.56666666666666665"/>
    <n v="4.0999999999999996"/>
    <n v="2.8"/>
    <n v="4"/>
    <n v="3"/>
    <n v="4.05"/>
    <x v="52"/>
    <n v="95.5"/>
    <n v="2.1833333333333336"/>
    <n v="0.33333333333333331"/>
    <s v="Meandering"/>
    <n v="4"/>
    <s v="Cluster"/>
    <x v="2"/>
    <x v="5"/>
    <x v="0"/>
    <n v="0"/>
    <m/>
    <x v="0"/>
    <x v="0"/>
    <s v="N"/>
    <n v="0"/>
    <m/>
    <x v="0"/>
    <m/>
    <m/>
    <n v="20"/>
    <n v="20"/>
    <n v="0"/>
    <m/>
    <m/>
    <m/>
    <m/>
    <m/>
    <s v="Y"/>
    <n v="0.3"/>
    <m/>
    <s v="Rock Cluster"/>
    <s v="PA"/>
    <n v="2"/>
    <n v="0"/>
    <s v="N"/>
    <s v="Stable"/>
    <m/>
    <m/>
    <m/>
    <m/>
    <m/>
    <m/>
    <m/>
    <s v="N"/>
    <m/>
    <s v="Rocky-Riffle"/>
    <s v="Rippled"/>
    <n v="3.7"/>
    <m/>
    <m/>
    <m/>
    <n v="4.5999999999999996"/>
    <m/>
    <m/>
    <s v="Gravel"/>
    <s v="Cobble"/>
    <m/>
    <m/>
    <m/>
    <m/>
    <s v="Sand"/>
    <s v="Gravel"/>
    <m/>
    <m/>
    <m/>
    <m/>
    <s v="N"/>
    <m/>
    <s v="Y"/>
    <s v="N"/>
    <n v="20"/>
    <n v="14"/>
    <n v="1.5"/>
    <n v="2.2000000000000002"/>
    <n v="0.4"/>
    <n v="0.3"/>
    <m/>
    <n v="20"/>
    <n v="20"/>
    <n v="1"/>
    <n v="2"/>
    <s v="feature"/>
    <n v="3.45"/>
    <n v="0.32"/>
    <n v="0.06"/>
    <m/>
    <m/>
    <m/>
    <m/>
    <m/>
    <s v="Y"/>
    <x v="7"/>
    <m/>
    <s v="Rock Cluster"/>
    <s v="PA"/>
    <n v="1"/>
    <n v="0"/>
    <s v="Stable"/>
    <m/>
    <m/>
    <m/>
    <m/>
    <m/>
    <m/>
    <m/>
    <s v="N"/>
    <m/>
    <s v="Rocky riffle"/>
    <s v="Rippled"/>
    <n v="3.6"/>
    <m/>
    <m/>
    <m/>
    <n v="3.8"/>
    <m/>
    <m/>
    <s v="Gravel"/>
    <s v="Sand "/>
    <m/>
    <m/>
    <m/>
    <m/>
    <s v="N"/>
    <m/>
    <s v="Y"/>
    <s v="N"/>
    <n v="20"/>
    <n v="20"/>
    <n v="2.7"/>
    <n v="2.2000000000000002"/>
    <n v="0.3"/>
    <n v="0.4"/>
    <m/>
    <n v="20"/>
    <n v="20"/>
    <n v="0.7"/>
    <n v="1"/>
    <s v="typical"/>
    <n v="3.43"/>
    <n v="0.21"/>
    <n v="0.05"/>
    <s v="Y"/>
    <n v="0.3"/>
    <m/>
    <s v="Rock Cluster"/>
    <s v="PA"/>
    <n v="2"/>
    <n v="0"/>
    <s v="N"/>
    <s v="Stable"/>
    <m/>
    <m/>
    <m/>
    <m/>
    <m/>
    <m/>
    <m/>
    <s v="N"/>
    <m/>
    <s v="Rocky riffle"/>
    <s v="Rippled"/>
    <n v="3.4"/>
    <m/>
    <m/>
    <m/>
    <n v="3.5"/>
    <m/>
    <m/>
    <s v="Gravel"/>
    <m/>
    <m/>
    <m/>
    <m/>
    <m/>
    <s v="Gravel"/>
    <m/>
    <m/>
    <m/>
    <m/>
    <m/>
    <s v="N"/>
    <m/>
    <s v="Y"/>
    <s v="N"/>
    <n v="20"/>
    <n v="20"/>
    <n v="2.6"/>
    <n v="1.9"/>
    <n v="0.3"/>
    <n v="0.3"/>
    <m/>
  </r>
  <r>
    <x v="59"/>
    <x v="0"/>
    <m/>
    <x v="55"/>
    <n v="4.0544615384615383"/>
    <n v="4.4000000000000004"/>
    <n v="7.1"/>
    <n v="4.7"/>
    <n v="5.5"/>
    <n v="4.5500000000000007"/>
    <x v="53"/>
    <n v="110.30000000000001"/>
    <n v="2.15"/>
    <n v="1.0166666666666666"/>
    <s v="Straight"/>
    <n v="0"/>
    <s v="None"/>
    <x v="0"/>
    <x v="0"/>
    <x v="0"/>
    <n v="0"/>
    <m/>
    <x v="1"/>
    <x v="0"/>
    <s v="N"/>
    <n v="0"/>
    <m/>
    <x v="0"/>
    <m/>
    <m/>
    <n v="21.7"/>
    <n v="22"/>
    <n v="3.34"/>
    <m/>
    <m/>
    <m/>
    <m/>
    <m/>
    <s v="Y"/>
    <n v="0.4"/>
    <m/>
    <s v="None"/>
    <s v="None"/>
    <n v="0"/>
    <n v="0"/>
    <m/>
    <s v="Stable"/>
    <m/>
    <m/>
    <m/>
    <m/>
    <m/>
    <m/>
    <m/>
    <s v="N"/>
    <m/>
    <s v="Step-Pool"/>
    <s v="Rippled"/>
    <n v="5.4"/>
    <m/>
    <m/>
    <m/>
    <m/>
    <m/>
    <m/>
    <s v="Cobble"/>
    <s v="Gravel"/>
    <s v="Boulder"/>
    <m/>
    <m/>
    <m/>
    <s v="Cobble"/>
    <s v="Boulder"/>
    <s v="Gravel"/>
    <m/>
    <m/>
    <m/>
    <s v="N"/>
    <m/>
    <s v="Y"/>
    <s v="N"/>
    <n v="21.7"/>
    <n v="21.7"/>
    <n v="1.8"/>
    <n v="2.1"/>
    <n v="1"/>
    <n v="1.4"/>
    <m/>
    <n v="21.7"/>
    <n v="21.5"/>
    <n v="3.91"/>
    <m/>
    <m/>
    <m/>
    <m/>
    <m/>
    <m/>
    <m/>
    <m/>
    <m/>
    <m/>
    <s v="Y"/>
    <x v="11"/>
    <m/>
    <s v="None"/>
    <s v="None"/>
    <n v="0"/>
    <n v="0"/>
    <s v="Stable"/>
    <m/>
    <m/>
    <m/>
    <m/>
    <m/>
    <m/>
    <m/>
    <s v="N"/>
    <m/>
    <s v="Rocky riffle"/>
    <s v="Rippled"/>
    <n v="4.8"/>
    <m/>
    <m/>
    <m/>
    <m/>
    <m/>
    <m/>
    <s v="Cobble"/>
    <s v="Gravel"/>
    <s v="Boulder"/>
    <m/>
    <m/>
    <m/>
    <s v="N"/>
    <m/>
    <s v="Y"/>
    <s v="N"/>
    <n v="21.7"/>
    <n v="21.7"/>
    <n v="2.4"/>
    <n v="2.5"/>
    <n v="1"/>
    <n v="1"/>
    <m/>
    <n v="21.7"/>
    <n v="21.5"/>
    <n v="4.93"/>
    <m/>
    <m/>
    <m/>
    <m/>
    <m/>
    <s v="Y"/>
    <n v="0.5"/>
    <m/>
    <s v="None"/>
    <s v="None"/>
    <n v="0"/>
    <n v="0"/>
    <s v="N"/>
    <s v="Stable"/>
    <m/>
    <m/>
    <m/>
    <m/>
    <m/>
    <m/>
    <m/>
    <s v="N"/>
    <m/>
    <s v="Step-Pool"/>
    <s v="Rippled"/>
    <n v="5.0999999999999996"/>
    <m/>
    <m/>
    <m/>
    <m/>
    <m/>
    <m/>
    <s v="Cobble"/>
    <s v="Gravel"/>
    <s v="Boulder"/>
    <m/>
    <m/>
    <m/>
    <s v="Gravel"/>
    <s v="Boulder"/>
    <m/>
    <m/>
    <m/>
    <m/>
    <s v="N"/>
    <m/>
    <s v="Y"/>
    <s v="N"/>
    <n v="21.7"/>
    <n v="21.7"/>
    <n v="2.4"/>
    <n v="1.7"/>
    <n v="0.6"/>
    <n v="1.1000000000000001"/>
    <m/>
  </r>
  <r>
    <x v="60"/>
    <x v="1"/>
    <s v="MP, SG"/>
    <x v="56"/>
    <n v="2.6604903417533432"/>
    <m/>
    <m/>
    <n v="4.9000000000000004"/>
    <n v="13.1"/>
    <n v="4.9000000000000004"/>
    <x v="54"/>
    <n v="64.300000000000011"/>
    <n v="2.0500000000000003"/>
    <n v="0.6333333333333333"/>
    <s v="Straight"/>
    <n v="0"/>
    <s v="Rock Cluster"/>
    <x v="2"/>
    <x v="1"/>
    <x v="0"/>
    <s v="25%-50%"/>
    <s v="Alternating"/>
    <x v="1"/>
    <x v="0"/>
    <s v="N"/>
    <n v="0"/>
    <m/>
    <x v="0"/>
    <m/>
    <m/>
    <n v="22.6"/>
    <n v="22.6"/>
    <n v="3.32"/>
    <n v="1"/>
    <s v="typical"/>
    <n v="5.25"/>
    <n v="0.68"/>
    <n v="0.13"/>
    <s v="Y"/>
    <n v="0.8"/>
    <m/>
    <s v="None"/>
    <s v="None"/>
    <n v="0"/>
    <n v="0"/>
    <s v="N"/>
    <s v="Stable"/>
    <m/>
    <m/>
    <m/>
    <m/>
    <m/>
    <m/>
    <m/>
    <s v="N"/>
    <m/>
    <s v="Riffle"/>
    <s v="Unbroken waves"/>
    <n v="13.3"/>
    <m/>
    <m/>
    <m/>
    <m/>
    <m/>
    <m/>
    <s v="Cobble"/>
    <s v="Gravel"/>
    <s v="Sand"/>
    <m/>
    <m/>
    <m/>
    <s v="Cobble "/>
    <s v="Gravel "/>
    <s v="Boulder"/>
    <m/>
    <m/>
    <m/>
    <s v="N"/>
    <m/>
    <s v="Y"/>
    <s v="Y"/>
    <n v="9.6"/>
    <n v="0"/>
    <n v="2.9"/>
    <n v="0"/>
    <n v="0.7"/>
    <n v="0"/>
    <m/>
    <n v="22.6"/>
    <n v="20.6"/>
    <n v="2.23"/>
    <n v="3"/>
    <s v="feature"/>
    <n v="5.8"/>
    <n v="0.56000000000000005"/>
    <n v="0.24"/>
    <m/>
    <m/>
    <m/>
    <m/>
    <m/>
    <s v="Y"/>
    <x v="16"/>
    <m/>
    <s v="Rock Cluster"/>
    <s v="PA"/>
    <n v="1"/>
    <n v="0"/>
    <s v="Stable"/>
    <m/>
    <m/>
    <m/>
    <m/>
    <m/>
    <m/>
    <m/>
    <s v="N"/>
    <m/>
    <s v="Riffle"/>
    <s v="Unbroken Waves"/>
    <n v="11.9"/>
    <m/>
    <m/>
    <m/>
    <n v="10.3"/>
    <m/>
    <m/>
    <s v="Cobble"/>
    <s v="Boulder"/>
    <s v="Gravel"/>
    <m/>
    <m/>
    <m/>
    <s v="N"/>
    <m/>
    <s v="Y"/>
    <s v="Y"/>
    <n v="9"/>
    <n v="18"/>
    <n v="3.5"/>
    <n v="3"/>
    <n v="1"/>
    <n v="0.6"/>
    <m/>
    <n v="22.6"/>
    <n v="24.1"/>
    <n v="2.41"/>
    <m/>
    <m/>
    <m/>
    <m/>
    <m/>
    <s v="Y"/>
    <n v="0.6"/>
    <m/>
    <s v="Rock Cluster"/>
    <s v="PA"/>
    <n v="1"/>
    <n v="0"/>
    <s v="N"/>
    <s v="Stable"/>
    <m/>
    <m/>
    <m/>
    <m/>
    <m/>
    <m/>
    <m/>
    <s v="N"/>
    <m/>
    <s v="Riffle"/>
    <s v="Unbroken waves"/>
    <n v="12.9"/>
    <m/>
    <m/>
    <m/>
    <n v="11"/>
    <m/>
    <m/>
    <s v="Cobble"/>
    <s v="Boulder"/>
    <s v="Gravel"/>
    <s v="Sand"/>
    <m/>
    <m/>
    <s v="Cobble "/>
    <s v="Gravel"/>
    <s v="Sand"/>
    <s v="Boulder"/>
    <m/>
    <m/>
    <s v="N"/>
    <m/>
    <s v="Y"/>
    <s v="Y"/>
    <n v="14.8"/>
    <n v="19.600000000000001"/>
    <n v="1.1000000000000001"/>
    <n v="1.8"/>
    <n v="0.8"/>
    <n v="0.7"/>
    <m/>
  </r>
  <r>
    <x v="61"/>
    <x v="0"/>
    <m/>
    <x v="44"/>
    <n v="1.6"/>
    <n v="4.9000000000000004"/>
    <n v="5"/>
    <n v="4.8"/>
    <n v="5.8"/>
    <n v="4.8499999999999996"/>
    <x v="55"/>
    <n v="101.5"/>
    <n v="1.2333333333333334"/>
    <n v="0.58333333333333326"/>
    <s v="Straight"/>
    <n v="0"/>
    <s v="None"/>
    <x v="0"/>
    <x v="0"/>
    <x v="0"/>
    <n v="0"/>
    <m/>
    <x v="0"/>
    <x v="0"/>
    <s v="N"/>
    <n v="0"/>
    <m/>
    <x v="0"/>
    <m/>
    <m/>
    <n v="20"/>
    <n v="20"/>
    <n v="1.5"/>
    <m/>
    <m/>
    <m/>
    <m/>
    <m/>
    <s v="Y"/>
    <n v="0.4"/>
    <m/>
    <s v="None"/>
    <s v="None"/>
    <n v="0"/>
    <n v="0"/>
    <s v="N"/>
    <s v="Stable"/>
    <m/>
    <m/>
    <m/>
    <m/>
    <m/>
    <m/>
    <m/>
    <s v="N"/>
    <m/>
    <s v="Riffle"/>
    <s v="Rippled"/>
    <n v="4.8"/>
    <m/>
    <m/>
    <m/>
    <m/>
    <m/>
    <m/>
    <s v="Gravel"/>
    <s v="Cobble"/>
    <m/>
    <m/>
    <m/>
    <m/>
    <s v="Cobble "/>
    <s v="Gravel "/>
    <m/>
    <m/>
    <m/>
    <m/>
    <s v="N"/>
    <m/>
    <s v="Y"/>
    <s v="Y"/>
    <n v="20"/>
    <n v="20"/>
    <n v="1.5"/>
    <n v="1.7"/>
    <n v="0.6"/>
    <n v="0.8"/>
    <m/>
    <n v="20"/>
    <n v="20"/>
    <n v="1.2"/>
    <n v="1"/>
    <s v="typical"/>
    <n v="4.7"/>
    <n v="0.61"/>
    <n v="0.12"/>
    <m/>
    <m/>
    <m/>
    <m/>
    <m/>
    <s v="Y"/>
    <x v="7"/>
    <m/>
    <s v="None"/>
    <s v="None"/>
    <n v="0"/>
    <n v="0"/>
    <s v="Stable"/>
    <m/>
    <m/>
    <m/>
    <m/>
    <m/>
    <m/>
    <m/>
    <s v="N"/>
    <m/>
    <s v="Riffle"/>
    <s v="Rippled"/>
    <n v="5.9"/>
    <m/>
    <m/>
    <m/>
    <m/>
    <m/>
    <m/>
    <s v="Gravel"/>
    <s v="Cobble"/>
    <m/>
    <m/>
    <m/>
    <m/>
    <s v="N"/>
    <m/>
    <s v="Y"/>
    <s v="Y"/>
    <n v="20"/>
    <n v="20"/>
    <n v="1.2"/>
    <n v="0.9"/>
    <n v="0.5"/>
    <n v="0.5"/>
    <m/>
    <n v="20"/>
    <n v="20"/>
    <n v="2.1"/>
    <m/>
    <m/>
    <m/>
    <m/>
    <m/>
    <s v="Y"/>
    <n v="0.3"/>
    <m/>
    <s v="None"/>
    <s v="None"/>
    <n v="0"/>
    <n v="0"/>
    <s v="N"/>
    <s v="Stable"/>
    <m/>
    <m/>
    <m/>
    <m/>
    <m/>
    <m/>
    <m/>
    <s v="N"/>
    <m/>
    <s v="Riffle"/>
    <s v="Rippled"/>
    <n v="5.8"/>
    <m/>
    <m/>
    <m/>
    <m/>
    <m/>
    <m/>
    <s v="Cobble"/>
    <s v="Gravel"/>
    <m/>
    <m/>
    <m/>
    <m/>
    <s v="Cobble "/>
    <s v="Gravel"/>
    <s v="Boulder"/>
    <m/>
    <m/>
    <m/>
    <s v="N"/>
    <m/>
    <s v="Y"/>
    <s v="Y"/>
    <n v="20"/>
    <n v="20"/>
    <n v="1.3"/>
    <n v="0.8"/>
    <n v="0.7"/>
    <n v="0.4"/>
    <m/>
  </r>
  <r>
    <x v="62"/>
    <x v="0"/>
    <m/>
    <x v="17"/>
    <n v="1.7662500000000001"/>
    <n v="4.8"/>
    <n v="12.5"/>
    <n v="5"/>
    <n v="12.9"/>
    <n v="4.9000000000000004"/>
    <x v="56"/>
    <n v="0"/>
    <n v="0"/>
    <n v="0"/>
    <s v="Straight"/>
    <n v="0"/>
    <s v="None"/>
    <x v="0"/>
    <x v="0"/>
    <x v="0"/>
    <s v="&gt;50%"/>
    <s v="Both"/>
    <x v="0"/>
    <x v="0"/>
    <s v="N"/>
    <n v="0"/>
    <m/>
    <x v="0"/>
    <m/>
    <m/>
    <n v="18.100000000000001"/>
    <n v="18.100000000000001"/>
    <n v="2.21"/>
    <m/>
    <m/>
    <m/>
    <m/>
    <m/>
    <s v="N"/>
    <m/>
    <n v="0.6"/>
    <s v="None"/>
    <s v="None"/>
    <n v="0"/>
    <n v="0"/>
    <s v="N"/>
    <s v="ModAgg"/>
    <s v="Channel shallow, no banks, no thalweg"/>
    <n v="18.100000000000001"/>
    <n v="0"/>
    <m/>
    <m/>
    <m/>
    <m/>
    <s v="N"/>
    <m/>
    <s v="Riffle"/>
    <s v="Unbroken waves"/>
    <n v="15.8"/>
    <m/>
    <m/>
    <m/>
    <m/>
    <m/>
    <m/>
    <s v="Gravel"/>
    <s v="Cobble"/>
    <s v="Boulder"/>
    <m/>
    <m/>
    <m/>
    <s v="Cobble "/>
    <s v="Gravel "/>
    <s v="Boulder"/>
    <m/>
    <m/>
    <m/>
    <s v="Y"/>
    <s v="Side"/>
    <s v="N"/>
    <s v="N"/>
    <n v="0"/>
    <n v="0"/>
    <n v="0"/>
    <n v="0"/>
    <n v="0"/>
    <n v="0"/>
    <s v="Lots of random rocks throughout, some bar, no true banks"/>
    <n v="18.100000000000001"/>
    <n v="18.100000000000001"/>
    <n v="1.55"/>
    <n v="2"/>
    <s v="typical"/>
    <s v="na"/>
    <n v="0.47"/>
    <n v="0.18"/>
    <m/>
    <m/>
    <m/>
    <m/>
    <m/>
    <s v="N"/>
    <x v="2"/>
    <n v="0.6"/>
    <s v="None"/>
    <s v="None"/>
    <n v="0"/>
    <n v="0"/>
    <s v="SevAgg"/>
    <s v="Entire channel aggraded, no banks"/>
    <n v="18.100000000000001"/>
    <n v="18.100000000000001"/>
    <m/>
    <m/>
    <m/>
    <m/>
    <s v="N"/>
    <m/>
    <s v="Plane-bed"/>
    <s v="Rippled"/>
    <n v="15.8"/>
    <m/>
    <m/>
    <m/>
    <m/>
    <m/>
    <m/>
    <s v="Cobble"/>
    <s v="Gravel"/>
    <s v="Boulder"/>
    <m/>
    <m/>
    <m/>
    <s v="Y"/>
    <s v="Side and Mid"/>
    <s v="N"/>
    <s v="N"/>
    <n v="0"/>
    <n v="0"/>
    <n v="0"/>
    <n v="0"/>
    <n v="0"/>
    <n v="0"/>
    <m/>
    <n v="18.100000000000001"/>
    <n v="18.2"/>
    <n v="1.54"/>
    <m/>
    <m/>
    <m/>
    <m/>
    <m/>
    <s v="N"/>
    <m/>
    <n v="0.7"/>
    <s v="None"/>
    <s v="None"/>
    <n v="0"/>
    <n v="0"/>
    <s v="N"/>
    <s v="SevAgg"/>
    <s v="Entire channel aggradded, plane-bed"/>
    <n v="18.100000000000001"/>
    <n v="36.200000000000003"/>
    <m/>
    <m/>
    <m/>
    <m/>
    <s v="N"/>
    <m/>
    <s v="Plane-bed"/>
    <s v="Rippled"/>
    <n v="15.8"/>
    <m/>
    <m/>
    <m/>
    <m/>
    <m/>
    <m/>
    <s v="Cobble"/>
    <s v="Boulder"/>
    <s v="Gravel"/>
    <m/>
    <m/>
    <m/>
    <s v="Cobble "/>
    <s v="Gravel"/>
    <s v="Boulder"/>
    <m/>
    <m/>
    <m/>
    <s v="N"/>
    <m/>
    <s v="N"/>
    <s v="N"/>
    <n v="0"/>
    <n v="0"/>
    <n v="0"/>
    <n v="0"/>
    <n v="0"/>
    <n v="0"/>
    <m/>
  </r>
  <r>
    <x v="63"/>
    <x v="0"/>
    <m/>
    <x v="20"/>
    <n v="1.0417400000000001"/>
    <n v="5.6"/>
    <n v="16"/>
    <n v="5.9"/>
    <n v="16.100000000000001"/>
    <n v="5.75"/>
    <x v="57"/>
    <n v="84.1"/>
    <n v="2.2166666666666663"/>
    <n v="0.70000000000000007"/>
    <s v="Meandering"/>
    <n v="2"/>
    <s v="Cluster"/>
    <x v="2"/>
    <x v="1"/>
    <x v="0"/>
    <s v="25%-50%"/>
    <s v="Both (alternating)"/>
    <x v="0"/>
    <x v="0"/>
    <s v="N"/>
    <n v="0"/>
    <m/>
    <x v="0"/>
    <m/>
    <m/>
    <n v="16.600000000000001"/>
    <n v="16.3"/>
    <n v="2.09"/>
    <m/>
    <m/>
    <m/>
    <m/>
    <m/>
    <s v="Y"/>
    <n v="0.8"/>
    <m/>
    <s v="None"/>
    <s v="None"/>
    <n v="1"/>
    <n v="0"/>
    <s v="N"/>
    <s v="Stable"/>
    <m/>
    <m/>
    <m/>
    <m/>
    <m/>
    <m/>
    <m/>
    <s v="N"/>
    <m/>
    <s v="Riffle"/>
    <s v="Unbroken waves"/>
    <n v="15.5"/>
    <m/>
    <m/>
    <m/>
    <n v="13.3"/>
    <m/>
    <m/>
    <s v="Cobble"/>
    <s v="Gravel"/>
    <s v="Sand"/>
    <m/>
    <m/>
    <m/>
    <s v="Cobble "/>
    <s v="Gravel "/>
    <s v="Sand"/>
    <m/>
    <m/>
    <m/>
    <s v="N"/>
    <m/>
    <s v="Y"/>
    <s v="Y"/>
    <n v="16.600000000000001"/>
    <n v="16.600000000000001"/>
    <n v="1.1000000000000001"/>
    <n v="2.9"/>
    <n v="0.3"/>
    <n v="0.9"/>
    <m/>
    <n v="16.600000000000001"/>
    <n v="17"/>
    <n v="1.06"/>
    <n v="2"/>
    <s v="feature"/>
    <n v="5.41"/>
    <n v="0.4"/>
    <n v="0.15"/>
    <n v="3"/>
    <s v="typical"/>
    <n v="5.89"/>
    <n v="0.75"/>
    <n v="0.15"/>
    <s v="Y"/>
    <x v="6"/>
    <m/>
    <s v="None"/>
    <s v="None"/>
    <n v="1"/>
    <n v="0"/>
    <s v="Stable"/>
    <m/>
    <m/>
    <m/>
    <m/>
    <m/>
    <m/>
    <m/>
    <s v="N"/>
    <m/>
    <s v="Riffle-pool"/>
    <s v="Unbroken Waves"/>
    <n v="15"/>
    <m/>
    <m/>
    <m/>
    <n v="12.1"/>
    <m/>
    <m/>
    <s v="Cobble"/>
    <s v="Gravel"/>
    <s v="Sand"/>
    <m/>
    <m/>
    <m/>
    <s v="N"/>
    <m/>
    <s v="Y"/>
    <s v="Y"/>
    <n v="16.600000000000001"/>
    <n v="16.600000000000001"/>
    <n v="2.6"/>
    <n v="1.3"/>
    <n v="0.9"/>
    <n v="0.8"/>
    <m/>
    <n v="16.600000000000001"/>
    <n v="17"/>
    <n v="0"/>
    <m/>
    <m/>
    <m/>
    <m/>
    <m/>
    <s v="Y"/>
    <n v="1.6"/>
    <m/>
    <s v="None"/>
    <s v="None"/>
    <n v="0"/>
    <n v="0"/>
    <s v="N"/>
    <s v="Stable"/>
    <m/>
    <m/>
    <m/>
    <m/>
    <m/>
    <m/>
    <m/>
    <s v="N"/>
    <m/>
    <s v="Plane-bed"/>
    <s v="Unbroken waves"/>
    <n v="15.4"/>
    <m/>
    <m/>
    <m/>
    <n v="13.4"/>
    <m/>
    <m/>
    <s v="Cobble"/>
    <s v="Gravel"/>
    <s v="Sand"/>
    <m/>
    <m/>
    <m/>
    <s v="Sand"/>
    <s v="Cobble"/>
    <s v="Gravel"/>
    <m/>
    <m/>
    <m/>
    <s v="N"/>
    <m/>
    <s v="Y"/>
    <s v="Y"/>
    <n v="16.600000000000001"/>
    <n v="16.600000000000001"/>
    <n v="2.9"/>
    <n v="2.5"/>
    <n v="0.7"/>
    <n v="0.6"/>
    <m/>
  </r>
  <r>
    <x v="64"/>
    <x v="0"/>
    <m/>
    <x v="57"/>
    <n v="3.39"/>
    <n v="6.3"/>
    <n v="12.3"/>
    <n v="6.2"/>
    <n v="15.1"/>
    <n v="6.25"/>
    <x v="58"/>
    <n v="0"/>
    <n v="0"/>
    <n v="0"/>
    <s v="Straight"/>
    <n v="0"/>
    <s v="Step"/>
    <x v="1"/>
    <x v="6"/>
    <x v="5"/>
    <s v="&gt;50%"/>
    <s v="Both (culvert filled with water)"/>
    <x v="1"/>
    <x v="0"/>
    <s v="N"/>
    <n v="0"/>
    <m/>
    <x v="0"/>
    <m/>
    <m/>
    <n v="16.899999999999999"/>
    <n v="17"/>
    <n v="2.11"/>
    <m/>
    <m/>
    <m/>
    <m/>
    <m/>
    <s v="Y"/>
    <n v="1.1000000000000001"/>
    <m/>
    <s v="Step"/>
    <s v="CS"/>
    <n v="2"/>
    <n v="1"/>
    <s v="N"/>
    <s v="Stable"/>
    <m/>
    <m/>
    <m/>
    <m/>
    <m/>
    <m/>
    <m/>
    <s v="N"/>
    <m/>
    <s v="Step-Pool"/>
    <s v="Broken waves"/>
    <n v="12"/>
    <m/>
    <m/>
    <m/>
    <n v="12"/>
    <m/>
    <n v="16"/>
    <s v="Cobble"/>
    <s v="Gravel"/>
    <s v="Sand"/>
    <s v="Boulder"/>
    <m/>
    <m/>
    <s v="Cobble"/>
    <s v="Gravel"/>
    <s v="Sand"/>
    <s v="Boulder"/>
    <m/>
    <m/>
    <s v="N"/>
    <m/>
    <s v="N"/>
    <s v="N"/>
    <n v="0"/>
    <n v="0"/>
    <n v="0"/>
    <n v="0"/>
    <n v="0"/>
    <n v="0"/>
    <m/>
    <n v="16.899999999999999"/>
    <n v="17"/>
    <n v="2.4700000000000002"/>
    <n v="1"/>
    <s v="feature"/>
    <n v="6.19"/>
    <n v="1.4"/>
    <n v="0.9"/>
    <n v="2"/>
    <s v="pool"/>
    <n v="6.59"/>
    <n v="1"/>
    <n v="0.6"/>
    <s v="Y"/>
    <x v="10"/>
    <m/>
    <s v="Step"/>
    <s v="CS"/>
    <n v="2"/>
    <n v="0"/>
    <s v="Stable"/>
    <m/>
    <m/>
    <m/>
    <m/>
    <m/>
    <m/>
    <m/>
    <s v="N"/>
    <m/>
    <s v="Step-Pool"/>
    <s v="Broken waves"/>
    <n v="11.9"/>
    <m/>
    <m/>
    <m/>
    <n v="11.9"/>
    <m/>
    <n v="16"/>
    <s v="Cobble"/>
    <s v="Gravel"/>
    <s v="Sand"/>
    <s v="Boulder"/>
    <m/>
    <m/>
    <s v="N"/>
    <m/>
    <s v="N"/>
    <s v="N"/>
    <n v="0"/>
    <n v="0"/>
    <n v="0"/>
    <n v="0"/>
    <n v="0"/>
    <n v="0"/>
    <m/>
    <n v="16.899999999999999"/>
    <n v="17"/>
    <n v="2.94"/>
    <m/>
    <m/>
    <m/>
    <m/>
    <m/>
    <s v="Y"/>
    <n v="1.4"/>
    <m/>
    <s v="Step"/>
    <s v="CS"/>
    <n v="3"/>
    <n v="1"/>
    <s v="N"/>
    <s v="Stable"/>
    <m/>
    <m/>
    <m/>
    <m/>
    <m/>
    <m/>
    <m/>
    <s v="N"/>
    <m/>
    <s v="Step-Pool"/>
    <s v="Broken Waves"/>
    <n v="12.2"/>
    <m/>
    <m/>
    <m/>
    <n v="12.2"/>
    <m/>
    <n v="16"/>
    <s v="Cobble"/>
    <s v="Boulder"/>
    <s v="Gravel"/>
    <m/>
    <m/>
    <m/>
    <s v="Cobble "/>
    <s v="Boulder"/>
    <m/>
    <m/>
    <m/>
    <m/>
    <s v="N"/>
    <m/>
    <s v="N"/>
    <s v="N"/>
    <n v="0"/>
    <n v="0"/>
    <n v="0"/>
    <n v="0"/>
    <n v="0"/>
    <n v="0"/>
    <m/>
  </r>
  <r>
    <x v="65"/>
    <x v="0"/>
    <m/>
    <x v="58"/>
    <n v="1.4511764705882353"/>
    <n v="4.3"/>
    <n v="5.5"/>
    <n v="4.5"/>
    <n v="7.6"/>
    <n v="4.4000000000000004"/>
    <x v="59"/>
    <n v="0"/>
    <n v="0"/>
    <n v="0"/>
    <s v="Straight"/>
    <n v="0"/>
    <s v="None"/>
    <x v="0"/>
    <x v="0"/>
    <x v="0"/>
    <s v="&gt;50%"/>
    <s v="Both"/>
    <x v="0"/>
    <x v="0"/>
    <s v="N"/>
    <n v="0"/>
    <m/>
    <x v="0"/>
    <m/>
    <m/>
    <n v="8.5"/>
    <n v="8.5"/>
    <n v="2.4700000000000002"/>
    <m/>
    <m/>
    <m/>
    <m/>
    <m/>
    <s v="Y"/>
    <n v="0.8"/>
    <m/>
    <s v="None"/>
    <s v="None"/>
    <n v="0"/>
    <n v="0"/>
    <s v="N"/>
    <s v="Stable"/>
    <m/>
    <m/>
    <m/>
    <m/>
    <m/>
    <m/>
    <s v="N"/>
    <m/>
    <m/>
    <s v="Riffle"/>
    <s v="Unbroken waves"/>
    <n v="10"/>
    <m/>
    <m/>
    <m/>
    <m/>
    <m/>
    <m/>
    <s v="Cobble"/>
    <s v="Boulder"/>
    <s v="Gravel"/>
    <m/>
    <m/>
    <m/>
    <s v="Boulder"/>
    <s v="Cobble"/>
    <s v="Gravel"/>
    <m/>
    <m/>
    <m/>
    <s v="N"/>
    <m/>
    <s v="N"/>
    <s v="N"/>
    <n v="0"/>
    <n v="0"/>
    <n v="0"/>
    <n v="0"/>
    <n v="0"/>
    <n v="0"/>
    <m/>
    <n v="8.5"/>
    <n v="9"/>
    <n v="0.33"/>
    <n v="1"/>
    <s v="typical"/>
    <n v="4.0999999999999996"/>
    <n v="0.46"/>
    <n v="0.17"/>
    <m/>
    <m/>
    <m/>
    <m/>
    <m/>
    <s v="Y"/>
    <x v="0"/>
    <m/>
    <s v="None"/>
    <s v="None"/>
    <n v="0"/>
    <n v="0"/>
    <s v="Stable"/>
    <m/>
    <m/>
    <m/>
    <m/>
    <m/>
    <m/>
    <s v="N"/>
    <m/>
    <m/>
    <s v="Riffle"/>
    <s v="Unbroken Waves"/>
    <n v="10"/>
    <m/>
    <m/>
    <m/>
    <m/>
    <m/>
    <m/>
    <s v="Cobble"/>
    <s v="Gravel"/>
    <s v="Boulder"/>
    <m/>
    <m/>
    <m/>
    <s v="N"/>
    <m/>
    <s v="N"/>
    <s v="N"/>
    <n v="0"/>
    <n v="0"/>
    <n v="0"/>
    <n v="0"/>
    <n v="0"/>
    <n v="0"/>
    <m/>
    <n v="8.5"/>
    <n v="8"/>
    <n v="1.63"/>
    <m/>
    <m/>
    <m/>
    <m/>
    <m/>
    <s v="Y"/>
    <n v="0.7"/>
    <m/>
    <s v="None"/>
    <s v="None"/>
    <n v="0"/>
    <n v="0"/>
    <s v="N"/>
    <s v="Stable"/>
    <m/>
    <m/>
    <m/>
    <m/>
    <m/>
    <m/>
    <s v="N"/>
    <m/>
    <m/>
    <s v="Riffle"/>
    <s v="Unbroken waves"/>
    <n v="10"/>
    <m/>
    <m/>
    <m/>
    <m/>
    <m/>
    <m/>
    <s v="Cobble"/>
    <s v="Gravel"/>
    <s v="Boulder"/>
    <m/>
    <m/>
    <m/>
    <s v="Cobble "/>
    <s v="Boulder"/>
    <s v="Gravel"/>
    <m/>
    <m/>
    <m/>
    <s v="N"/>
    <m/>
    <s v="N"/>
    <s v="N"/>
    <n v="0"/>
    <n v="0"/>
    <n v="0"/>
    <n v="0"/>
    <n v="0"/>
    <n v="0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n v="20200224"/>
    <s v="GO, WK, MD"/>
    <n v="0.50347222222222221"/>
    <n v="44481"/>
    <s v="L"/>
    <s v="40's Sunny"/>
    <s v="Shakespeare Creek"/>
    <s v="Whittier Hwy."/>
    <m/>
    <m/>
    <n v="50"/>
    <n v="50"/>
    <n v="4.2"/>
    <m/>
    <m/>
    <x v="0"/>
    <s v="N"/>
    <s v="N"/>
    <m/>
    <s v="N"/>
    <s v="N"/>
    <x v="0"/>
    <n v="0.7"/>
    <s v="Y"/>
    <s v="Alluvial Fan"/>
    <m/>
    <m/>
    <m/>
    <m/>
    <m/>
    <m/>
    <m/>
    <m/>
    <m/>
    <m/>
    <m/>
    <m/>
    <m/>
    <m/>
    <m/>
    <m/>
    <m/>
    <m/>
    <m/>
    <m/>
    <m/>
    <m/>
    <m/>
    <m/>
    <m/>
    <x v="0"/>
    <n v="45"/>
    <n v="1"/>
    <m/>
    <m/>
    <m/>
    <m/>
    <m/>
    <m/>
    <m/>
    <m/>
    <s v="N"/>
    <m/>
    <s v="N"/>
    <s v="Stable "/>
    <m/>
    <m/>
    <m/>
    <m/>
    <m/>
    <m/>
    <s v="N"/>
    <s v="N"/>
    <s v="N"/>
    <s v="Riffle"/>
    <s v="None"/>
    <s v="None"/>
    <n v="0"/>
    <n v="0"/>
    <s v="Rippled"/>
    <s v="N"/>
    <x v="0"/>
    <n v="0.6"/>
    <m/>
    <m/>
    <m/>
    <n v="24.8"/>
    <m/>
    <m/>
    <m/>
    <s v="Gravel"/>
    <s v="Cobble"/>
    <s v="Boulder"/>
    <m/>
    <m/>
    <m/>
    <s v="N"/>
    <m/>
    <n v="2.1"/>
    <n v="1.9"/>
    <s v="N"/>
    <s v="Roads"/>
    <s v="Riparian"/>
    <x v="0"/>
    <s v="Y"/>
    <n v="36"/>
    <n v="45"/>
    <s v="N"/>
    <s v="RR"/>
    <s v="L"/>
    <n v="45"/>
    <n v="5"/>
    <n v="4"/>
    <m/>
    <m/>
    <s v="RR"/>
    <s v="R"/>
    <n v="36"/>
    <n v="5"/>
    <n v="4"/>
    <m/>
    <m/>
    <s v="None"/>
    <s v="R"/>
    <n v="9"/>
    <m/>
    <m/>
    <m/>
    <m/>
    <m/>
    <m/>
    <m/>
    <m/>
    <m/>
    <m/>
    <m/>
    <m/>
    <m/>
    <m/>
    <m/>
    <m/>
    <m/>
    <m/>
    <m/>
    <m/>
    <m/>
    <m/>
    <m/>
    <m/>
    <m/>
    <s v="Bank height = OHW line"/>
    <n v="57"/>
    <n v="57.2"/>
    <n v="0.94"/>
    <m/>
    <m/>
    <m/>
    <m/>
    <s v="N"/>
    <m/>
    <s v="N"/>
    <s v="Stable"/>
    <m/>
    <m/>
    <m/>
    <m/>
    <m/>
    <m/>
    <s v="Y"/>
    <s v="N"/>
    <s v="N"/>
    <s v="Riffle"/>
    <s v="None"/>
    <s v="None"/>
    <n v="0"/>
    <n v="0"/>
    <s v="Unbroken Waves"/>
    <s v="N"/>
    <m/>
    <n v="0.8"/>
    <n v="22.2"/>
    <m/>
    <m/>
    <n v="22.2"/>
    <m/>
    <m/>
    <m/>
    <s v="Cobble"/>
    <s v="Gravel"/>
    <s v="Boulder"/>
    <m/>
    <m/>
    <m/>
    <s v="N"/>
    <m/>
    <n v="2.1"/>
    <n v="1.7"/>
    <s v="N"/>
    <x v="0"/>
    <s v="Riparian and Upland"/>
    <x v="0"/>
    <s v="Y"/>
    <n v="34"/>
    <n v="47"/>
    <s v="N"/>
    <s v="RR"/>
    <s v="L"/>
    <n v="47"/>
    <n v="5"/>
    <n v="4"/>
    <m/>
    <m/>
    <s v="RR"/>
    <s v="R"/>
    <n v="34"/>
    <n v="5"/>
    <n v="4"/>
    <m/>
    <m/>
    <s v="None"/>
    <s v="R"/>
    <n v="13"/>
    <m/>
    <m/>
    <m/>
    <m/>
    <m/>
    <m/>
    <m/>
    <m/>
    <m/>
    <m/>
    <m/>
    <m/>
    <m/>
    <m/>
    <m/>
    <m/>
    <m/>
    <m/>
    <m/>
    <m/>
    <m/>
    <m/>
    <m/>
    <m/>
    <m/>
    <m/>
    <n v="50"/>
    <n v="50"/>
    <n v="1.76"/>
    <x v="0"/>
    <s v="N"/>
    <s v="N"/>
    <m/>
    <x v="0"/>
    <s v="N"/>
    <x v="0"/>
    <n v="0.7"/>
    <s v="N"/>
    <m/>
    <s v="ModDow"/>
    <s v="L bank downcutting"/>
    <n v="45"/>
    <n v="62"/>
    <m/>
    <s v="Riffle"/>
    <s v="Broken Waves"/>
    <n v="26"/>
    <m/>
    <m/>
    <n v="26"/>
    <m/>
    <m/>
    <m/>
    <s v="Cobble"/>
    <s v="Boulder"/>
    <s v="Gravel"/>
    <m/>
    <m/>
    <m/>
    <s v="N"/>
    <m/>
    <m/>
  </r>
  <r>
    <n v="20300205"/>
    <s v="KC, MD, WK"/>
    <n v="0.52083333333333337"/>
    <n v="44474"/>
    <s v="M"/>
    <s v="30's Rain"/>
    <s v="Glacier Creek Tributary"/>
    <s v="Aleyeska View Avenue"/>
    <m/>
    <m/>
    <n v="0"/>
    <s v="na"/>
    <s v="na"/>
    <m/>
    <m/>
    <x v="1"/>
    <m/>
    <m/>
    <m/>
    <m/>
    <m/>
    <x v="0"/>
    <m/>
    <s v="Y"/>
    <s v="Culvert"/>
    <m/>
    <m/>
    <m/>
    <m/>
    <m/>
    <m/>
    <m/>
    <m/>
    <m/>
    <m/>
    <m/>
    <m/>
    <m/>
    <m/>
    <m/>
    <m/>
    <m/>
    <m/>
    <m/>
    <m/>
    <m/>
    <m/>
    <m/>
    <m/>
    <m/>
    <x v="1"/>
    <n v="10.8"/>
    <n v="5.65"/>
    <m/>
    <m/>
    <m/>
    <m/>
    <m/>
    <m/>
    <m/>
    <m/>
    <s v="Y"/>
    <n v="8"/>
    <s v="N"/>
    <s v="Stable "/>
    <m/>
    <m/>
    <m/>
    <m/>
    <m/>
    <m/>
    <s v="N"/>
    <s v="N"/>
    <s v="N"/>
    <s v="Riffle"/>
    <s v="None"/>
    <s v="None"/>
    <n v="0"/>
    <n v="0"/>
    <s v="Rippled"/>
    <s v="N"/>
    <x v="0"/>
    <n v="0.3"/>
    <n v="12"/>
    <m/>
    <m/>
    <n v="3.6"/>
    <m/>
    <m/>
    <m/>
    <s v="Cobble"/>
    <m/>
    <m/>
    <m/>
    <m/>
    <m/>
    <s v="N"/>
    <m/>
    <n v="5.0999999999999996"/>
    <n v="5.2"/>
    <s v="N"/>
    <s v="Roads/Parking Lots"/>
    <s v="Riparian and Upland"/>
    <x v="1"/>
    <s v="Y"/>
    <n v="11"/>
    <n v="8"/>
    <s v="N"/>
    <s v="RR"/>
    <s v="L"/>
    <n v="8"/>
    <n v="5"/>
    <n v="5"/>
    <m/>
    <m/>
    <s v="RR"/>
    <s v="R"/>
    <n v="11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.799999999999997"/>
    <s v="na"/>
    <s v="na"/>
    <m/>
    <m/>
    <m/>
    <m/>
    <s v="N"/>
    <m/>
    <s v="N"/>
    <s v="Stable"/>
    <m/>
    <m/>
    <m/>
    <m/>
    <m/>
    <m/>
    <s v="N"/>
    <s v="N"/>
    <s v="N"/>
    <s v="Riffle"/>
    <s v="None"/>
    <s v="None"/>
    <n v="0"/>
    <n v="0"/>
    <s v="Rippled"/>
    <s v="Y"/>
    <n v="0.3"/>
    <m/>
    <m/>
    <n v="12"/>
    <m/>
    <n v="4.5"/>
    <m/>
    <m/>
    <m/>
    <s v="Cobble"/>
    <s v="Gravel"/>
    <s v="Boulder"/>
    <m/>
    <m/>
    <m/>
    <s v="N"/>
    <m/>
    <n v="4.2"/>
    <n v="4.3"/>
    <s v="N"/>
    <x v="1"/>
    <s v="Riparian and Upland"/>
    <x v="1"/>
    <s v="Y"/>
    <n v="37.799999999999997"/>
    <n v="37.799999999999997"/>
    <s v="N"/>
    <s v="RR"/>
    <s v="L"/>
    <n v="2"/>
    <n v="5"/>
    <n v="5"/>
    <m/>
    <m/>
    <s v="None"/>
    <s v="L"/>
    <n v="31.3"/>
    <m/>
    <m/>
    <m/>
    <m/>
    <s v="RR"/>
    <s v="L"/>
    <n v="4.5"/>
    <n v="5"/>
    <n v="5"/>
    <m/>
    <m/>
    <s v="RR"/>
    <s v="R"/>
    <n v="1"/>
    <n v="5"/>
    <n v="5"/>
    <m/>
    <m/>
    <s v="None"/>
    <s v="R"/>
    <n v="32.299999999999997"/>
    <m/>
    <m/>
    <m/>
    <m/>
    <s v="RR"/>
    <s v="R"/>
    <n v="4.5"/>
    <n v="5"/>
    <n v="5"/>
    <m/>
    <m/>
    <m/>
    <n v="0"/>
    <s v="na"/>
    <s v="na"/>
    <x v="1"/>
    <m/>
    <m/>
    <m/>
    <x v="1"/>
    <m/>
    <x v="0"/>
    <m/>
    <s v="Y"/>
    <s v="Culvert"/>
    <m/>
    <m/>
    <m/>
    <m/>
    <m/>
    <m/>
    <m/>
    <m/>
    <m/>
    <m/>
    <m/>
    <m/>
    <m/>
    <m/>
    <m/>
    <m/>
    <m/>
    <m/>
    <m/>
    <m/>
    <m/>
    <m/>
    <m/>
  </r>
  <r>
    <n v="20300206"/>
    <s v="KC, MD, WK"/>
    <n v="0.5625"/>
    <n v="44474"/>
    <s v="M"/>
    <s v="30's Rain"/>
    <s v="Glacier Creek Tributary"/>
    <s v="Aleyeska View Avenue"/>
    <m/>
    <m/>
    <n v="0"/>
    <s v="na"/>
    <s v="na"/>
    <m/>
    <m/>
    <x v="1"/>
    <m/>
    <m/>
    <m/>
    <m/>
    <m/>
    <x v="0"/>
    <m/>
    <s v="Y"/>
    <s v="Culvert 20300205"/>
    <m/>
    <m/>
    <m/>
    <m/>
    <m/>
    <m/>
    <m/>
    <m/>
    <m/>
    <m/>
    <m/>
    <m/>
    <m/>
    <m/>
    <m/>
    <m/>
    <m/>
    <m/>
    <m/>
    <m/>
    <m/>
    <m/>
    <m/>
    <m/>
    <m/>
    <x v="2"/>
    <n v="37.799999999999997"/>
    <n v="4.63"/>
    <m/>
    <m/>
    <m/>
    <m/>
    <m/>
    <m/>
    <m/>
    <m/>
    <s v="Y"/>
    <n v="0"/>
    <s v="N"/>
    <s v="Stable "/>
    <m/>
    <m/>
    <m/>
    <m/>
    <m/>
    <m/>
    <s v="N"/>
    <s v="N"/>
    <s v="N"/>
    <s v="Riffle"/>
    <s v="None"/>
    <s v="None"/>
    <n v="0"/>
    <n v="0"/>
    <s v="Rippled"/>
    <s v="Y"/>
    <x v="1"/>
    <m/>
    <n v="12"/>
    <m/>
    <m/>
    <n v="4.5"/>
    <m/>
    <m/>
    <m/>
    <s v="Cobble"/>
    <s v="Gravel"/>
    <s v="Boulder"/>
    <m/>
    <m/>
    <m/>
    <s v="N"/>
    <m/>
    <n v="4.2"/>
    <n v="4.3"/>
    <s v="N"/>
    <s v="Roads/Parking Lots"/>
    <s v="Riparian and Upland"/>
    <x v="2"/>
    <s v="Y"/>
    <n v="37.799999999999997"/>
    <n v="37.799999999999997"/>
    <s v="N"/>
    <s v="RR"/>
    <s v="L"/>
    <n v="4.5"/>
    <n v="5"/>
    <n v="5"/>
    <m/>
    <m/>
    <s v="None"/>
    <s v="L"/>
    <n v="31.3"/>
    <m/>
    <m/>
    <m/>
    <m/>
    <s v="RR"/>
    <s v="L"/>
    <n v="2"/>
    <n v="5"/>
    <n v="5"/>
    <m/>
    <m/>
    <s v="RR"/>
    <s v="R"/>
    <n v="4.5"/>
    <n v="5"/>
    <n v="5"/>
    <m/>
    <m/>
    <s v="None"/>
    <s v="R"/>
    <n v="32.299999999999997"/>
    <m/>
    <m/>
    <m/>
    <m/>
    <s v="RR"/>
    <s v="R"/>
    <n v="1"/>
    <n v="5"/>
    <n v="5"/>
    <m/>
    <m/>
    <m/>
    <n v="69"/>
    <n v="69"/>
    <n v="5.49"/>
    <m/>
    <m/>
    <m/>
    <m/>
    <s v="Y"/>
    <n v="1"/>
    <s v="N"/>
    <s v="Stable"/>
    <m/>
    <m/>
    <m/>
    <m/>
    <m/>
    <m/>
    <s v="N"/>
    <s v="Y"/>
    <s v="N"/>
    <s v="Riffle"/>
    <s v="None"/>
    <s v="None"/>
    <n v="0"/>
    <n v="0"/>
    <s v="Rippled"/>
    <s v="Y"/>
    <n v="0.1"/>
    <m/>
    <m/>
    <n v="10"/>
    <m/>
    <n v="2.6"/>
    <m/>
    <m/>
    <m/>
    <s v="Cobble"/>
    <s v="Gravel"/>
    <m/>
    <m/>
    <m/>
    <m/>
    <s v="N"/>
    <m/>
    <n v="2.6"/>
    <n v="2.9"/>
    <s v="N"/>
    <x v="1"/>
    <s v="Riparian and Upland"/>
    <x v="2"/>
    <s v="Y"/>
    <n v="60"/>
    <n v="60"/>
    <s v="N"/>
    <s v="RR"/>
    <s v="L"/>
    <n v="7"/>
    <n v="5"/>
    <n v="5"/>
    <m/>
    <m/>
    <s v="None"/>
    <s v="L"/>
    <n v="58"/>
    <m/>
    <m/>
    <m/>
    <m/>
    <s v="RR"/>
    <s v="L"/>
    <n v="4"/>
    <n v="5"/>
    <n v="5"/>
    <m/>
    <m/>
    <s v="RR"/>
    <s v="R"/>
    <n v="7"/>
    <n v="5"/>
    <n v="5"/>
    <m/>
    <m/>
    <s v="None"/>
    <s v="R"/>
    <n v="55"/>
    <m/>
    <m/>
    <m/>
    <m/>
    <s v="RR"/>
    <s v="R"/>
    <n v="4"/>
    <n v="5"/>
    <n v="5"/>
    <m/>
    <m/>
    <m/>
    <n v="0"/>
    <s v="na"/>
    <s v="na"/>
    <x v="2"/>
    <s v="N"/>
    <s v="Y"/>
    <m/>
    <x v="0"/>
    <s v="Y"/>
    <x v="0"/>
    <m/>
    <s v="Y"/>
    <s v="Culvert"/>
    <m/>
    <m/>
    <m/>
    <m/>
    <m/>
    <m/>
    <m/>
    <m/>
    <m/>
    <m/>
    <m/>
    <m/>
    <m/>
    <m/>
    <m/>
    <m/>
    <m/>
    <m/>
    <m/>
    <m/>
    <m/>
    <m/>
    <m/>
  </r>
  <r>
    <n v="20300460"/>
    <s v="KC, MD, WK"/>
    <n v="0.40625"/>
    <n v="44474"/>
    <s v="M"/>
    <s v="30's Overcast"/>
    <s v="Alyeska Creek"/>
    <s v="Olympic Mountain Loop"/>
    <m/>
    <m/>
    <n v="50"/>
    <n v="50"/>
    <n v="6.36"/>
    <m/>
    <m/>
    <x v="2"/>
    <s v="N"/>
    <s v="N"/>
    <m/>
    <s v="N"/>
    <s v="Y"/>
    <x v="1"/>
    <m/>
    <s v="N"/>
    <m/>
    <s v="Stable"/>
    <m/>
    <m/>
    <m/>
    <m/>
    <m/>
    <m/>
    <s v="Step Pool"/>
    <s v="Unbroken Waves"/>
    <n v="12.3"/>
    <m/>
    <m/>
    <m/>
    <m/>
    <m/>
    <m/>
    <s v="Cobble"/>
    <s v="Boulder"/>
    <s v="Gravel"/>
    <s v="Sand"/>
    <m/>
    <m/>
    <s v="N"/>
    <m/>
    <m/>
    <x v="3"/>
    <n v="44"/>
    <n v="6.61"/>
    <m/>
    <m/>
    <m/>
    <m/>
    <m/>
    <m/>
    <m/>
    <m/>
    <s v="Y"/>
    <n v="5"/>
    <s v="N"/>
    <s v="Stable "/>
    <m/>
    <m/>
    <m/>
    <m/>
    <m/>
    <m/>
    <s v="N"/>
    <s v="N"/>
    <s v="N"/>
    <s v="Step-Pool"/>
    <s v="None"/>
    <s v="None"/>
    <n v="0"/>
    <n v="0"/>
    <s v="Unbroken Waves"/>
    <s v="Y"/>
    <x v="2"/>
    <m/>
    <n v="18.3"/>
    <m/>
    <m/>
    <m/>
    <m/>
    <m/>
    <m/>
    <s v="Cobble"/>
    <s v="Gravel"/>
    <s v="Boulder"/>
    <s v="Sand"/>
    <m/>
    <m/>
    <s v="N"/>
    <m/>
    <n v="2.6"/>
    <n v="2.8"/>
    <s v="N"/>
    <s v="Roads/Parking Lots"/>
    <s v="Riparian and Upland"/>
    <x v="1"/>
    <s v="Y"/>
    <n v="44"/>
    <n v="44"/>
    <s v="N"/>
    <s v="RR"/>
    <s v="L"/>
    <n v="44"/>
    <n v="5"/>
    <n v="5"/>
    <m/>
    <m/>
    <s v="RR"/>
    <s v="R"/>
    <n v="44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5"/>
    <n v="25"/>
    <n v="5.08"/>
    <m/>
    <m/>
    <m/>
    <m/>
    <s v="N"/>
    <m/>
    <s v="N"/>
    <s v="Stable"/>
    <m/>
    <m/>
    <m/>
    <m/>
    <m/>
    <m/>
    <s v="N"/>
    <s v="N"/>
    <s v="N"/>
    <s v="Step-Pool"/>
    <s v="Step"/>
    <s v="CS"/>
    <n v="6"/>
    <n v="0"/>
    <s v="Broken Waves"/>
    <s v="Y"/>
    <n v="1"/>
    <m/>
    <n v="8.5"/>
    <m/>
    <m/>
    <m/>
    <n v="12.5"/>
    <m/>
    <n v="11.2"/>
    <s v="Boulder"/>
    <s v="Cobble "/>
    <s v="Gravel"/>
    <s v="Sand"/>
    <m/>
    <m/>
    <s v="N"/>
    <m/>
    <n v="2.1"/>
    <n v="4.4000000000000004"/>
    <s v="N"/>
    <x v="1"/>
    <s v="Riparian and Upland"/>
    <x v="1"/>
    <s v="Y"/>
    <n v="85"/>
    <n v="85"/>
    <s v="N"/>
    <s v="RR"/>
    <s v="L"/>
    <n v="85"/>
    <n v="5"/>
    <n v="3"/>
    <m/>
    <m/>
    <s v="RR"/>
    <s v="R"/>
    <n v="8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50"/>
    <n v="3.18"/>
    <x v="2"/>
    <s v="N"/>
    <s v="N"/>
    <m/>
    <x v="0"/>
    <s v="Y"/>
    <x v="0"/>
    <m/>
    <s v="Y"/>
    <s v="Culvert"/>
    <m/>
    <m/>
    <m/>
    <m/>
    <m/>
    <m/>
    <m/>
    <m/>
    <m/>
    <m/>
    <m/>
    <m/>
    <m/>
    <m/>
    <m/>
    <m/>
    <m/>
    <m/>
    <m/>
    <m/>
    <m/>
    <m/>
    <m/>
  </r>
  <r>
    <n v="20300461"/>
    <s v="KC, MD, WK"/>
    <n v="0.47916666666666669"/>
    <n v="44474"/>
    <s v="M"/>
    <s v="30's Rain"/>
    <s v="Alyeska Creek"/>
    <s v="Olympic Mountain Loop"/>
    <m/>
    <m/>
    <n v="0"/>
    <s v="na"/>
    <s v="na"/>
    <m/>
    <m/>
    <x v="1"/>
    <m/>
    <m/>
    <m/>
    <m/>
    <m/>
    <x v="0"/>
    <m/>
    <s v="Y "/>
    <s v="Culvert 20300460"/>
    <m/>
    <m/>
    <m/>
    <m/>
    <m/>
    <m/>
    <m/>
    <m/>
    <m/>
    <m/>
    <m/>
    <m/>
    <m/>
    <m/>
    <m/>
    <m/>
    <m/>
    <m/>
    <m/>
    <m/>
    <m/>
    <m/>
    <m/>
    <m/>
    <m/>
    <x v="4"/>
    <n v="85"/>
    <n v="5.58"/>
    <m/>
    <m/>
    <m/>
    <m/>
    <m/>
    <m/>
    <m/>
    <m/>
    <s v="N"/>
    <m/>
    <s v="N"/>
    <s v="Stable "/>
    <m/>
    <m/>
    <m/>
    <m/>
    <m/>
    <m/>
    <s v="N"/>
    <s v="N"/>
    <s v="N"/>
    <s v="Step-Pool"/>
    <s v="Step"/>
    <s v="Step"/>
    <n v="6"/>
    <n v="0"/>
    <s v="Broken Waves"/>
    <s v="Y"/>
    <x v="3"/>
    <m/>
    <n v="8.5"/>
    <m/>
    <m/>
    <m/>
    <n v="12.5"/>
    <m/>
    <n v="11.2"/>
    <s v="Boulder"/>
    <s v="Cobble"/>
    <s v="Gravel"/>
    <s v="Sand"/>
    <m/>
    <m/>
    <s v="N"/>
    <m/>
    <n v="2.1"/>
    <n v="4.4000000000000004"/>
    <s v="N"/>
    <s v="Roads/Parking Lots"/>
    <s v="Riparian and Upland"/>
    <x v="1"/>
    <s v="Y"/>
    <n v="85"/>
    <n v="85"/>
    <s v="N"/>
    <s v="RR"/>
    <s v="L"/>
    <n v="85"/>
    <n v="5"/>
    <n v="3"/>
    <m/>
    <m/>
    <s v="RR"/>
    <s v="R"/>
    <n v="8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5"/>
    <s v="not rec"/>
    <s v="not rec"/>
    <m/>
    <m/>
    <m/>
    <m/>
    <s v="N"/>
    <m/>
    <s v="N"/>
    <s v="Stable"/>
    <m/>
    <m/>
    <m/>
    <m/>
    <m/>
    <m/>
    <s v="N"/>
    <s v="Y"/>
    <s v="Y"/>
    <s v="Step-Pool"/>
    <s v="Step"/>
    <s v="CS"/>
    <n v="6"/>
    <n v="0"/>
    <s v="Unbroken Waves"/>
    <s v="N"/>
    <m/>
    <n v="0.8"/>
    <m/>
    <m/>
    <m/>
    <m/>
    <n v="8.1"/>
    <m/>
    <n v="9.8000000000000007"/>
    <s v="Boulder"/>
    <s v="Cobble "/>
    <s v="Gravel"/>
    <m/>
    <m/>
    <m/>
    <s v="N"/>
    <m/>
    <m/>
    <m/>
    <m/>
    <x v="1"/>
    <s v="Riparian and Upland"/>
    <x v="1"/>
    <s v="N"/>
    <n v="95"/>
    <n v="95"/>
    <s v="N"/>
    <s v="RR"/>
    <s v="L"/>
    <n v="95"/>
    <n v="5"/>
    <n v="5"/>
    <m/>
    <m/>
    <s v="RR"/>
    <s v="R"/>
    <n v="9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 banks, totally channelized"/>
    <n v="0"/>
    <s v="na"/>
    <s v="na"/>
    <x v="2"/>
    <s v="N"/>
    <s v="N"/>
    <m/>
    <x v="0"/>
    <s v="Y"/>
    <x v="0"/>
    <m/>
    <m/>
    <m/>
    <m/>
    <m/>
    <m/>
    <m/>
    <m/>
    <m/>
    <m/>
    <m/>
    <m/>
    <m/>
    <m/>
    <m/>
    <m/>
    <m/>
    <m/>
    <m/>
    <m/>
    <m/>
    <m/>
    <m/>
    <m/>
    <m/>
    <s v="No unaltered reach to assess"/>
  </r>
  <r>
    <n v="20303514"/>
    <s v="GO, WK, MD"/>
    <n v="0.58333333333333337"/>
    <n v="44481"/>
    <s v="L"/>
    <s v="30's Sunny"/>
    <s v="Unnamed Creek"/>
    <s v="Arlberg Avenue Box"/>
    <m/>
    <m/>
    <n v="50"/>
    <n v="50"/>
    <n v="2.52"/>
    <m/>
    <m/>
    <x v="0"/>
    <s v="N"/>
    <s v="N"/>
    <m/>
    <s v="N"/>
    <s v="N"/>
    <x v="0"/>
    <n v="0.5"/>
    <s v="N"/>
    <m/>
    <s v="SevAgg"/>
    <s v="Side bars higher than banks, no thalweg"/>
    <n v="50"/>
    <n v="28"/>
    <m/>
    <m/>
    <m/>
    <s v="Riffle"/>
    <s v="Rippled"/>
    <n v="12.9"/>
    <n v="12.9"/>
    <n v="10.6"/>
    <n v="7"/>
    <m/>
    <m/>
    <m/>
    <s v="Gravel"/>
    <s v="Cobble"/>
    <s v="Boulder"/>
    <m/>
    <m/>
    <m/>
    <s v="Y"/>
    <s v="Side and Point"/>
    <m/>
    <x v="5"/>
    <n v="28"/>
    <n v="2.54"/>
    <m/>
    <m/>
    <m/>
    <m/>
    <m/>
    <m/>
    <m/>
    <m/>
    <s v="N"/>
    <m/>
    <s v="N"/>
    <s v="SevAgg"/>
    <s v="Channel overwidened, flat, no thalweg"/>
    <n v="28"/>
    <n v="0"/>
    <m/>
    <m/>
    <m/>
    <s v="N"/>
    <s v="N"/>
    <s v="N"/>
    <s v="Riffle"/>
    <s v="None"/>
    <s v="None"/>
    <n v="0"/>
    <n v="0"/>
    <s v="Rippled"/>
    <s v="N"/>
    <x v="0"/>
    <n v="0.2"/>
    <n v="13.8"/>
    <m/>
    <m/>
    <m/>
    <m/>
    <m/>
    <m/>
    <s v="Gravel"/>
    <s v="Cobble"/>
    <m/>
    <m/>
    <m/>
    <m/>
    <s v="N"/>
    <m/>
    <n v="0.9"/>
    <n v="1.9"/>
    <s v="N"/>
    <m/>
    <m/>
    <x v="3"/>
    <s v="Y"/>
    <n v="28"/>
    <n v="28"/>
    <s v="N"/>
    <s v="RR"/>
    <s v="L"/>
    <n v="20"/>
    <n v="5"/>
    <n v="5"/>
    <m/>
    <m/>
    <s v="None"/>
    <s v="L"/>
    <n v="8"/>
    <m/>
    <m/>
    <m/>
    <m/>
    <s v="RR"/>
    <s v="R"/>
    <n v="20"/>
    <n v="5"/>
    <n v="3"/>
    <m/>
    <m/>
    <s v="None"/>
    <s v="R"/>
    <n v="8"/>
    <m/>
    <m/>
    <m/>
    <m/>
    <m/>
    <m/>
    <m/>
    <m/>
    <m/>
    <m/>
    <m/>
    <m/>
    <m/>
    <m/>
    <m/>
    <m/>
    <m/>
    <m/>
    <m/>
    <n v="75"/>
    <n v="57.5"/>
    <n v="5.55"/>
    <m/>
    <m/>
    <m/>
    <m/>
    <s v="N"/>
    <m/>
    <s v="N"/>
    <s v="ModDow"/>
    <s v="L bank collapsing, channel deep and narrow"/>
    <n v="75"/>
    <n v="0"/>
    <m/>
    <m/>
    <m/>
    <s v="N"/>
    <s v="N"/>
    <s v="N"/>
    <s v="Riffle"/>
    <s v="None"/>
    <s v="None"/>
    <n v="0"/>
    <n v="0"/>
    <s v="Unbroken Waves"/>
    <s v="Y"/>
    <n v="0.6"/>
    <m/>
    <n v="13.1"/>
    <m/>
    <m/>
    <m/>
    <m/>
    <m/>
    <m/>
    <s v="Gravel"/>
    <s v="Cobble "/>
    <s v="Boulder"/>
    <m/>
    <m/>
    <m/>
    <s v="N"/>
    <m/>
    <n v="3.9"/>
    <n v="4.4000000000000004"/>
    <s v="Y"/>
    <x v="2"/>
    <m/>
    <x v="3"/>
    <s v="Y"/>
    <n v="75"/>
    <n v="75"/>
    <s v="N"/>
    <s v="RR"/>
    <s v="R"/>
    <n v="19"/>
    <n v="5"/>
    <n v="5"/>
    <m/>
    <m/>
    <s v="RW"/>
    <s v="R"/>
    <n v="56"/>
    <n v="5"/>
    <n v="5"/>
    <m/>
    <m/>
    <s v="RR"/>
    <n v="75"/>
    <n v="5"/>
    <n v="5"/>
    <m/>
    <m/>
    <m/>
    <m/>
    <m/>
    <m/>
    <m/>
    <m/>
    <m/>
    <m/>
    <m/>
    <m/>
    <m/>
    <m/>
    <m/>
    <m/>
    <m/>
    <m/>
    <m/>
    <m/>
    <m/>
    <m/>
    <m/>
    <m/>
    <m/>
    <n v="50"/>
    <n v="50"/>
    <n v="2.8"/>
    <x v="0"/>
    <s v="N"/>
    <s v="N"/>
    <m/>
    <x v="0"/>
    <s v="Y"/>
    <x v="1"/>
    <m/>
    <s v="N"/>
    <m/>
    <s v="ModDow"/>
    <s v="banks undercut and collapsing"/>
    <n v="50"/>
    <n v="75"/>
    <m/>
    <s v="Riffle"/>
    <s v="Unbroken waves"/>
    <n v="10.3"/>
    <m/>
    <m/>
    <m/>
    <m/>
    <m/>
    <m/>
    <s v="Gravel"/>
    <s v="Cobble"/>
    <m/>
    <m/>
    <m/>
    <m/>
    <s v="Y"/>
    <s v="Side"/>
    <s v="0.9' step bewtween reaches (@75')"/>
  </r>
  <r>
    <n v="20400022"/>
    <s v="KC, WK"/>
    <n v="0.43402777777777773"/>
    <n v="44454"/>
    <s v="M"/>
    <s v="50's Cloudy"/>
    <s v="Meadow Creek"/>
    <s v="Hidden Haven Dr."/>
    <m/>
    <m/>
    <n v="50"/>
    <n v="50"/>
    <n v="3.44"/>
    <m/>
    <m/>
    <x v="2"/>
    <s v="N"/>
    <s v="N"/>
    <m/>
    <s v="N"/>
    <s v="Y"/>
    <x v="2"/>
    <m/>
    <s v="N"/>
    <m/>
    <s v="Stable"/>
    <m/>
    <m/>
    <m/>
    <m/>
    <m/>
    <m/>
    <s v="Riffle"/>
    <s v="Broken waves"/>
    <n v="12.3"/>
    <m/>
    <m/>
    <m/>
    <m/>
    <m/>
    <m/>
    <s v="Cobble"/>
    <s v="Boulder"/>
    <s v="Gravel"/>
    <m/>
    <m/>
    <m/>
    <s v="N"/>
    <m/>
    <m/>
    <x v="6"/>
    <n v="26"/>
    <n v="2.62"/>
    <m/>
    <m/>
    <m/>
    <m/>
    <m/>
    <m/>
    <m/>
    <m/>
    <s v="N"/>
    <m/>
    <s v="N"/>
    <s v="Stable "/>
    <m/>
    <m/>
    <m/>
    <m/>
    <m/>
    <m/>
    <s v="N"/>
    <s v="N"/>
    <s v="N"/>
    <s v="Riffle"/>
    <s v="None"/>
    <s v="None"/>
    <n v="0"/>
    <n v="0"/>
    <s v="Broken Waves"/>
    <s v="Y"/>
    <x v="4"/>
    <m/>
    <n v="14.6"/>
    <m/>
    <m/>
    <m/>
    <m/>
    <m/>
    <m/>
    <s v="Gravel"/>
    <s v="Cobble"/>
    <s v="Boulder"/>
    <m/>
    <m/>
    <m/>
    <s v="N"/>
    <m/>
    <n v="1.3"/>
    <n v="1.1000000000000001"/>
    <s v="N"/>
    <m/>
    <m/>
    <x v="3"/>
    <s v="Y"/>
    <n v="13"/>
    <n v="26"/>
    <s v="N"/>
    <s v="RR"/>
    <s v="L"/>
    <n v="26"/>
    <n v="5"/>
    <n v="5"/>
    <m/>
    <m/>
    <s v="RR"/>
    <s v="R"/>
    <n v="13"/>
    <n v="5"/>
    <n v="5"/>
    <m/>
    <m/>
    <s v="None"/>
    <s v="R"/>
    <n v="13"/>
    <m/>
    <m/>
    <m/>
    <m/>
    <m/>
    <m/>
    <m/>
    <m/>
    <m/>
    <m/>
    <m/>
    <m/>
    <m/>
    <m/>
    <m/>
    <m/>
    <m/>
    <m/>
    <m/>
    <m/>
    <m/>
    <m/>
    <m/>
    <m/>
    <m/>
    <m/>
    <n v="25"/>
    <n v="25"/>
    <n v="6.24"/>
    <m/>
    <m/>
    <m/>
    <m/>
    <s v="N"/>
    <m/>
    <s v="N"/>
    <s v="Stable"/>
    <m/>
    <m/>
    <m/>
    <m/>
    <m/>
    <m/>
    <s v="N"/>
    <s v="N"/>
    <s v="N"/>
    <s v="Riffle"/>
    <s v="None"/>
    <s v="None"/>
    <n v="0"/>
    <n v="0"/>
    <s v="Broken Waves"/>
    <s v="Y"/>
    <n v="0.8"/>
    <m/>
    <n v="11"/>
    <m/>
    <m/>
    <m/>
    <m/>
    <m/>
    <m/>
    <s v="Boulder"/>
    <s v="Gravel"/>
    <m/>
    <m/>
    <m/>
    <m/>
    <s v="N"/>
    <m/>
    <n v="1.2"/>
    <n v="1"/>
    <s v="N"/>
    <x v="2"/>
    <m/>
    <x v="4"/>
    <s v="Y"/>
    <n v="15"/>
    <n v="25"/>
    <s v="N"/>
    <s v="RR"/>
    <s v="L"/>
    <n v="25"/>
    <n v="5"/>
    <n v="2"/>
    <m/>
    <m/>
    <s v="RR"/>
    <s v="R"/>
    <n v="15"/>
    <n v="5"/>
    <n v="4"/>
    <m/>
    <m/>
    <s v="None"/>
    <s v="R"/>
    <n v="10"/>
    <m/>
    <m/>
    <m/>
    <m/>
    <m/>
    <m/>
    <m/>
    <m/>
    <m/>
    <m/>
    <m/>
    <m/>
    <m/>
    <m/>
    <m/>
    <m/>
    <m/>
    <m/>
    <m/>
    <m/>
    <m/>
    <m/>
    <m/>
    <m/>
    <m/>
    <m/>
    <n v="50"/>
    <n v="50"/>
    <n v="3.4"/>
    <x v="2"/>
    <s v="N"/>
    <s v="N"/>
    <m/>
    <x v="0"/>
    <s v="Y"/>
    <x v="2"/>
    <m/>
    <s v="N"/>
    <m/>
    <s v="Stable"/>
    <m/>
    <m/>
    <m/>
    <m/>
    <s v="Riffle"/>
    <s v="Broken Waves"/>
    <n v="8.3000000000000007"/>
    <m/>
    <m/>
    <m/>
    <m/>
    <m/>
    <m/>
    <s v="Cobble"/>
    <s v="Gravel"/>
    <m/>
    <m/>
    <m/>
    <m/>
    <s v="N"/>
    <m/>
    <m/>
  </r>
  <r>
    <n v="20400023"/>
    <s v="KC, WK"/>
    <n v="0.54652777777777783"/>
    <n v="44454"/>
    <s v="M"/>
    <s v="50's Sunny"/>
    <s v="Meadow Creek"/>
    <s v="VFW Driveway"/>
    <m/>
    <m/>
    <n v="50"/>
    <n v="37"/>
    <n v="5.08"/>
    <m/>
    <m/>
    <x v="2"/>
    <s v="N"/>
    <s v="N"/>
    <m/>
    <s v="N"/>
    <s v="Y"/>
    <x v="3"/>
    <m/>
    <s v="N"/>
    <m/>
    <s v="Stable"/>
    <m/>
    <m/>
    <m/>
    <m/>
    <m/>
    <m/>
    <s v="Step-Pool"/>
    <s v="Broken waves"/>
    <n v="9.1999999999999993"/>
    <m/>
    <m/>
    <m/>
    <n v="14.3"/>
    <m/>
    <n v="9"/>
    <s v="Cobble"/>
    <s v="Boulder"/>
    <m/>
    <m/>
    <m/>
    <m/>
    <s v="N"/>
    <m/>
    <m/>
    <x v="7"/>
    <n v="45"/>
    <n v="6.89"/>
    <m/>
    <m/>
    <m/>
    <m/>
    <m/>
    <m/>
    <m/>
    <m/>
    <s v="N"/>
    <m/>
    <s v="N"/>
    <s v="Stable "/>
    <m/>
    <m/>
    <m/>
    <m/>
    <m/>
    <m/>
    <s v="Y"/>
    <s v="Y"/>
    <s v="N"/>
    <s v="Riffle"/>
    <s v="Step"/>
    <s v="CS"/>
    <n v="1"/>
    <n v="0"/>
    <s v="Unbroken Waves"/>
    <s v="Y"/>
    <x v="4"/>
    <m/>
    <n v="11.1"/>
    <m/>
    <m/>
    <m/>
    <m/>
    <m/>
    <m/>
    <s v="Cobble"/>
    <s v="Gravel"/>
    <m/>
    <m/>
    <m/>
    <m/>
    <s v="N"/>
    <m/>
    <n v="1.4"/>
    <n v="1.3"/>
    <s v="N"/>
    <m/>
    <m/>
    <x v="4"/>
    <s v="Y"/>
    <n v="15"/>
    <n v="13"/>
    <s v="N"/>
    <s v="RR"/>
    <s v="L"/>
    <n v="13"/>
    <n v="5"/>
    <n v="5"/>
    <m/>
    <m/>
    <s v="RR"/>
    <s v="R"/>
    <n v="1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ep may or may not be constructed"/>
    <n v="33"/>
    <n v="33"/>
    <n v="6.36"/>
    <m/>
    <m/>
    <m/>
    <m/>
    <s v="N"/>
    <m/>
    <s v="N"/>
    <s v="Stable"/>
    <m/>
    <m/>
    <m/>
    <m/>
    <m/>
    <m/>
    <s v="N"/>
    <s v="Y"/>
    <s v="Y"/>
    <s v="Cascade"/>
    <s v="None"/>
    <s v="None"/>
    <n v="0"/>
    <n v="0"/>
    <s v="Unbroken Waves"/>
    <s v="Y"/>
    <n v="0.9"/>
    <m/>
    <n v="10.9"/>
    <m/>
    <m/>
    <m/>
    <m/>
    <m/>
    <m/>
    <s v="Boulder"/>
    <s v="Cobble "/>
    <s v="Gravel"/>
    <m/>
    <m/>
    <m/>
    <s v="N"/>
    <m/>
    <n v="2.2000000000000002"/>
    <n v="1.7"/>
    <s v="N"/>
    <x v="2"/>
    <m/>
    <x v="4"/>
    <s v="Y"/>
    <n v="33"/>
    <n v="33"/>
    <s v="N"/>
    <s v="RR"/>
    <s v="L"/>
    <n v="33"/>
    <n v="5"/>
    <n v="3"/>
    <m/>
    <m/>
    <s v="RR"/>
    <s v="R"/>
    <n v="33"/>
    <n v="5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50"/>
    <n v="5.68"/>
    <x v="2"/>
    <s v="N"/>
    <s v="N"/>
    <m/>
    <x v="0"/>
    <s v="Y"/>
    <x v="3"/>
    <m/>
    <s v="N"/>
    <m/>
    <s v="Stable"/>
    <m/>
    <m/>
    <m/>
    <m/>
    <s v="Cascade"/>
    <s v="Broken Waves"/>
    <n v="9.1999999999999993"/>
    <m/>
    <m/>
    <m/>
    <m/>
    <m/>
    <n v="15.6"/>
    <s v="Boulder"/>
    <s v="Cobble"/>
    <s v="Gravel"/>
    <m/>
    <m/>
    <m/>
    <s v="N"/>
    <m/>
    <s v="Pool at top of reach, remainder continues cascade"/>
  </r>
  <r>
    <n v="20400025"/>
    <s v="MD, WK"/>
    <n v="0.44444444444444442"/>
    <n v="44482"/>
    <s v="M"/>
    <s v="30's Cloudy"/>
    <s v="Meadow Creek"/>
    <s v="Old Eagle River Rd."/>
    <m/>
    <m/>
    <n v="50"/>
    <n v="50"/>
    <n v="4.32"/>
    <m/>
    <m/>
    <x v="0"/>
    <s v="N"/>
    <s v="N"/>
    <m/>
    <s v="N"/>
    <s v="Y"/>
    <x v="2"/>
    <m/>
    <s v="N"/>
    <m/>
    <s v="ModDow"/>
    <s v="L. bank undercut, R. bank collapsing beginning at 60' and continueing D/S beyond reach"/>
    <n v="50"/>
    <n v="22"/>
    <m/>
    <m/>
    <m/>
    <s v="Riffle"/>
    <s v="Broken waves"/>
    <n v="16.8"/>
    <m/>
    <m/>
    <m/>
    <m/>
    <m/>
    <m/>
    <s v="Cobble"/>
    <s v="Boulder"/>
    <s v="Gravel"/>
    <m/>
    <m/>
    <m/>
    <s v="Y"/>
    <s v="mid"/>
    <m/>
    <x v="8"/>
    <n v="22"/>
    <n v="6.63"/>
    <m/>
    <m/>
    <m/>
    <m/>
    <m/>
    <m/>
    <m/>
    <m/>
    <s v="Y"/>
    <n v="0"/>
    <s v="N"/>
    <s v="Stable "/>
    <m/>
    <m/>
    <m/>
    <m/>
    <m/>
    <m/>
    <s v="N"/>
    <s v="Y"/>
    <s v="Y"/>
    <s v="Riffle"/>
    <s v="None"/>
    <s v="None"/>
    <n v="0"/>
    <n v="0"/>
    <s v="Broken Waves"/>
    <s v="Y"/>
    <x v="5"/>
    <m/>
    <n v="20"/>
    <m/>
    <m/>
    <m/>
    <m/>
    <m/>
    <m/>
    <s v="Cobble"/>
    <s v="Boulder"/>
    <s v="Gravel"/>
    <m/>
    <m/>
    <m/>
    <s v="Y "/>
    <s v="Side"/>
    <n v="2.2999999999999998"/>
    <n v="1.2"/>
    <s v="N"/>
    <m/>
    <m/>
    <x v="0"/>
    <s v="Y"/>
    <n v="22"/>
    <n v="22"/>
    <s v="N"/>
    <s v="RR"/>
    <s v="L"/>
    <n v="22"/>
    <n v="5"/>
    <n v="5"/>
    <m/>
    <m/>
    <s v="RR"/>
    <s v="R"/>
    <n v="22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"/>
    <n v="42"/>
    <n v="1.88"/>
    <m/>
    <m/>
    <m/>
    <m/>
    <s v="N"/>
    <m/>
    <s v="N"/>
    <s v="Stable"/>
    <m/>
    <m/>
    <m/>
    <m/>
    <m/>
    <m/>
    <s v="N"/>
    <s v="N"/>
    <s v="N"/>
    <s v="Riffle"/>
    <s v="None"/>
    <s v="None"/>
    <n v="0"/>
    <n v="0"/>
    <s v="Broken Waves"/>
    <s v="N"/>
    <m/>
    <n v="0.8"/>
    <n v="14.6"/>
    <m/>
    <m/>
    <m/>
    <m/>
    <m/>
    <m/>
    <s v="Cobble"/>
    <s v="Gravel"/>
    <s v="Boulder"/>
    <m/>
    <m/>
    <m/>
    <s v="N"/>
    <m/>
    <n v="1.4"/>
    <n v="1.6"/>
    <s v="N"/>
    <x v="3"/>
    <s v="Riparian and Upland"/>
    <x v="2"/>
    <s v="Y"/>
    <n v="36"/>
    <n v="42"/>
    <s v="N"/>
    <s v="TR"/>
    <s v="L"/>
    <n v="42"/>
    <n v="5"/>
    <n v="4"/>
    <m/>
    <m/>
    <s v="TR"/>
    <s v="R"/>
    <n v="36"/>
    <n v="5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50"/>
    <n v="3.02"/>
    <x v="0"/>
    <s v="N"/>
    <s v="N"/>
    <m/>
    <x v="0"/>
    <s v="Y"/>
    <x v="4"/>
    <m/>
    <s v="N"/>
    <m/>
    <s v="Stable"/>
    <m/>
    <m/>
    <m/>
    <m/>
    <s v="Riffle"/>
    <s v="Broken Waves"/>
    <n v="13.5"/>
    <m/>
    <m/>
    <m/>
    <m/>
    <m/>
    <m/>
    <s v="Cobble"/>
    <s v="Gravel"/>
    <m/>
    <m/>
    <m/>
    <m/>
    <s v="Y"/>
    <s v="Side"/>
    <s v="bar vegetated"/>
  </r>
  <r>
    <n v="20400031"/>
    <s v="KC, WK"/>
    <n v="0.56388888888888888"/>
    <n v="44453"/>
    <s v="M"/>
    <s v="50's Sunny"/>
    <s v="Chester Creek "/>
    <s v="Arctic Blvd."/>
    <m/>
    <m/>
    <n v="50"/>
    <n v="50"/>
    <n v="0.32"/>
    <m/>
    <m/>
    <x v="2"/>
    <s v="N"/>
    <s v="N"/>
    <m/>
    <s v="N"/>
    <s v="Y"/>
    <x v="4"/>
    <m/>
    <s v="N"/>
    <m/>
    <s v="Stable"/>
    <m/>
    <m/>
    <m/>
    <m/>
    <m/>
    <m/>
    <s v="Riffle"/>
    <s v="Rippled"/>
    <n v="22.7"/>
    <m/>
    <m/>
    <m/>
    <m/>
    <m/>
    <m/>
    <s v="Gravel"/>
    <s v="Sand"/>
    <s v="Silt"/>
    <s v="Organic"/>
    <m/>
    <m/>
    <s v="N"/>
    <m/>
    <m/>
    <x v="9"/>
    <n v="90"/>
    <n v="7.0000000000000007E-2"/>
    <m/>
    <m/>
    <m/>
    <m/>
    <m/>
    <m/>
    <m/>
    <m/>
    <s v="Y"/>
    <n v="15"/>
    <s v="N"/>
    <s v="Stable "/>
    <m/>
    <m/>
    <m/>
    <m/>
    <m/>
    <m/>
    <s v="N"/>
    <s v="N"/>
    <s v="N"/>
    <s v="Glide"/>
    <s v="None"/>
    <s v="None"/>
    <n v="0"/>
    <n v="0"/>
    <s v="Rippled"/>
    <s v="Y"/>
    <x v="6"/>
    <m/>
    <n v="29.2"/>
    <m/>
    <m/>
    <m/>
    <m/>
    <m/>
    <m/>
    <s v="Sand"/>
    <s v="Gravel"/>
    <s v="Cobble "/>
    <m/>
    <m/>
    <m/>
    <s v="Y"/>
    <s v="Side"/>
    <n v="3.7"/>
    <n v="2.7"/>
    <s v="Y"/>
    <m/>
    <m/>
    <x v="3"/>
    <s v="Y"/>
    <n v="90"/>
    <n v="52"/>
    <s v="N"/>
    <s v="RR"/>
    <s v="L"/>
    <n v="22"/>
    <n v="5"/>
    <n v="5"/>
    <m/>
    <m/>
    <s v="TW"/>
    <s v="L"/>
    <n v="30"/>
    <n v="5"/>
    <n v="1"/>
    <m/>
    <m/>
    <s v="None"/>
    <s v="L"/>
    <n v="38"/>
    <m/>
    <m/>
    <m/>
    <m/>
    <s v="RR"/>
    <s v="R"/>
    <n v="20"/>
    <n v="5"/>
    <n v="5"/>
    <m/>
    <m/>
    <s v="TW"/>
    <s v="R"/>
    <n v="70"/>
    <n v="5"/>
    <n v="2"/>
    <m/>
    <m/>
    <m/>
    <m/>
    <m/>
    <m/>
    <m/>
    <m/>
    <m/>
    <m/>
    <n v="72"/>
    <n v="72"/>
    <n v="0.69"/>
    <m/>
    <m/>
    <m/>
    <m/>
    <s v="N"/>
    <m/>
    <s v="N"/>
    <s v="Stable"/>
    <m/>
    <m/>
    <m/>
    <m/>
    <m/>
    <m/>
    <s v="N"/>
    <s v="N"/>
    <s v="N"/>
    <s v="Riffle"/>
    <s v="None"/>
    <s v="None"/>
    <n v="0"/>
    <n v="0"/>
    <s v="Rippled"/>
    <s v="Y"/>
    <n v="1.4"/>
    <m/>
    <n v="31.3"/>
    <m/>
    <m/>
    <m/>
    <m/>
    <m/>
    <m/>
    <s v="Gravel"/>
    <s v="Sand"/>
    <m/>
    <m/>
    <m/>
    <m/>
    <s v="N"/>
    <m/>
    <n v="2.5"/>
    <n v="2.2000000000000002"/>
    <s v="N"/>
    <x v="2"/>
    <m/>
    <x v="3"/>
    <s v="Y"/>
    <n v="72"/>
    <n v="27"/>
    <s v="N"/>
    <s v="RR"/>
    <s v="L"/>
    <n v="27"/>
    <n v="5"/>
    <n v="5"/>
    <m/>
    <m/>
    <s v="None"/>
    <s v="L "/>
    <n v="45"/>
    <m/>
    <m/>
    <m/>
    <m/>
    <s v="RR"/>
    <s v="R"/>
    <n v="21"/>
    <n v="5"/>
    <n v="5"/>
    <m/>
    <m/>
    <s v="TW"/>
    <s v="R"/>
    <n v="51"/>
    <n v="5"/>
    <n v="2"/>
    <m/>
    <m/>
    <m/>
    <m/>
    <m/>
    <m/>
    <m/>
    <m/>
    <m/>
    <m/>
    <m/>
    <m/>
    <m/>
    <m/>
    <m/>
    <m/>
    <m/>
    <n v="50"/>
    <n v="50"/>
    <n v="0.72"/>
    <x v="2"/>
    <s v="N"/>
    <s v="N"/>
    <m/>
    <x v="0"/>
    <s v="Y"/>
    <x v="5"/>
    <m/>
    <s v="N"/>
    <m/>
    <s v="Stable"/>
    <m/>
    <m/>
    <m/>
    <m/>
    <s v="Riffle"/>
    <s v="Rippled"/>
    <n v="27.8"/>
    <m/>
    <m/>
    <m/>
    <m/>
    <m/>
    <m/>
    <s v="Gravel"/>
    <s v="Sand"/>
    <m/>
    <m/>
    <m/>
    <m/>
    <s v="N"/>
    <m/>
    <m/>
  </r>
  <r>
    <n v="20400047"/>
    <s v="GO, KC, WK"/>
    <n v="0.41319444444444442"/>
    <n v="44453"/>
    <s v="M"/>
    <s v="50's Sunny"/>
    <s v="Chester Creek "/>
    <s v="Northern Lights Blvd."/>
    <m/>
    <m/>
    <n v="50"/>
    <n v="51"/>
    <n v="1.18"/>
    <m/>
    <m/>
    <x v="0"/>
    <s v="N"/>
    <s v="N"/>
    <m/>
    <s v="N"/>
    <s v="Y"/>
    <x v="4"/>
    <m/>
    <s v="N"/>
    <m/>
    <s v="Stable"/>
    <m/>
    <m/>
    <m/>
    <m/>
    <m/>
    <m/>
    <s v="Riffle-Pool"/>
    <s v="Rippled"/>
    <n v="15.2"/>
    <m/>
    <m/>
    <m/>
    <m/>
    <m/>
    <n v="13"/>
    <s v="Gravel"/>
    <s v="Cobble"/>
    <s v="Sand"/>
    <m/>
    <m/>
    <m/>
    <s v="Y "/>
    <s v="side"/>
    <m/>
    <x v="10"/>
    <n v="82"/>
    <n v="0.46"/>
    <m/>
    <m/>
    <m/>
    <m/>
    <m/>
    <m/>
    <m/>
    <m/>
    <s v="Y"/>
    <s v="16, 25"/>
    <s v="N"/>
    <s v="Stable "/>
    <m/>
    <m/>
    <m/>
    <m/>
    <m/>
    <m/>
    <s v="N"/>
    <s v="N"/>
    <s v="N"/>
    <s v="Riffle"/>
    <s v="None"/>
    <s v="None"/>
    <n v="0"/>
    <n v="0"/>
    <s v="Rippled"/>
    <s v="Y"/>
    <x v="7"/>
    <m/>
    <n v="15.2"/>
    <m/>
    <m/>
    <m/>
    <m/>
    <m/>
    <m/>
    <s v="Cobble"/>
    <s v="Gravel"/>
    <s v="Sand"/>
    <m/>
    <m/>
    <m/>
    <s v="N"/>
    <m/>
    <n v="1.8"/>
    <n v="2.1"/>
    <s v="N"/>
    <m/>
    <m/>
    <x v="5"/>
    <s v="Y"/>
    <n v="82"/>
    <n v="82"/>
    <s v="N"/>
    <s v="RR"/>
    <s v="L"/>
    <n v="29"/>
    <n v="5"/>
    <n v="5"/>
    <m/>
    <m/>
    <s v="TW"/>
    <s v="L"/>
    <n v="53"/>
    <n v="5"/>
    <n v="4"/>
    <m/>
    <m/>
    <s v="RR"/>
    <s v="R"/>
    <n v="38"/>
    <n v="5"/>
    <n v="5"/>
    <m/>
    <m/>
    <s v="TW"/>
    <s v="R"/>
    <n v="44"/>
    <n v="5"/>
    <n v="4"/>
    <m/>
    <m/>
    <m/>
    <m/>
    <m/>
    <m/>
    <m/>
    <m/>
    <m/>
    <m/>
    <m/>
    <m/>
    <m/>
    <m/>
    <m/>
    <m/>
    <m/>
    <n v="82"/>
    <n v="82"/>
    <n v="0.77"/>
    <m/>
    <m/>
    <m/>
    <m/>
    <s v="N"/>
    <m/>
    <s v="N"/>
    <s v="Stable"/>
    <m/>
    <m/>
    <m/>
    <m/>
    <m/>
    <m/>
    <s v="N"/>
    <s v="N"/>
    <s v="N"/>
    <s v="Riffle"/>
    <s v="None"/>
    <s v="None"/>
    <n v="0"/>
    <n v="0"/>
    <s v="Unbroken Waves"/>
    <s v="Y"/>
    <n v="1.5"/>
    <m/>
    <n v="16.2"/>
    <m/>
    <m/>
    <m/>
    <m/>
    <m/>
    <m/>
    <s v="Cobble"/>
    <s v="Gravel"/>
    <s v="Sand"/>
    <m/>
    <m/>
    <m/>
    <s v="N"/>
    <m/>
    <n v="2.2000000000000002"/>
    <n v="2.7"/>
    <s v="N"/>
    <x v="2"/>
    <m/>
    <x v="3"/>
    <s v="Y"/>
    <n v="82"/>
    <n v="82"/>
    <s v="N"/>
    <s v="RR"/>
    <s v="L"/>
    <n v="17"/>
    <n v="5"/>
    <n v="5"/>
    <m/>
    <m/>
    <s v="TW"/>
    <s v="L "/>
    <n v="65"/>
    <n v="5"/>
    <n v="4"/>
    <m/>
    <m/>
    <s v="RR"/>
    <s v="R"/>
    <n v="17"/>
    <n v="5"/>
    <n v="5"/>
    <m/>
    <m/>
    <s v="TW"/>
    <s v="R"/>
    <n v="65"/>
    <n v="5"/>
    <n v="4"/>
    <m/>
    <m/>
    <m/>
    <m/>
    <m/>
    <m/>
    <m/>
    <m/>
    <m/>
    <m/>
    <m/>
    <m/>
    <m/>
    <m/>
    <m/>
    <m/>
    <m/>
    <n v="50"/>
    <n v="50"/>
    <n v="1.32"/>
    <x v="0"/>
    <s v="N"/>
    <s v="N"/>
    <m/>
    <x v="0"/>
    <s v="Y"/>
    <x v="6"/>
    <m/>
    <s v="N"/>
    <m/>
    <s v="ModDow"/>
    <s v="Channel deep and narrow, little to no fines"/>
    <n v="50"/>
    <n v="82"/>
    <m/>
    <s v="Riffle"/>
    <s v="Unbroken waves"/>
    <n v="10.9"/>
    <m/>
    <m/>
    <m/>
    <m/>
    <m/>
    <m/>
    <s v="Gravel"/>
    <s v="Boulder"/>
    <m/>
    <m/>
    <m/>
    <m/>
    <s v="N"/>
    <m/>
    <m/>
  </r>
  <r>
    <n v="20400050"/>
    <s v="GO, WK, MD"/>
    <n v="0.61805555555555558"/>
    <n v="44428"/>
    <s v="M"/>
    <s v="50's Cloudy"/>
    <s v="Chester Creek SF"/>
    <s v="Providence Dr"/>
    <m/>
    <m/>
    <n v="50"/>
    <n v="49"/>
    <n v="0.53"/>
    <m/>
    <m/>
    <x v="0"/>
    <s v="N"/>
    <s v="Y"/>
    <n v="16.32"/>
    <s v="N"/>
    <s v="Y"/>
    <x v="5"/>
    <m/>
    <s v="N"/>
    <m/>
    <s v="Stable"/>
    <m/>
    <m/>
    <m/>
    <m/>
    <m/>
    <m/>
    <s v="Riffle-Pool"/>
    <s v="Rippled"/>
    <n v="14.1"/>
    <m/>
    <m/>
    <m/>
    <m/>
    <m/>
    <m/>
    <s v="Gravel"/>
    <s v="Cobble"/>
    <s v="Sand"/>
    <m/>
    <m/>
    <m/>
    <s v="Y"/>
    <s v="Mid + Side bars"/>
    <m/>
    <x v="11"/>
    <n v="61"/>
    <n v="0.69"/>
    <m/>
    <m/>
    <m/>
    <m/>
    <m/>
    <m/>
    <m/>
    <m/>
    <s v="Y"/>
    <m/>
    <s v="N"/>
    <s v="Stable "/>
    <m/>
    <m/>
    <m/>
    <m/>
    <m/>
    <m/>
    <s v="N"/>
    <s v="N"/>
    <s v="Y"/>
    <s v="Riffle"/>
    <s v="None"/>
    <s v="None"/>
    <n v="0"/>
    <n v="0"/>
    <s v="Unbroken Waves"/>
    <s v="Y"/>
    <x v="8"/>
    <m/>
    <n v="15.9"/>
    <m/>
    <m/>
    <m/>
    <m/>
    <m/>
    <m/>
    <s v="Cobble"/>
    <s v="Gravel"/>
    <s v="Boulder"/>
    <s v="Sand"/>
    <m/>
    <m/>
    <s v="N"/>
    <m/>
    <n v="1"/>
    <n v="1.1000000000000001"/>
    <s v="N"/>
    <m/>
    <m/>
    <x v="6"/>
    <s v="Y"/>
    <n v="54"/>
    <n v="63"/>
    <s v="N"/>
    <s v="RR"/>
    <s v="L"/>
    <n v="34"/>
    <n v="5"/>
    <n v="2"/>
    <m/>
    <m/>
    <s v="TW"/>
    <s v="L"/>
    <n v="30"/>
    <n v="5"/>
    <n v="1"/>
    <m/>
    <m/>
    <s v="RR"/>
    <s v="R"/>
    <n v="33"/>
    <n v="5"/>
    <n v="2"/>
    <m/>
    <m/>
    <s v="TW"/>
    <s v="R"/>
    <n v="21"/>
    <n v="5"/>
    <n v="1"/>
    <m/>
    <m/>
    <m/>
    <m/>
    <m/>
    <m/>
    <m/>
    <m/>
    <m/>
    <m/>
    <m/>
    <m/>
    <m/>
    <m/>
    <m/>
    <m/>
    <m/>
    <n v="59"/>
    <n v="58"/>
    <n v="0.08"/>
    <m/>
    <m/>
    <m/>
    <m/>
    <s v="N"/>
    <m/>
    <s v="N"/>
    <s v="Stable"/>
    <m/>
    <m/>
    <m/>
    <m/>
    <m/>
    <m/>
    <s v="N"/>
    <s v="N"/>
    <s v="Y"/>
    <s v="Rocky riffle"/>
    <s v="None"/>
    <s v="None"/>
    <n v="0"/>
    <n v="0"/>
    <s v="Unbroken Waves"/>
    <s v="Y"/>
    <n v="1.1000000000000001"/>
    <m/>
    <n v="14.2"/>
    <m/>
    <m/>
    <m/>
    <m/>
    <m/>
    <m/>
    <s v="Gravel"/>
    <s v="Cobble "/>
    <s v="Boulder"/>
    <m/>
    <m/>
    <m/>
    <s v="N"/>
    <m/>
    <n v="2.2999999999999998"/>
    <n v="3.6"/>
    <s v="N"/>
    <x v="2"/>
    <m/>
    <x v="5"/>
    <s v="Y"/>
    <n v="59"/>
    <n v="59"/>
    <m/>
    <s v="RR"/>
    <s v="L"/>
    <n v="59"/>
    <n v="5"/>
    <n v="2"/>
    <m/>
    <m/>
    <s v="RR"/>
    <s v="R"/>
    <n v="38"/>
    <n v="5"/>
    <n v="3"/>
    <m/>
    <m/>
    <s v="TW"/>
    <s v="R"/>
    <n v="20"/>
    <n v="4"/>
    <n v="3"/>
    <m/>
    <m/>
    <m/>
    <m/>
    <m/>
    <m/>
    <m/>
    <m/>
    <m/>
    <m/>
    <m/>
    <m/>
    <m/>
    <m/>
    <m/>
    <m/>
    <m/>
    <m/>
    <m/>
    <m/>
    <m/>
    <m/>
    <m/>
    <m/>
    <n v="56"/>
    <n v="94"/>
    <n v="0.74"/>
    <x v="0"/>
    <s v="N"/>
    <s v="N"/>
    <m/>
    <x v="0"/>
    <s v="Y"/>
    <x v="3"/>
    <m/>
    <s v="N"/>
    <m/>
    <s v="Stable"/>
    <m/>
    <m/>
    <m/>
    <m/>
    <s v="Rocky-riffle"/>
    <s v="Unbroken waves"/>
    <n v="13.3"/>
    <m/>
    <m/>
    <m/>
    <m/>
    <m/>
    <m/>
    <s v="Cobble"/>
    <s v="Gravel"/>
    <m/>
    <m/>
    <m/>
    <m/>
    <s v="N"/>
    <m/>
    <m/>
  </r>
  <r>
    <n v="20400107"/>
    <s v="GO, MK"/>
    <n v="0.53819444444444442"/>
    <n v="44426"/>
    <s v="M"/>
    <s v="60s sunny"/>
    <s v="Little Campbell South Fork"/>
    <s v="Pacer St"/>
    <m/>
    <m/>
    <n v="96"/>
    <m/>
    <n v="4.26"/>
    <m/>
    <m/>
    <x v="0"/>
    <s v="N"/>
    <s v="N"/>
    <m/>
    <s v="N"/>
    <s v="Y"/>
    <x v="0"/>
    <m/>
    <s v="N"/>
    <m/>
    <s v="Stable"/>
    <m/>
    <m/>
    <m/>
    <m/>
    <m/>
    <m/>
    <s v="Rocky Riffle"/>
    <s v="Unbroken Waves"/>
    <n v="4.5"/>
    <n v="4.5"/>
    <m/>
    <n v="3.5"/>
    <m/>
    <m/>
    <m/>
    <s v="Gravel"/>
    <s v="Cobble"/>
    <s v="Boulder"/>
    <m/>
    <m/>
    <m/>
    <s v="N"/>
    <m/>
    <m/>
    <x v="12"/>
    <m/>
    <n v="8.76"/>
    <m/>
    <m/>
    <m/>
    <m/>
    <m/>
    <m/>
    <m/>
    <m/>
    <s v="N"/>
    <m/>
    <s v="N"/>
    <s v="Stable"/>
    <m/>
    <m/>
    <m/>
    <m/>
    <m/>
    <m/>
    <s v="N"/>
    <s v="N"/>
    <s v="Y"/>
    <s v="Step-Pool"/>
    <s v="Step"/>
    <s v="CS"/>
    <n v="2"/>
    <n v="0"/>
    <s v="Unbroken Waves"/>
    <s v="Y"/>
    <x v="0"/>
    <m/>
    <n v="4.5"/>
    <n v="4.5"/>
    <m/>
    <n v="4"/>
    <m/>
    <m/>
    <m/>
    <s v="Boulder"/>
    <s v="Gravel"/>
    <s v="Cobble "/>
    <s v="Sand"/>
    <m/>
    <m/>
    <s v="N"/>
    <m/>
    <n v="1"/>
    <n v="1.2"/>
    <s v="N"/>
    <m/>
    <m/>
    <x v="3"/>
    <s v="Y"/>
    <n v="10"/>
    <n v="10"/>
    <s v="Y"/>
    <s v="RR"/>
    <s v="L"/>
    <n v="10"/>
    <n v="5"/>
    <n v="1"/>
    <m/>
    <m/>
    <s v="RR"/>
    <s v="R"/>
    <n v="10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m/>
    <n v="14.86"/>
    <m/>
    <m/>
    <m/>
    <m/>
    <s v="N"/>
    <m/>
    <s v="N"/>
    <s v="Stable"/>
    <m/>
    <m/>
    <m/>
    <m/>
    <m/>
    <m/>
    <s v="Y"/>
    <s v="N"/>
    <s v="N"/>
    <s v="Step-Pool"/>
    <s v="Step"/>
    <s v="CS"/>
    <n v="1"/>
    <n v="1"/>
    <s v="Rippled"/>
    <s v="Y"/>
    <m/>
    <m/>
    <n v="7.7"/>
    <m/>
    <m/>
    <m/>
    <m/>
    <m/>
    <m/>
    <s v="Boulder"/>
    <s v="Cobble "/>
    <s v="Gravel"/>
    <m/>
    <m/>
    <m/>
    <s v="N"/>
    <m/>
    <n v="1.5"/>
    <n v="1"/>
    <s v="N"/>
    <x v="2"/>
    <m/>
    <x v="3"/>
    <s v="Y"/>
    <n v="5"/>
    <n v="13"/>
    <s v="y"/>
    <s v="RR"/>
    <s v="L"/>
    <n v="13"/>
    <n v="5"/>
    <n v="2"/>
    <m/>
    <m/>
    <s v="RR"/>
    <s v="R"/>
    <n v="5"/>
    <n v="5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"/>
    <m/>
    <n v="2.15"/>
    <x v="0"/>
    <s v="N"/>
    <s v="N"/>
    <m/>
    <x v="0"/>
    <s v="Y"/>
    <x v="0"/>
    <m/>
    <s v="N"/>
    <m/>
    <s v="Stable"/>
    <m/>
    <m/>
    <m/>
    <m/>
    <s v="Step-Pool"/>
    <s v="Unbroken waves"/>
    <n v="6"/>
    <m/>
    <m/>
    <n v="4.5"/>
    <m/>
    <m/>
    <m/>
    <s v="Cobble"/>
    <s v="Gravel"/>
    <m/>
    <m/>
    <m/>
    <m/>
    <s v="N"/>
    <m/>
    <m/>
  </r>
  <r>
    <n v="20401198"/>
    <s v="GO, MD, WK"/>
    <n v="0.40625"/>
    <n v="44434"/>
    <s v="M"/>
    <s v="50's Cloudy"/>
    <s v="McRoberts Creek"/>
    <s v="Maud Rd"/>
    <n v="61.585149999999999"/>
    <n v="-148.98712"/>
    <n v="160"/>
    <n v="50"/>
    <n v="2.36"/>
    <m/>
    <m/>
    <x v="0"/>
    <s v="N"/>
    <s v="N"/>
    <m/>
    <s v="N"/>
    <s v="Y"/>
    <x v="6"/>
    <m/>
    <s v="N"/>
    <m/>
    <s v="Stable"/>
    <m/>
    <m/>
    <m/>
    <m/>
    <m/>
    <m/>
    <s v="Riffle"/>
    <s v="Broken waves"/>
    <n v="12.4"/>
    <m/>
    <m/>
    <m/>
    <m/>
    <m/>
    <m/>
    <s v="Cobble"/>
    <s v="Gravel"/>
    <s v="Boulder"/>
    <m/>
    <m/>
    <m/>
    <s v="Y"/>
    <s v="side"/>
    <m/>
    <x v="13"/>
    <n v="37"/>
    <n v="6.05"/>
    <n v="3"/>
    <s v="typical"/>
    <n v="1"/>
    <n v="0.15"/>
    <m/>
    <m/>
    <m/>
    <m/>
    <s v="N"/>
    <m/>
    <s v="N"/>
    <s v="Stable "/>
    <s v="downcutting from rip-rap step"/>
    <n v="20"/>
    <n v="0"/>
    <m/>
    <m/>
    <m/>
    <s v="N"/>
    <s v="N"/>
    <s v="N"/>
    <s v="Riffle"/>
    <s v="None"/>
    <s v="None"/>
    <n v="0"/>
    <n v="0"/>
    <s v="Broken Waves"/>
    <s v="Y"/>
    <x v="9"/>
    <m/>
    <n v="13.5"/>
    <m/>
    <m/>
    <m/>
    <m/>
    <m/>
    <m/>
    <s v="Cobble"/>
    <s v="Gravel"/>
    <m/>
    <m/>
    <m/>
    <m/>
    <s v="Y"/>
    <s v="mid &amp; side"/>
    <n v="2.5"/>
    <n v="2.2000000000000002"/>
    <s v="N"/>
    <s v="Beetle Kill"/>
    <s v="Upland"/>
    <x v="3"/>
    <s v="Y"/>
    <n v="39"/>
    <n v="48"/>
    <s v="Y"/>
    <s v="RW"/>
    <s v="L"/>
    <n v="48"/>
    <n v="5"/>
    <n v="2"/>
    <s v="RW in floodplain"/>
    <m/>
    <s v="RW/TR"/>
    <s v="R"/>
    <n v="39"/>
    <n v="5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R steps in channel, likely made by children"/>
    <n v="44"/>
    <n v="44.2"/>
    <n v="3.26"/>
    <n v="1"/>
    <s v="typbio"/>
    <n v="1.3"/>
    <n v="0.25"/>
    <s v="N"/>
    <m/>
    <s v="N"/>
    <s v="Stable"/>
    <m/>
    <m/>
    <m/>
    <m/>
    <m/>
    <m/>
    <s v="Y"/>
    <s v="N"/>
    <s v="N"/>
    <s v="Braided"/>
    <s v="None"/>
    <s v="None"/>
    <n v="0"/>
    <n v="0"/>
    <s v="Broken Waves"/>
    <s v="Y"/>
    <n v="0.8"/>
    <m/>
    <n v="28.3"/>
    <m/>
    <m/>
    <n v="22.3"/>
    <m/>
    <m/>
    <m/>
    <s v="Cobble"/>
    <s v="Gravel"/>
    <s v="Silt"/>
    <s v="Boulder"/>
    <m/>
    <m/>
    <s v="Y"/>
    <s v=" Mid"/>
    <n v="2.9"/>
    <n v="4.9000000000000004"/>
    <s v="N"/>
    <x v="4"/>
    <s v="Upland"/>
    <x v="3"/>
    <s v="Y"/>
    <n v="0"/>
    <n v="35"/>
    <s v="N"/>
    <s v="RW"/>
    <s v="L"/>
    <n v="35"/>
    <n v="5"/>
    <n v="2"/>
    <m/>
    <m/>
    <s v="None"/>
    <s v="R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53.2"/>
    <n v="7.42"/>
    <x v="0"/>
    <s v="N"/>
    <s v="N"/>
    <m/>
    <x v="0"/>
    <s v="Y"/>
    <x v="7"/>
    <m/>
    <s v="N"/>
    <m/>
    <s v="SevAgg"/>
    <s v="Severe aggradation upstream of log step"/>
    <n v="25"/>
    <n v="72"/>
    <m/>
    <s v="Step-Pool"/>
    <s v="Broken Waves"/>
    <n v="18.600000000000001"/>
    <n v="27.2"/>
    <m/>
    <m/>
    <m/>
    <m/>
    <m/>
    <s v="Cobble "/>
    <s v="Gravel"/>
    <s v="Boulder"/>
    <m/>
    <m/>
    <m/>
    <s v="Y"/>
    <s v="mid"/>
    <s v="Channel spanning log step, 1.8' drop"/>
  </r>
  <r>
    <n v="20401268"/>
    <s v="GO, WK, MD"/>
    <n v="0.56805555555555554"/>
    <n v="44434"/>
    <s v="M"/>
    <s v="60's Cloudy"/>
    <s v="Cornelius +Nekleson Creek"/>
    <s v="Engstorm Rd"/>
    <m/>
    <m/>
    <n v="50"/>
    <n v="52.6"/>
    <n v="0.3"/>
    <m/>
    <m/>
    <x v="2"/>
    <s v="N"/>
    <s v="N"/>
    <m/>
    <s v="N"/>
    <s v="Y"/>
    <x v="7"/>
    <m/>
    <s v="N"/>
    <m/>
    <s v="Stable"/>
    <m/>
    <m/>
    <m/>
    <m/>
    <m/>
    <m/>
    <s v="Riffle-Pool"/>
    <s v="Rippled"/>
    <n v="14.7"/>
    <m/>
    <m/>
    <m/>
    <m/>
    <m/>
    <m/>
    <s v="Gravel"/>
    <s v="Cobble"/>
    <s v="Boulder"/>
    <m/>
    <m/>
    <m/>
    <s v="N"/>
    <m/>
    <m/>
    <x v="3"/>
    <n v="43.2"/>
    <n v="1.94"/>
    <m/>
    <m/>
    <m/>
    <m/>
    <m/>
    <m/>
    <m/>
    <m/>
    <s v="N"/>
    <m/>
    <s v="N"/>
    <s v="Stable "/>
    <m/>
    <m/>
    <m/>
    <m/>
    <m/>
    <m/>
    <s v="N"/>
    <s v="N"/>
    <s v="N"/>
    <s v="Rocky-Riffle"/>
    <s v="None"/>
    <s v="None"/>
    <n v="0"/>
    <n v="0"/>
    <s v="Rippled"/>
    <s v="Y"/>
    <x v="2"/>
    <m/>
    <n v="14.5"/>
    <m/>
    <m/>
    <m/>
    <m/>
    <m/>
    <m/>
    <s v="Gravel"/>
    <s v="Cobble"/>
    <s v="Boulder"/>
    <m/>
    <m/>
    <m/>
    <s v="Y"/>
    <s v="Side bar"/>
    <n v="1.3"/>
    <n v="4"/>
    <s v="N"/>
    <s v="Cutting left bank"/>
    <s v="Riparian"/>
    <x v="7"/>
    <s v="N"/>
    <n v="44"/>
    <n v="44"/>
    <s v="Y"/>
    <s v="GW"/>
    <s v="L"/>
    <n v="44"/>
    <n v="5"/>
    <n v="1"/>
    <m/>
    <m/>
    <s v="TR"/>
    <s v="L"/>
    <n v="44"/>
    <n v="5"/>
    <n v="1"/>
    <m/>
    <m/>
    <s v="TR"/>
    <s v="R"/>
    <n v="44"/>
    <n v="5"/>
    <n v="1"/>
    <m/>
    <m/>
    <m/>
    <m/>
    <m/>
    <m/>
    <m/>
    <m/>
    <m/>
    <m/>
    <m/>
    <m/>
    <m/>
    <m/>
    <m/>
    <m/>
    <m/>
    <m/>
    <m/>
    <m/>
    <m/>
    <m/>
    <m/>
    <m/>
    <n v="0"/>
    <m/>
    <n v="0"/>
    <m/>
    <m/>
    <m/>
    <m/>
    <s v="N"/>
    <m/>
    <s v="N"/>
    <s v="Stable"/>
    <m/>
    <m/>
    <m/>
    <m/>
    <m/>
    <m/>
    <s v="Y"/>
    <s v="N"/>
    <s v="N"/>
    <s v="Lake"/>
    <s v="None"/>
    <s v="None"/>
    <n v="0"/>
    <n v="0"/>
    <s v="Smooth"/>
    <s v="Y"/>
    <n v="1.3"/>
    <m/>
    <m/>
    <m/>
    <m/>
    <m/>
    <m/>
    <m/>
    <m/>
    <s v="Boulder"/>
    <s v="Cobble "/>
    <s v="Gravel"/>
    <m/>
    <m/>
    <m/>
    <s v="N"/>
    <m/>
    <m/>
    <m/>
    <m/>
    <x v="5"/>
    <s v="Riparian"/>
    <x v="6"/>
    <s v="Y"/>
    <n v="18"/>
    <n v="32"/>
    <s v="y"/>
    <s v="BL"/>
    <s v="L"/>
    <n v="32"/>
    <n v="5"/>
    <n v="1"/>
    <m/>
    <m/>
    <s v="BL"/>
    <s v="R"/>
    <n v="18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n v="0"/>
    <x v="1"/>
    <s v="Y"/>
    <m/>
    <m/>
    <x v="1"/>
    <m/>
    <x v="0"/>
    <m/>
    <m/>
    <m/>
    <m/>
    <m/>
    <m/>
    <m/>
    <m/>
    <m/>
    <m/>
    <m/>
    <m/>
    <m/>
    <m/>
    <m/>
    <m/>
    <m/>
    <m/>
    <m/>
    <m/>
    <m/>
    <m/>
    <m/>
    <m/>
    <m/>
    <s v="Lake"/>
  </r>
  <r>
    <n v="20401291"/>
    <s v="GO, WK, MD"/>
    <n v="0.47916666666666669"/>
    <n v="44466"/>
    <s v="M"/>
    <s v="30's Sunny"/>
    <s v="Cottonwood Slugh"/>
    <s v="Surrey Rd."/>
    <m/>
    <m/>
    <n v="45"/>
    <n v="40"/>
    <n v="0.05"/>
    <m/>
    <m/>
    <x v="0"/>
    <s v="N"/>
    <s v="N"/>
    <m/>
    <s v="N"/>
    <s v="N"/>
    <x v="0"/>
    <n v="1.4"/>
    <s v="N"/>
    <m/>
    <s v="Stable"/>
    <m/>
    <m/>
    <m/>
    <m/>
    <m/>
    <m/>
    <s v="Wetland"/>
    <s v="Smooth"/>
    <m/>
    <m/>
    <n v="6.5"/>
    <m/>
    <m/>
    <m/>
    <m/>
    <s v="Organic"/>
    <m/>
    <m/>
    <m/>
    <m/>
    <m/>
    <s v="Y"/>
    <s v="mid"/>
    <s v="Channel and floodplain very deep mud, immpassible beyond 61'"/>
    <x v="14"/>
    <n v="16"/>
    <n v="1.38"/>
    <m/>
    <m/>
    <m/>
    <m/>
    <m/>
    <m/>
    <m/>
    <m/>
    <s v="N"/>
    <m/>
    <s v="N"/>
    <s v="Stable "/>
    <m/>
    <m/>
    <m/>
    <m/>
    <m/>
    <m/>
    <s v="N"/>
    <s v="N"/>
    <s v="N"/>
    <s v="Wetland"/>
    <s v="None"/>
    <s v="None"/>
    <n v="0"/>
    <n v="0"/>
    <s v="Rippled"/>
    <s v="N"/>
    <x v="0"/>
    <n v="0.7"/>
    <m/>
    <m/>
    <n v="6.2"/>
    <m/>
    <m/>
    <m/>
    <m/>
    <s v="Gravel"/>
    <s v="Cobble"/>
    <s v="Organic"/>
    <m/>
    <m/>
    <m/>
    <s v="Y"/>
    <s v="Mid"/>
    <n v="1"/>
    <n v="1.5"/>
    <s v="N"/>
    <m/>
    <m/>
    <x v="3"/>
    <s v="Y"/>
    <n v="16"/>
    <n v="16"/>
    <s v="N"/>
    <s v="None"/>
    <s v="L"/>
    <m/>
    <m/>
    <m/>
    <m/>
    <m/>
    <s v="None"/>
    <s v="R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.6"/>
    <n v="116"/>
    <n v="0.35"/>
    <m/>
    <m/>
    <m/>
    <m/>
    <s v="N"/>
    <m/>
    <s v="N"/>
    <s v="Stable"/>
    <m/>
    <m/>
    <m/>
    <m/>
    <m/>
    <m/>
    <s v="N"/>
    <s v="N"/>
    <s v="N"/>
    <s v="Riffle"/>
    <s v="None"/>
    <s v="None"/>
    <n v="0"/>
    <n v="0"/>
    <s v="Rippled"/>
    <s v="Y"/>
    <n v="0.7"/>
    <m/>
    <n v="4.3"/>
    <m/>
    <m/>
    <m/>
    <m/>
    <m/>
    <m/>
    <s v="Cobble"/>
    <s v="Gravel"/>
    <m/>
    <m/>
    <m/>
    <m/>
    <s v="N"/>
    <m/>
    <n v="1.4"/>
    <n v="1.2"/>
    <s v="N"/>
    <x v="2"/>
    <m/>
    <x v="3"/>
    <s v="Y"/>
    <n v="11.6"/>
    <n v="11.6"/>
    <s v="N"/>
    <s v="None"/>
    <s v="L"/>
    <n v="11.6"/>
    <m/>
    <m/>
    <m/>
    <m/>
    <s v="None"/>
    <s v="R"/>
    <n v="11.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x v="0"/>
    <s v="Y"/>
    <s v="N"/>
    <m/>
    <x v="0"/>
    <m/>
    <x v="0"/>
    <m/>
    <s v="Y"/>
    <s v="Pond"/>
    <m/>
    <m/>
    <m/>
    <m/>
    <m/>
    <m/>
    <m/>
    <m/>
    <m/>
    <m/>
    <m/>
    <m/>
    <m/>
    <m/>
    <m/>
    <m/>
    <m/>
    <m/>
    <m/>
    <m/>
    <m/>
    <m/>
    <m/>
  </r>
  <r>
    <n v="20401301"/>
    <s v="GO, MD, WK"/>
    <n v="0.60416666666666663"/>
    <n v="44432"/>
    <s v="M"/>
    <s v="50 Rain"/>
    <s v="Cottonwood Creek"/>
    <s v="Riverdell Dr."/>
    <n v="61.532200000000003"/>
    <n v="-149.52808999999999"/>
    <n v="46"/>
    <n v="29"/>
    <n v="2.2000000000000002"/>
    <m/>
    <m/>
    <x v="0"/>
    <s v="N"/>
    <s v="N"/>
    <m/>
    <s v="N"/>
    <s v="Y"/>
    <x v="8"/>
    <m/>
    <s v="Y"/>
    <s v="Multiple Stable Channels"/>
    <s v="Stable"/>
    <m/>
    <m/>
    <m/>
    <m/>
    <m/>
    <m/>
    <s v="Multiple Stable"/>
    <s v="Rippled"/>
    <m/>
    <m/>
    <m/>
    <m/>
    <m/>
    <m/>
    <m/>
    <s v="Cobble"/>
    <s v="Gravel"/>
    <s v="Boulder"/>
    <m/>
    <m/>
    <m/>
    <s v="N"/>
    <m/>
    <m/>
    <x v="14"/>
    <n v="17.3"/>
    <n v="2.9"/>
    <n v="3"/>
    <s v="typical"/>
    <n v="0.92"/>
    <n v="0.19"/>
    <m/>
    <m/>
    <m/>
    <m/>
    <s v="N"/>
    <m/>
    <s v="N"/>
    <s v="Stable"/>
    <m/>
    <m/>
    <m/>
    <m/>
    <m/>
    <m/>
    <s v="Y"/>
    <s v="N"/>
    <s v="N"/>
    <s v="Riffle"/>
    <s v="None"/>
    <s v="None"/>
    <n v="0"/>
    <n v="0"/>
    <s v="Rippled"/>
    <s v="Y"/>
    <x v="4"/>
    <m/>
    <n v="15.4"/>
    <m/>
    <m/>
    <m/>
    <m/>
    <m/>
    <m/>
    <s v="Cobble "/>
    <s v="Gravel"/>
    <s v="Boulder"/>
    <m/>
    <m/>
    <m/>
    <s v="N"/>
    <m/>
    <n v="0.6"/>
    <n v="2.9"/>
    <s v="N"/>
    <m/>
    <m/>
    <x v="3"/>
    <s v="Y"/>
    <n v="16"/>
    <n v="16"/>
    <s v="N"/>
    <s v="TR"/>
    <s v="L"/>
    <n v="16"/>
    <n v="5"/>
    <n v="1"/>
    <m/>
    <m/>
    <s v="RW"/>
    <s v="R"/>
    <n v="16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8.1"/>
    <n v="4.6900000000000004"/>
    <n v="1"/>
    <s v="typbio"/>
    <n v="0.7"/>
    <n v="0.21"/>
    <s v="N"/>
    <m/>
    <s v="N"/>
    <s v="Stable"/>
    <m/>
    <m/>
    <m/>
    <m/>
    <m/>
    <m/>
    <s v="Y"/>
    <s v="N"/>
    <s v="N"/>
    <s v="Riffle-Pool"/>
    <s v="None"/>
    <s v="None"/>
    <n v="0"/>
    <n v="0"/>
    <s v="Rippled"/>
    <s v="Y"/>
    <n v="1.1000000000000001"/>
    <m/>
    <n v="18.5"/>
    <m/>
    <m/>
    <m/>
    <m/>
    <m/>
    <m/>
    <s v="Cobble"/>
    <s v="Gravel"/>
    <s v="Boulder"/>
    <m/>
    <m/>
    <m/>
    <s v="N"/>
    <m/>
    <n v="0.4"/>
    <n v="2.2999999999999998"/>
    <s v="N"/>
    <x v="2"/>
    <m/>
    <x v="3"/>
    <s v="Y"/>
    <n v="8"/>
    <n v="0"/>
    <s v="N"/>
    <s v="None"/>
    <s v="L"/>
    <n v="0"/>
    <m/>
    <m/>
    <m/>
    <m/>
    <s v="RW"/>
    <s v="R"/>
    <n v="8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49.9"/>
    <n v="0.2"/>
    <x v="2"/>
    <s v="N"/>
    <s v="N"/>
    <m/>
    <x v="0"/>
    <s v="Y"/>
    <x v="5"/>
    <m/>
    <s v="N"/>
    <m/>
    <s v="Stable"/>
    <m/>
    <m/>
    <m/>
    <m/>
    <s v="Riffle"/>
    <s v="Rippled"/>
    <n v="24.4"/>
    <m/>
    <m/>
    <m/>
    <m/>
    <m/>
    <m/>
    <s v="Cobble"/>
    <s v="Gravel"/>
    <m/>
    <m/>
    <m/>
    <m/>
    <s v="N"/>
    <m/>
    <m/>
  </r>
  <r>
    <n v="20401302"/>
    <s v="G, WK"/>
    <n v="0.41666666666666669"/>
    <n v="44460"/>
    <s v="M"/>
    <s v="30's Sunny"/>
    <s v="Cottonwood Creek"/>
    <s v="Marble Way"/>
    <m/>
    <m/>
    <n v="50"/>
    <n v="50"/>
    <n v="1.8"/>
    <m/>
    <m/>
    <x v="0"/>
    <s v="N"/>
    <s v="N"/>
    <m/>
    <s v="N"/>
    <s v="Y"/>
    <x v="2"/>
    <m/>
    <s v="N"/>
    <m/>
    <s v="Stable"/>
    <m/>
    <m/>
    <m/>
    <m/>
    <m/>
    <m/>
    <s v="Riffle-Pool"/>
    <s v="Unbroken Waves"/>
    <n v="24.5"/>
    <m/>
    <m/>
    <m/>
    <m/>
    <m/>
    <m/>
    <s v="Gravel"/>
    <s v="Cobble"/>
    <m/>
    <m/>
    <m/>
    <m/>
    <s v="Y"/>
    <s v="side"/>
    <m/>
    <x v="15"/>
    <n v="50"/>
    <n v="1.26"/>
    <m/>
    <m/>
    <m/>
    <m/>
    <m/>
    <m/>
    <m/>
    <m/>
    <s v="N"/>
    <m/>
    <s v="N"/>
    <s v="Stable "/>
    <m/>
    <m/>
    <m/>
    <m/>
    <m/>
    <m/>
    <s v="N"/>
    <s v="N"/>
    <s v="N"/>
    <s v="Riffle"/>
    <s v="None"/>
    <s v="None"/>
    <n v="0"/>
    <n v="0"/>
    <s v="Unbroken Waves"/>
    <s v="Y"/>
    <x v="5"/>
    <m/>
    <n v="36"/>
    <n v="36"/>
    <m/>
    <n v="22.4"/>
    <m/>
    <m/>
    <m/>
    <s v="Cobble"/>
    <s v="Gravel"/>
    <m/>
    <m/>
    <m/>
    <m/>
    <s v="Y"/>
    <s v="Side"/>
    <n v="3.4"/>
    <n v="4.3"/>
    <s v="N"/>
    <s v="Lawn/road"/>
    <s v="Riparian"/>
    <x v="3"/>
    <s v="Y"/>
    <n v="50"/>
    <n v="85"/>
    <s v="N"/>
    <s v="RW"/>
    <s v="R"/>
    <n v="10"/>
    <n v="5"/>
    <n v="5"/>
    <m/>
    <m/>
    <s v="TR"/>
    <s v="R"/>
    <n v="12"/>
    <n v="5"/>
    <n v="5"/>
    <m/>
    <m/>
    <s v="None"/>
    <s v="R"/>
    <m/>
    <m/>
    <m/>
    <m/>
    <m/>
    <s v="RW"/>
    <s v="L"/>
    <n v="10"/>
    <n v="5"/>
    <n v="5"/>
    <m/>
    <m/>
    <s v="TR"/>
    <s v="L"/>
    <n v="16"/>
    <n v="5"/>
    <n v="5"/>
    <m/>
    <m/>
    <s v="None"/>
    <s v="L"/>
    <n v="59"/>
    <m/>
    <m/>
    <m/>
    <m/>
    <s v="L. bank longer than R. bank because culvert is diagonal"/>
    <n v="72"/>
    <n v="72"/>
    <n v="2.02"/>
    <n v="1"/>
    <s v="typical"/>
    <n v="1.1000000000000001"/>
    <n v="0.3"/>
    <s v="N"/>
    <m/>
    <s v="N"/>
    <s v="Stable"/>
    <m/>
    <m/>
    <m/>
    <m/>
    <m/>
    <m/>
    <s v="N"/>
    <s v="N"/>
    <s v="N"/>
    <s v="Riffle"/>
    <s v="None"/>
    <s v="None"/>
    <n v="0"/>
    <n v="0"/>
    <s v="Broken Waves"/>
    <s v="Y"/>
    <n v="1"/>
    <m/>
    <n v="45"/>
    <n v="45"/>
    <m/>
    <n v="16"/>
    <m/>
    <m/>
    <m/>
    <s v="Cobble"/>
    <s v="Gravel"/>
    <s v="Boulder"/>
    <m/>
    <m/>
    <m/>
    <s v="Y"/>
    <s v="Side"/>
    <n v="3.7"/>
    <n v="3.7"/>
    <s v="N"/>
    <x v="6"/>
    <s v="Bank"/>
    <x v="2"/>
    <s v="Y"/>
    <n v="50"/>
    <n v="72"/>
    <s v="N"/>
    <s v="Pipe"/>
    <s v="L"/>
    <n v="10"/>
    <m/>
    <m/>
    <m/>
    <m/>
    <s v="RW"/>
    <s v="L "/>
    <n v="12"/>
    <n v="5"/>
    <n v="5"/>
    <m/>
    <m/>
    <s v="TR"/>
    <s v="L"/>
    <n v="12"/>
    <n v="5"/>
    <n v="5"/>
    <m/>
    <m/>
    <s v="None"/>
    <s v="L"/>
    <n v="38"/>
    <m/>
    <m/>
    <m/>
    <m/>
    <s v="RW"/>
    <s v="R"/>
    <n v="10"/>
    <n v="5"/>
    <n v="5"/>
    <m/>
    <m/>
    <s v="TR"/>
    <s v="R"/>
    <n v="18"/>
    <n v="5"/>
    <n v="5"/>
    <m/>
    <m/>
    <s v="None, R, 10"/>
    <n v="50"/>
    <n v="50"/>
    <n v="0.42"/>
    <x v="2"/>
    <s v="Y"/>
    <s v="N"/>
    <m/>
    <x v="0"/>
    <s v="Y"/>
    <x v="5"/>
    <m/>
    <s v="N"/>
    <m/>
    <s v="Stable"/>
    <m/>
    <m/>
    <m/>
    <m/>
    <s v="Riffle"/>
    <s v="Ripple"/>
    <n v="32.5"/>
    <m/>
    <m/>
    <m/>
    <m/>
    <m/>
    <m/>
    <s v="Cobble"/>
    <s v="Gravel"/>
    <m/>
    <m/>
    <m/>
    <m/>
    <s v="N"/>
    <m/>
    <s v="Diagonal Pipe"/>
  </r>
  <r>
    <n v="20401303"/>
    <s v="GO, WK, MD"/>
    <n v="0.42152777777777778"/>
    <n v="44466"/>
    <s v="M"/>
    <s v="30's Sunny "/>
    <s v="Cottonwood Creek"/>
    <s v="Edlund Rd."/>
    <m/>
    <m/>
    <n v="50"/>
    <n v="50"/>
    <n v="0.08"/>
    <m/>
    <m/>
    <x v="0"/>
    <s v="N"/>
    <s v="N"/>
    <m/>
    <s v="N"/>
    <s v="Y"/>
    <x v="1"/>
    <m/>
    <s v="N"/>
    <m/>
    <s v="Stable"/>
    <m/>
    <m/>
    <m/>
    <m/>
    <m/>
    <m/>
    <s v="Riffle"/>
    <s v="Rippled"/>
    <n v="30.3"/>
    <n v="30.3"/>
    <n v="21"/>
    <m/>
    <m/>
    <m/>
    <m/>
    <s v="Gravel"/>
    <s v="Cobble"/>
    <m/>
    <m/>
    <m/>
    <m/>
    <s v="N"/>
    <m/>
    <s v="Wide slough, D/s channel widths first bank looking thing in wider slough, active channel to top veg banks"/>
    <x v="16"/>
    <n v="27"/>
    <n v="1.22"/>
    <m/>
    <m/>
    <m/>
    <m/>
    <m/>
    <m/>
    <m/>
    <m/>
    <s v="N"/>
    <m/>
    <s v="N"/>
    <s v="Stable "/>
    <m/>
    <m/>
    <m/>
    <m/>
    <m/>
    <m/>
    <s v="N"/>
    <s v="N"/>
    <s v="Y"/>
    <s v="Riffle"/>
    <s v="None"/>
    <s v="None"/>
    <n v="0"/>
    <n v="0"/>
    <s v="Unbroken Waves"/>
    <s v="Y"/>
    <x v="4"/>
    <m/>
    <n v="17"/>
    <m/>
    <m/>
    <m/>
    <m/>
    <m/>
    <m/>
    <s v="Gravel"/>
    <s v="Cobble"/>
    <s v="Boulder"/>
    <s v="Sand "/>
    <s v="Organic"/>
    <m/>
    <s v="N"/>
    <m/>
    <n v="1.9"/>
    <n v="2"/>
    <s v="N"/>
    <m/>
    <m/>
    <x v="3"/>
    <s v="Y"/>
    <n v="27"/>
    <n v="27"/>
    <s v="N"/>
    <s v="RR"/>
    <s v="L"/>
    <n v="13"/>
    <n v="5"/>
    <n v="5"/>
    <m/>
    <m/>
    <s v="TR"/>
    <s v="L"/>
    <n v="14"/>
    <n v="5"/>
    <n v="4"/>
    <m/>
    <m/>
    <s v="RR"/>
    <s v="R"/>
    <n v="13"/>
    <n v="5"/>
    <n v="5"/>
    <m/>
    <m/>
    <s v="TR"/>
    <s v="R"/>
    <n v="14"/>
    <n v="5"/>
    <n v="4"/>
    <m/>
    <m/>
    <m/>
    <m/>
    <m/>
    <m/>
    <m/>
    <m/>
    <m/>
    <m/>
    <m/>
    <m/>
    <m/>
    <m/>
    <m/>
    <m/>
    <m/>
    <n v="18"/>
    <n v="18.2"/>
    <n v="2.4700000000000002"/>
    <m/>
    <m/>
    <m/>
    <m/>
    <s v="Y"/>
    <n v="15"/>
    <s v="N"/>
    <s v="Stable"/>
    <m/>
    <m/>
    <m/>
    <m/>
    <m/>
    <m/>
    <s v="N"/>
    <s v="N"/>
    <s v="N"/>
    <s v="Riffle"/>
    <s v="None"/>
    <s v="None"/>
    <n v="0"/>
    <n v="0"/>
    <s v="Unbroken Waves"/>
    <s v="Y"/>
    <n v="1"/>
    <m/>
    <n v="15.2"/>
    <m/>
    <m/>
    <m/>
    <m/>
    <m/>
    <m/>
    <s v="Gravel"/>
    <s v="Cobble "/>
    <s v="Sand"/>
    <m/>
    <m/>
    <m/>
    <s v="N"/>
    <m/>
    <n v="2.5"/>
    <n v="2.2000000000000002"/>
    <s v="N"/>
    <x v="2"/>
    <m/>
    <x v="3"/>
    <s v="Y"/>
    <n v="18"/>
    <n v="18"/>
    <s v="N"/>
    <s v="RR"/>
    <s v="L"/>
    <n v="6"/>
    <n v="5"/>
    <n v="5"/>
    <m/>
    <m/>
    <s v="CL/TR"/>
    <s v="L"/>
    <n v="12"/>
    <n v="5"/>
    <n v="3"/>
    <m/>
    <m/>
    <s v="RR"/>
    <s v="R"/>
    <n v="12"/>
    <n v="5"/>
    <n v="4"/>
    <m/>
    <m/>
    <s v="CL/TR"/>
    <n v="6"/>
    <n v="5"/>
    <n v="3"/>
    <m/>
    <m/>
    <m/>
    <m/>
    <m/>
    <m/>
    <m/>
    <m/>
    <m/>
    <m/>
    <m/>
    <m/>
    <m/>
    <m/>
    <m/>
    <m/>
    <m/>
    <m/>
    <n v="0"/>
    <n v="0"/>
    <n v="0"/>
    <x v="0"/>
    <s v="Y"/>
    <s v="N"/>
    <m/>
    <x v="0"/>
    <m/>
    <x v="0"/>
    <m/>
    <s v="Y"/>
    <s v="Wetland"/>
    <m/>
    <m/>
    <m/>
    <m/>
    <m/>
    <m/>
    <m/>
    <m/>
    <m/>
    <m/>
    <m/>
    <m/>
    <m/>
    <m/>
    <m/>
    <m/>
    <m/>
    <m/>
    <m/>
    <m/>
    <m/>
    <m/>
    <m/>
  </r>
  <r>
    <n v="20401327"/>
    <s v="MD, WK"/>
    <n v="0.4375"/>
    <n v="44475"/>
    <s v="M"/>
    <s v="30's Cloudy"/>
    <s v="Wasilla Creek"/>
    <s v="Bogard Rd."/>
    <m/>
    <m/>
    <n v="50"/>
    <n v="50"/>
    <n v="0.84"/>
    <m/>
    <m/>
    <x v="0"/>
    <s v="N"/>
    <s v="N"/>
    <m/>
    <s v="N"/>
    <s v="N"/>
    <x v="9"/>
    <m/>
    <s v="N"/>
    <m/>
    <s v="Stable"/>
    <m/>
    <m/>
    <m/>
    <m/>
    <m/>
    <m/>
    <s v="Riffle"/>
    <s v="Rippled"/>
    <n v="18.100000000000001"/>
    <m/>
    <m/>
    <m/>
    <m/>
    <m/>
    <m/>
    <s v="Cobble"/>
    <s v="Gravel"/>
    <m/>
    <m/>
    <m/>
    <m/>
    <s v="N"/>
    <m/>
    <m/>
    <x v="17"/>
    <n v="75"/>
    <n v="1.1599999999999999"/>
    <m/>
    <m/>
    <m/>
    <m/>
    <m/>
    <m/>
    <m/>
    <m/>
    <s v="N"/>
    <m/>
    <s v="N"/>
    <s v="Stable "/>
    <m/>
    <m/>
    <m/>
    <m/>
    <m/>
    <m/>
    <s v="N"/>
    <s v="N"/>
    <s v="N"/>
    <s v="Riffle"/>
    <s v="None"/>
    <s v="None"/>
    <n v="0"/>
    <n v="0"/>
    <s v="Rippled"/>
    <s v="N"/>
    <x v="0"/>
    <n v="1.1000000000000001"/>
    <n v="19.3"/>
    <m/>
    <m/>
    <m/>
    <m/>
    <m/>
    <m/>
    <s v="Cobble"/>
    <s v="Gravel"/>
    <s v="Sand"/>
    <m/>
    <m/>
    <m/>
    <s v="N"/>
    <m/>
    <n v="3"/>
    <n v="2.5"/>
    <s v="N"/>
    <s v="Roads"/>
    <s v="Upland"/>
    <x v="4"/>
    <s v="Y"/>
    <n v="37"/>
    <n v="75"/>
    <s v="N"/>
    <s v="RR/TR"/>
    <s v="L"/>
    <n v="37"/>
    <n v="5"/>
    <n v="2"/>
    <m/>
    <m/>
    <s v="None"/>
    <s v="L"/>
    <n v="10"/>
    <m/>
    <m/>
    <m/>
    <m/>
    <s v="Gabion bank"/>
    <s v="L"/>
    <n v="28"/>
    <n v="5"/>
    <n v="5"/>
    <m/>
    <m/>
    <s v="RR/TR"/>
    <s v="R"/>
    <n v="37"/>
    <n v="5"/>
    <n v="2"/>
    <m/>
    <m/>
    <m/>
    <m/>
    <m/>
    <m/>
    <m/>
    <m/>
    <m/>
    <m/>
    <m/>
    <m/>
    <m/>
    <m/>
    <m/>
    <m/>
    <s v="ATV crossing between 37' and 47', L bank cobble held in place by fencing from 47'-75', R bank unaltered from 47'-75'"/>
    <n v="26"/>
    <n v="26"/>
    <n v="1"/>
    <m/>
    <m/>
    <m/>
    <m/>
    <s v="N"/>
    <m/>
    <s v="N"/>
    <s v="Stable"/>
    <m/>
    <m/>
    <m/>
    <m/>
    <m/>
    <m/>
    <s v="N"/>
    <s v="N"/>
    <s v="N"/>
    <s v="Riffle"/>
    <s v="None"/>
    <s v="None"/>
    <n v="0"/>
    <n v="0"/>
    <s v="Unbroken Waves"/>
    <s v="Y"/>
    <n v="1.2"/>
    <m/>
    <n v="16.100000000000001"/>
    <m/>
    <m/>
    <m/>
    <m/>
    <m/>
    <m/>
    <s v="Cobble"/>
    <s v="Boulder"/>
    <s v="Gravel"/>
    <s v="Sand"/>
    <m/>
    <m/>
    <s v="N"/>
    <m/>
    <n v="3"/>
    <n v="1.8"/>
    <s v="N"/>
    <x v="2"/>
    <m/>
    <x v="3"/>
    <s v="Y"/>
    <n v="26"/>
    <n v="26"/>
    <s v="N"/>
    <s v="RR"/>
    <s v="L"/>
    <n v="26"/>
    <n v="5"/>
    <n v="5"/>
    <m/>
    <m/>
    <s v="RR"/>
    <s v="R"/>
    <n v="10"/>
    <n v="5"/>
    <n v="5"/>
    <m/>
    <m/>
    <s v="TR"/>
    <s v="R"/>
    <n v="16"/>
    <n v="5"/>
    <n v="2"/>
    <m/>
    <m/>
    <m/>
    <m/>
    <m/>
    <m/>
    <m/>
    <m/>
    <m/>
    <m/>
    <m/>
    <m/>
    <m/>
    <m/>
    <m/>
    <m/>
    <m/>
    <m/>
    <m/>
    <m/>
    <m/>
    <m/>
    <m/>
    <m/>
    <n v="14"/>
    <n v="14"/>
    <n v="2.29"/>
    <x v="0"/>
    <s v="N"/>
    <s v="N"/>
    <m/>
    <x v="0"/>
    <s v="Y"/>
    <x v="2"/>
    <m/>
    <s v="Y"/>
    <s v=" Private property/barbed wire fence"/>
    <s v="Stable"/>
    <m/>
    <m/>
    <m/>
    <m/>
    <s v="Riffle"/>
    <s v="Unbroken waves"/>
    <n v="17.7"/>
    <m/>
    <m/>
    <m/>
    <m/>
    <m/>
    <m/>
    <s v="Cobble"/>
    <s v="Gravel"/>
    <s v="Sand"/>
    <m/>
    <m/>
    <m/>
    <s v="N"/>
    <m/>
    <s v="Stopped at 14 because of private property/barbed wire fence"/>
  </r>
  <r>
    <n v="20401337"/>
    <s v="MD, WK"/>
    <n v="0.63194444444444442"/>
    <n v="44469"/>
    <s v="M"/>
    <s v="40's Sunny"/>
    <s v="Wasilla Creek"/>
    <s v="Palmer-Fishhook Rd."/>
    <m/>
    <m/>
    <n v="50"/>
    <n v="50"/>
    <n v="0.28000000000000003"/>
    <m/>
    <m/>
    <x v="2"/>
    <s v="N"/>
    <s v="N"/>
    <m/>
    <s v="N"/>
    <s v="Y"/>
    <x v="10"/>
    <m/>
    <s v="N"/>
    <m/>
    <s v="Stable"/>
    <m/>
    <m/>
    <m/>
    <m/>
    <m/>
    <m/>
    <s v="Riffle Pool"/>
    <s v="Rippled"/>
    <n v="22.5"/>
    <m/>
    <m/>
    <m/>
    <m/>
    <m/>
    <m/>
    <s v="Gravel"/>
    <s v="Sand"/>
    <s v="Cobble"/>
    <m/>
    <m/>
    <m/>
    <s v="N"/>
    <m/>
    <s v="Only 1 width taken, because stream heavily altered by use/access"/>
    <x v="18"/>
    <n v="76"/>
    <n v="1.1399999999999999"/>
    <m/>
    <m/>
    <m/>
    <m/>
    <m/>
    <m/>
    <m/>
    <m/>
    <s v="N"/>
    <m/>
    <s v="N"/>
    <s v="Stable "/>
    <m/>
    <m/>
    <m/>
    <m/>
    <m/>
    <m/>
    <s v="N"/>
    <s v="N"/>
    <s v="N"/>
    <s v="Riffle"/>
    <s v="None"/>
    <s v="None"/>
    <n v="0"/>
    <n v="0"/>
    <s v="Rippled"/>
    <s v="Y"/>
    <x v="4"/>
    <m/>
    <n v="21.3"/>
    <m/>
    <m/>
    <m/>
    <m/>
    <m/>
    <m/>
    <s v="Cobble"/>
    <s v="Gravel"/>
    <m/>
    <m/>
    <m/>
    <m/>
    <s v="N"/>
    <m/>
    <n v="2.2999999999999998"/>
    <n v="2.4"/>
    <s v="N"/>
    <m/>
    <m/>
    <x v="0"/>
    <s v="Y"/>
    <n v="76"/>
    <n v="76"/>
    <s v="N"/>
    <s v="RR/TR"/>
    <s v="L"/>
    <n v="89"/>
    <n v="4"/>
    <n v="4"/>
    <s v="TR spruce, clearly planted"/>
    <m/>
    <s v="RR/TR"/>
    <s v="R"/>
    <n v="89"/>
    <n v="4"/>
    <n v="4"/>
    <s v="TR spruce, clearly plant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"/>
    <n v="32"/>
    <n v="0.81"/>
    <m/>
    <m/>
    <m/>
    <m/>
    <s v="N"/>
    <m/>
    <s v="N"/>
    <s v="Stable"/>
    <m/>
    <m/>
    <m/>
    <m/>
    <m/>
    <m/>
    <s v="N"/>
    <s v="Y"/>
    <s v="N"/>
    <s v="Riffle"/>
    <s v="None"/>
    <s v="None"/>
    <n v="0"/>
    <n v="0"/>
    <s v="Rippled"/>
    <s v="Y"/>
    <n v="1.1000000000000001"/>
    <m/>
    <n v="18.5"/>
    <m/>
    <m/>
    <m/>
    <m/>
    <m/>
    <m/>
    <s v="Gravel"/>
    <s v="Sand"/>
    <s v="Cobble"/>
    <m/>
    <m/>
    <m/>
    <s v="N"/>
    <m/>
    <n v="2.9"/>
    <n v="3.8"/>
    <s v="N"/>
    <x v="2"/>
    <m/>
    <x v="3"/>
    <s v="Y"/>
    <n v="32"/>
    <n v="32"/>
    <s v="N"/>
    <s v="RR"/>
    <s v="L"/>
    <n v="10"/>
    <n v="5"/>
    <n v="4"/>
    <m/>
    <m/>
    <s v="TR"/>
    <s v="L"/>
    <n v="22"/>
    <n v="4"/>
    <n v="2"/>
    <m/>
    <m/>
    <s v="RR "/>
    <s v="R"/>
    <n v="12"/>
    <n v="5"/>
    <n v="4"/>
    <m/>
    <m/>
    <m/>
    <m/>
    <m/>
    <m/>
    <m/>
    <m/>
    <m/>
    <m/>
    <m/>
    <m/>
    <m/>
    <m/>
    <m/>
    <m/>
    <m/>
    <m/>
    <m/>
    <m/>
    <m/>
    <m/>
    <m/>
    <m/>
    <n v="50"/>
    <n v="50"/>
    <n v="0.28000000000000003"/>
    <x v="0"/>
    <s v="N"/>
    <s v="N"/>
    <m/>
    <x v="0"/>
    <s v="Y"/>
    <x v="8"/>
    <m/>
    <s v="N"/>
    <m/>
    <s v="Stable"/>
    <m/>
    <m/>
    <m/>
    <m/>
    <s v="Riffle-Pool"/>
    <s v="Rippled"/>
    <m/>
    <m/>
    <m/>
    <n v="13.2"/>
    <m/>
    <m/>
    <n v="20"/>
    <s v="Sand"/>
    <s v="Gravel"/>
    <s v="Cobble"/>
    <m/>
    <m/>
    <m/>
    <s v="Y"/>
    <s v="Side bar"/>
    <m/>
  </r>
  <r>
    <n v="20401343"/>
    <s v="MD, WK"/>
    <n v="0.4201388888888889"/>
    <n v="44469"/>
    <s v="M"/>
    <s v="30's Sunny"/>
    <s v="Wasilla Creek Tributary"/>
    <s v="Murphy Rd."/>
    <m/>
    <m/>
    <n v="50"/>
    <n v="50"/>
    <n v="0.12"/>
    <m/>
    <m/>
    <x v="0"/>
    <s v="N"/>
    <s v="N"/>
    <m/>
    <s v="N"/>
    <s v="Y"/>
    <x v="1"/>
    <m/>
    <s v="N"/>
    <m/>
    <s v="Stable"/>
    <m/>
    <m/>
    <m/>
    <m/>
    <m/>
    <m/>
    <s v="Sand (dune-riffle)"/>
    <s v="Rippled"/>
    <n v="7.7"/>
    <m/>
    <m/>
    <m/>
    <m/>
    <m/>
    <m/>
    <s v="Sand"/>
    <s v="Gravel"/>
    <m/>
    <m/>
    <m/>
    <m/>
    <s v="N"/>
    <m/>
    <m/>
    <x v="19"/>
    <n v="24"/>
    <n v="2.92"/>
    <n v="1"/>
    <s v="typical"/>
    <n v="1.1000000000000001"/>
    <n v="0.19"/>
    <m/>
    <m/>
    <m/>
    <m/>
    <s v="N"/>
    <m/>
    <s v="N"/>
    <s v="Stable "/>
    <m/>
    <m/>
    <m/>
    <m/>
    <m/>
    <m/>
    <s v="N"/>
    <s v="N"/>
    <s v="N"/>
    <s v="Riffle"/>
    <s v="None"/>
    <s v="None"/>
    <n v="0"/>
    <n v="0"/>
    <s v="Rippled"/>
    <s v="Y"/>
    <x v="10"/>
    <m/>
    <n v="8.4"/>
    <m/>
    <m/>
    <m/>
    <m/>
    <m/>
    <m/>
    <s v="Cobble"/>
    <s v="Gravel"/>
    <s v="Boulder"/>
    <m/>
    <m/>
    <m/>
    <s v="N"/>
    <m/>
    <n v="2.2999999999999998"/>
    <n v="2.5"/>
    <s v="N"/>
    <m/>
    <m/>
    <x v="3"/>
    <s v="Y"/>
    <n v="24"/>
    <n v="24"/>
    <s v="N"/>
    <s v="RR"/>
    <s v="L"/>
    <n v="11"/>
    <n v="5"/>
    <n v="1"/>
    <m/>
    <m/>
    <s v="None"/>
    <s v="R"/>
    <n v="13"/>
    <m/>
    <m/>
    <m/>
    <m/>
    <s v="TR"/>
    <s v="R"/>
    <n v="24"/>
    <n v="5"/>
    <n v="1"/>
    <m/>
    <m/>
    <m/>
    <m/>
    <m/>
    <m/>
    <m/>
    <m/>
    <m/>
    <m/>
    <m/>
    <m/>
    <m/>
    <m/>
    <m/>
    <m/>
    <m/>
    <m/>
    <m/>
    <m/>
    <m/>
    <m/>
    <m/>
    <m/>
    <n v="10"/>
    <n v="10"/>
    <n v="2.2000000000000002"/>
    <m/>
    <m/>
    <m/>
    <m/>
    <s v="N"/>
    <m/>
    <s v="N"/>
    <s v="Stable"/>
    <m/>
    <m/>
    <m/>
    <m/>
    <m/>
    <m/>
    <s v="N"/>
    <s v="N"/>
    <s v="N"/>
    <s v="Riffle"/>
    <s v="None"/>
    <s v="None"/>
    <n v="0"/>
    <n v="0"/>
    <s v="Rippled"/>
    <s v="Y"/>
    <n v="0.6"/>
    <m/>
    <n v="5.9"/>
    <m/>
    <m/>
    <m/>
    <m/>
    <m/>
    <m/>
    <s v="Cobble"/>
    <s v="Gravel"/>
    <s v="Sand"/>
    <s v="Boulder"/>
    <m/>
    <m/>
    <s v="N"/>
    <m/>
    <n v="1.7"/>
    <n v="2"/>
    <s v="N"/>
    <x v="2"/>
    <m/>
    <x v="3"/>
    <s v="Y"/>
    <n v="10"/>
    <n v="10"/>
    <s v="N"/>
    <s v="RR/TR"/>
    <s v="L"/>
    <n v="10"/>
    <n v="5"/>
    <n v="2"/>
    <m/>
    <m/>
    <s v="RR/TR"/>
    <s v="R"/>
    <n v="10"/>
    <n v="5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45"/>
    <n v="1.22"/>
    <x v="0"/>
    <s v="N"/>
    <s v="N"/>
    <m/>
    <x v="0"/>
    <s v="Y"/>
    <x v="9"/>
    <m/>
    <s v="N"/>
    <m/>
    <s v="Stable"/>
    <m/>
    <m/>
    <m/>
    <m/>
    <s v="Glide"/>
    <s v="Smooth"/>
    <n v="6.1"/>
    <m/>
    <m/>
    <m/>
    <m/>
    <m/>
    <m/>
    <s v="Sand"/>
    <s v="Gravel"/>
    <s v="Cobble"/>
    <m/>
    <m/>
    <m/>
    <s v="N"/>
    <m/>
    <m/>
  </r>
  <r>
    <n v="20401344"/>
    <s v="KC, MD, WK"/>
    <n v="0.60763888888888895"/>
    <n v="44468"/>
    <s v="M"/>
    <s v="40's Sunny"/>
    <s v="Wasilla Creek Tributary"/>
    <s v="N. Murphy Rd."/>
    <m/>
    <m/>
    <n v="50"/>
    <n v="50"/>
    <n v="3.02"/>
    <m/>
    <m/>
    <x v="0"/>
    <s v="N"/>
    <s v="N"/>
    <m/>
    <s v="N"/>
    <s v="Y"/>
    <x v="11"/>
    <m/>
    <s v="N"/>
    <m/>
    <s v="Stable"/>
    <m/>
    <m/>
    <m/>
    <m/>
    <m/>
    <m/>
    <s v="Riffle"/>
    <s v="Rippled"/>
    <n v="8.6999999999999993"/>
    <m/>
    <m/>
    <m/>
    <m/>
    <m/>
    <m/>
    <s v="Gravel"/>
    <s v="Cobble"/>
    <m/>
    <m/>
    <m/>
    <m/>
    <s v="Y"/>
    <s v="side"/>
    <m/>
    <x v="12"/>
    <n v="10"/>
    <n v="1.8"/>
    <n v="1"/>
    <s v="typical"/>
    <n v="0.83"/>
    <n v="0.28999999999999998"/>
    <m/>
    <m/>
    <m/>
    <m/>
    <s v="N"/>
    <m/>
    <s v="N"/>
    <s v="Stable "/>
    <m/>
    <m/>
    <m/>
    <m/>
    <m/>
    <m/>
    <s v="N"/>
    <s v="N"/>
    <s v="N"/>
    <s v="Riffle"/>
    <s v="None"/>
    <s v="None"/>
    <n v="0"/>
    <n v="0"/>
    <s v="Rippled"/>
    <s v="Y"/>
    <x v="11"/>
    <m/>
    <n v="7.5"/>
    <m/>
    <m/>
    <m/>
    <m/>
    <m/>
    <m/>
    <s v="Gravel"/>
    <s v="Cobble"/>
    <m/>
    <m/>
    <m/>
    <m/>
    <s v="N"/>
    <m/>
    <n v="0.9"/>
    <n v="1.4"/>
    <s v="N"/>
    <m/>
    <m/>
    <x v="3"/>
    <s v="Y"/>
    <n v="0"/>
    <n v="0"/>
    <s v="N"/>
    <s v="None"/>
    <s v="L"/>
    <n v="10"/>
    <m/>
    <m/>
    <m/>
    <m/>
    <s v="None"/>
    <s v="R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"/>
    <n v="22"/>
    <n v="6.09"/>
    <m/>
    <m/>
    <m/>
    <m/>
    <s v="N"/>
    <m/>
    <s v="N"/>
    <s v="Stable"/>
    <m/>
    <m/>
    <m/>
    <m/>
    <m/>
    <m/>
    <s v="N"/>
    <s v="N"/>
    <s v="N"/>
    <s v="Riffle"/>
    <s v="None"/>
    <s v="None"/>
    <n v="0"/>
    <n v="0"/>
    <s v="Unbroken Waves"/>
    <s v="Y"/>
    <n v="0.6"/>
    <m/>
    <n v="7.4"/>
    <m/>
    <m/>
    <m/>
    <m/>
    <m/>
    <m/>
    <s v="Sand"/>
    <s v="Boulder"/>
    <s v="Cobble"/>
    <m/>
    <m/>
    <m/>
    <s v="N"/>
    <m/>
    <n v="2.9"/>
    <n v="4.3"/>
    <s v="N"/>
    <x v="2"/>
    <m/>
    <x v="3"/>
    <s v="Y"/>
    <n v="22"/>
    <n v="22"/>
    <s v="N"/>
    <s v="TR"/>
    <s v="L"/>
    <n v="22"/>
    <n v="4"/>
    <n v="2"/>
    <m/>
    <m/>
    <s v="None"/>
    <s v="R"/>
    <n v="11"/>
    <m/>
    <m/>
    <m/>
    <m/>
    <s v="TR"/>
    <s v="R"/>
    <n v="11"/>
    <n v="3"/>
    <n v="2"/>
    <m/>
    <m/>
    <m/>
    <m/>
    <m/>
    <m/>
    <m/>
    <m/>
    <m/>
    <m/>
    <m/>
    <m/>
    <m/>
    <m/>
    <m/>
    <m/>
    <m/>
    <m/>
    <m/>
    <m/>
    <m/>
    <m/>
    <m/>
    <m/>
    <n v="50"/>
    <n v="50"/>
    <n v="4.88"/>
    <x v="0"/>
    <s v="N"/>
    <s v="N"/>
    <m/>
    <x v="0"/>
    <s v="Y"/>
    <x v="10"/>
    <m/>
    <s v="N"/>
    <m/>
    <s v="Stable"/>
    <m/>
    <m/>
    <m/>
    <m/>
    <s v="Riffle"/>
    <s v="Rippled"/>
    <n v="6.5"/>
    <m/>
    <m/>
    <m/>
    <m/>
    <m/>
    <m/>
    <s v="Gravel"/>
    <s v="Cobble"/>
    <s v="Boulder"/>
    <m/>
    <m/>
    <m/>
    <s v="N"/>
    <m/>
    <m/>
  </r>
  <r>
    <n v="20401347"/>
    <s v="KC, MD, WK"/>
    <n v="0.54166666666666663"/>
    <n v="44468"/>
    <s v="M"/>
    <s v="30's Sunny"/>
    <s v="Wasilla Creek Tributary"/>
    <s v="ATV Trail off N. Murphy Rd."/>
    <m/>
    <m/>
    <n v="50"/>
    <n v="50"/>
    <n v="3.48"/>
    <m/>
    <m/>
    <x v="0"/>
    <s v="N"/>
    <s v="N"/>
    <m/>
    <s v="N"/>
    <s v="Y"/>
    <x v="8"/>
    <m/>
    <s v="N"/>
    <m/>
    <s v="Stable"/>
    <m/>
    <m/>
    <m/>
    <m/>
    <m/>
    <m/>
    <s v="Rifffle"/>
    <s v="Rippled"/>
    <n v="6.6"/>
    <m/>
    <m/>
    <m/>
    <m/>
    <m/>
    <n v="7.5"/>
    <s v="Gravel"/>
    <s v="Cobble"/>
    <s v="Boulder"/>
    <m/>
    <m/>
    <m/>
    <s v="N"/>
    <m/>
    <m/>
    <x v="20"/>
    <n v="12"/>
    <n v="2.67"/>
    <n v="2"/>
    <s v="typical"/>
    <n v="0.83"/>
    <n v="0.06"/>
    <m/>
    <m/>
    <m/>
    <m/>
    <s v="N"/>
    <m/>
    <s v="N"/>
    <s v="Stable "/>
    <m/>
    <m/>
    <m/>
    <m/>
    <m/>
    <m/>
    <s v="N"/>
    <s v="N"/>
    <s v="N"/>
    <s v="Step-Pool"/>
    <s v="Step"/>
    <s v="CS"/>
    <n v="1"/>
    <n v="0"/>
    <s v="Rippled"/>
    <s v="Y"/>
    <x v="2"/>
    <m/>
    <m/>
    <m/>
    <m/>
    <m/>
    <n v="7.7"/>
    <m/>
    <n v="11.4"/>
    <s v="Gravel"/>
    <s v="Sand"/>
    <s v="Cobble "/>
    <s v="Boulder"/>
    <m/>
    <m/>
    <s v="Y"/>
    <s v="Side"/>
    <n v="2.6"/>
    <n v="4.5999999999999996"/>
    <s v="N"/>
    <m/>
    <m/>
    <x v="3"/>
    <s v="Y"/>
    <n v="12"/>
    <n v="12"/>
    <s v="N"/>
    <s v="RR"/>
    <s v="L"/>
    <n v="12"/>
    <n v="5"/>
    <n v="1"/>
    <m/>
    <m/>
    <s v="RR"/>
    <s v="R"/>
    <n v="12"/>
    <n v="5"/>
    <n v="2"/>
    <s v="Step is 0.6' tal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n v="15"/>
    <n v="7.27"/>
    <m/>
    <m/>
    <m/>
    <m/>
    <s v="N"/>
    <m/>
    <s v="N"/>
    <s v="Stable"/>
    <m/>
    <m/>
    <m/>
    <m/>
    <m/>
    <m/>
    <s v="N"/>
    <s v="N"/>
    <s v="N"/>
    <s v="Step-Pool"/>
    <s v="Step"/>
    <s v="CS"/>
    <n v="1"/>
    <n v="0"/>
    <s v="Rippled"/>
    <s v="N"/>
    <m/>
    <n v="0.7"/>
    <m/>
    <m/>
    <m/>
    <m/>
    <n v="8.1999999999999993"/>
    <m/>
    <n v="7.8"/>
    <s v="Gravel"/>
    <s v="Sand"/>
    <m/>
    <m/>
    <m/>
    <m/>
    <s v="N"/>
    <m/>
    <n v="1.9"/>
    <n v="1.8"/>
    <s v="N"/>
    <x v="2"/>
    <m/>
    <x v="3"/>
    <s v="Y"/>
    <n v="15"/>
    <n v="15"/>
    <s v="N"/>
    <s v="TR"/>
    <s v="L"/>
    <n v="15"/>
    <n v="5"/>
    <n v="2"/>
    <m/>
    <m/>
    <s v="RR"/>
    <s v="R"/>
    <n v="10"/>
    <n v="5"/>
    <n v="2"/>
    <m/>
    <m/>
    <s v="TR"/>
    <s v="R"/>
    <n v="5"/>
    <n v="5"/>
    <n v="2"/>
    <m/>
    <m/>
    <m/>
    <m/>
    <m/>
    <m/>
    <m/>
    <m/>
    <m/>
    <m/>
    <m/>
    <m/>
    <m/>
    <m/>
    <m/>
    <m/>
    <m/>
    <m/>
    <m/>
    <m/>
    <m/>
    <m/>
    <m/>
    <m/>
    <n v="50"/>
    <n v="50"/>
    <n v="6.18"/>
    <x v="0"/>
    <s v="N"/>
    <s v="N"/>
    <m/>
    <x v="0"/>
    <s v="Y"/>
    <x v="4"/>
    <m/>
    <s v="N"/>
    <m/>
    <s v="Stable"/>
    <m/>
    <m/>
    <m/>
    <m/>
    <s v="Step-Pool"/>
    <s v="Rippled"/>
    <m/>
    <m/>
    <m/>
    <m/>
    <n v="5.4"/>
    <m/>
    <n v="7.1"/>
    <s v="Gravel"/>
    <s v="Cobble"/>
    <s v="Boulder"/>
    <m/>
    <m/>
    <m/>
    <s v="N"/>
    <m/>
    <m/>
  </r>
  <r>
    <n v="20401348"/>
    <s v="GO, WK, MD"/>
    <n v="0.40277777777777773"/>
    <n v="44441"/>
    <s v="H"/>
    <s v="50's Cloudy"/>
    <s v="Wasilla Creek"/>
    <s v="Falk Rd"/>
    <n v="61.65531"/>
    <n v="-149.20065"/>
    <n v="50"/>
    <n v="50"/>
    <n v="0.2"/>
    <m/>
    <m/>
    <x v="0"/>
    <s v="N"/>
    <s v="N"/>
    <m/>
    <s v="N"/>
    <s v="Y"/>
    <x v="12"/>
    <m/>
    <s v="N"/>
    <m/>
    <s v="Stable"/>
    <m/>
    <m/>
    <m/>
    <m/>
    <m/>
    <m/>
    <s v="Riffle-Pool"/>
    <s v="Rippled"/>
    <m/>
    <m/>
    <m/>
    <m/>
    <n v="20"/>
    <m/>
    <n v="21"/>
    <s v="Cobble"/>
    <s v="Gravel"/>
    <s v="Sand"/>
    <s v="Boulder"/>
    <m/>
    <m/>
    <s v="N"/>
    <m/>
    <s v="Pool in bends"/>
    <x v="21"/>
    <n v="65"/>
    <n v="1.1000000000000001"/>
    <m/>
    <m/>
    <m/>
    <m/>
    <m/>
    <m/>
    <m/>
    <m/>
    <s v="N"/>
    <m/>
    <s v="N"/>
    <s v="Stable "/>
    <m/>
    <m/>
    <m/>
    <m/>
    <m/>
    <m/>
    <s v="N"/>
    <s v="N"/>
    <s v="N"/>
    <s v="Rocky-Riffle"/>
    <s v="None"/>
    <s v="None"/>
    <n v="0"/>
    <n v="0"/>
    <s v="Unbroken Waves"/>
    <s v="Y"/>
    <x v="8"/>
    <m/>
    <n v="17.8"/>
    <m/>
    <m/>
    <m/>
    <m/>
    <m/>
    <m/>
    <s v="Cobble"/>
    <s v="Gravel"/>
    <s v="Sand"/>
    <m/>
    <m/>
    <m/>
    <s v="N"/>
    <m/>
    <n v="2"/>
    <n v="1.8"/>
    <s v="N"/>
    <m/>
    <m/>
    <x v="3"/>
    <s v="Y"/>
    <n v="65"/>
    <n v="65"/>
    <s v="N"/>
    <s v="TR"/>
    <s v="L"/>
    <n v="65"/>
    <n v="5"/>
    <n v="1"/>
    <m/>
    <m/>
    <s v="TR"/>
    <s v="R"/>
    <n v="65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ome instability at 50' on left"/>
    <n v="35"/>
    <s v="na"/>
    <s v="na"/>
    <m/>
    <m/>
    <m/>
    <m/>
    <s v="N"/>
    <m/>
    <s v="N"/>
    <s v="Stable"/>
    <m/>
    <m/>
    <m/>
    <m/>
    <m/>
    <m/>
    <s v="N"/>
    <s v="N"/>
    <s v="N"/>
    <s v="Rocky riffle"/>
    <s v="None"/>
    <s v="None"/>
    <n v="0"/>
    <n v="0"/>
    <s v="Rippled"/>
    <s v="Y"/>
    <n v="1.4"/>
    <m/>
    <n v="15.9"/>
    <m/>
    <m/>
    <m/>
    <m/>
    <m/>
    <m/>
    <s v="Gravel"/>
    <s v="Cobble "/>
    <s v="Sand"/>
    <m/>
    <m/>
    <m/>
    <s v="N"/>
    <m/>
    <n v="1.8"/>
    <n v="2.2999999999999998"/>
    <s v="N"/>
    <x v="2"/>
    <m/>
    <x v="3"/>
    <s v="Y"/>
    <n v="35"/>
    <n v="35"/>
    <s v="y"/>
    <s v="TR"/>
    <s v="L"/>
    <n v="35"/>
    <n v="5"/>
    <n v="1"/>
    <m/>
    <m/>
    <s v="TR"/>
    <s v="R"/>
    <n v="35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s v="na"/>
    <s v="na"/>
    <x v="0"/>
    <s v="N"/>
    <s v="N"/>
    <m/>
    <x v="0"/>
    <s v="Y"/>
    <x v="5"/>
    <m/>
    <s v="N"/>
    <m/>
    <s v="Stable"/>
    <m/>
    <m/>
    <m/>
    <m/>
    <s v="Rocky-riffle"/>
    <s v="Unbroken waves"/>
    <n v="20.2"/>
    <m/>
    <m/>
    <m/>
    <m/>
    <m/>
    <m/>
    <s v="Cobble"/>
    <s v="Gravel"/>
    <s v="Sand"/>
    <m/>
    <m/>
    <m/>
    <s v="N"/>
    <m/>
    <m/>
  </r>
  <r>
    <n v="20401349"/>
    <s v="MD, WK"/>
    <n v="0.51388888888888895"/>
    <n v="44469"/>
    <s v="M"/>
    <s v="30's Sunny"/>
    <s v="Spring Creek"/>
    <s v="Crabb Cir."/>
    <m/>
    <m/>
    <n v="50"/>
    <n v="50"/>
    <n v="0.16"/>
    <m/>
    <m/>
    <x v="0"/>
    <s v="N"/>
    <s v="N"/>
    <m/>
    <s v="N"/>
    <s v="Y"/>
    <x v="6"/>
    <m/>
    <s v="N"/>
    <m/>
    <s v="Stable"/>
    <m/>
    <m/>
    <m/>
    <m/>
    <m/>
    <m/>
    <s v="Riffle"/>
    <s v="Rippled"/>
    <n v="11.6"/>
    <m/>
    <m/>
    <m/>
    <m/>
    <m/>
    <m/>
    <s v="Gravel"/>
    <s v="Sand"/>
    <s v="Cobble"/>
    <m/>
    <m/>
    <m/>
    <s v="N"/>
    <m/>
    <m/>
    <x v="16"/>
    <n v="27"/>
    <n v="1.96"/>
    <m/>
    <m/>
    <m/>
    <m/>
    <m/>
    <m/>
    <m/>
    <m/>
    <s v="N"/>
    <m/>
    <s v="N"/>
    <s v="Stable "/>
    <m/>
    <m/>
    <m/>
    <m/>
    <m/>
    <m/>
    <s v="N"/>
    <s v="N"/>
    <s v="N"/>
    <s v="Riffle"/>
    <s v="None"/>
    <s v="None"/>
    <n v="0"/>
    <n v="0"/>
    <s v="Unbroken Waves"/>
    <s v="Y"/>
    <x v="2"/>
    <m/>
    <n v="12.1"/>
    <m/>
    <m/>
    <m/>
    <m/>
    <m/>
    <m/>
    <s v="Cobble"/>
    <s v="Gravel"/>
    <s v="Boulder"/>
    <m/>
    <m/>
    <m/>
    <s v="N"/>
    <m/>
    <n v="1.7"/>
    <n v="2"/>
    <s v="N"/>
    <m/>
    <m/>
    <x v="3"/>
    <s v="Y"/>
    <n v="27"/>
    <n v="27"/>
    <s v="N"/>
    <s v="TR"/>
    <s v="L"/>
    <n v="27"/>
    <n v="5"/>
    <n v="1"/>
    <m/>
    <m/>
    <s v="TR"/>
    <s v="R"/>
    <n v="27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"/>
    <n v="37"/>
    <n v="0.46"/>
    <m/>
    <m/>
    <m/>
    <m/>
    <s v="N"/>
    <m/>
    <s v="N"/>
    <s v="Stable"/>
    <m/>
    <m/>
    <m/>
    <m/>
    <m/>
    <m/>
    <s v="N"/>
    <s v="N"/>
    <s v="N"/>
    <s v="Riffle"/>
    <s v="None"/>
    <s v="None"/>
    <n v="0"/>
    <n v="0"/>
    <s v="Rippled"/>
    <s v="Y"/>
    <n v="0.7"/>
    <m/>
    <n v="9.1"/>
    <m/>
    <m/>
    <m/>
    <m/>
    <m/>
    <m/>
    <s v="Sand"/>
    <s v="Cobble "/>
    <s v="Gravel"/>
    <m/>
    <m/>
    <m/>
    <s v="N"/>
    <m/>
    <n v="1.2"/>
    <n v="1.3"/>
    <s v="N"/>
    <x v="2"/>
    <m/>
    <x v="3"/>
    <s v="Y"/>
    <n v="37"/>
    <n v="37"/>
    <s v="N"/>
    <s v="TR"/>
    <s v="L"/>
    <n v="37"/>
    <n v="5"/>
    <n v="1"/>
    <m/>
    <m/>
    <s v="TR"/>
    <s v="R"/>
    <n v="37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50"/>
    <n v="1.28"/>
    <x v="0"/>
    <s v="N"/>
    <s v="N"/>
    <m/>
    <x v="0"/>
    <s v="Y"/>
    <x v="4"/>
    <m/>
    <s v="N"/>
    <m/>
    <s v="Stable"/>
    <m/>
    <m/>
    <m/>
    <m/>
    <s v="Riffle-Pool"/>
    <s v="Rippled"/>
    <n v="12.9"/>
    <m/>
    <m/>
    <m/>
    <m/>
    <m/>
    <m/>
    <s v="Cobble"/>
    <s v="Gravel"/>
    <s v="Sand"/>
    <m/>
    <m/>
    <m/>
    <s v="N"/>
    <m/>
    <m/>
  </r>
  <r>
    <n v="20401350"/>
    <s v="KC, WK, MD"/>
    <n v="0.5083333333333333"/>
    <n v="44441"/>
    <s v="H"/>
    <s v="50's Cloudy"/>
    <s v="Wasilla Creek"/>
    <s v="Crabb Cir."/>
    <n v="61.661279999999998"/>
    <n v="-149.18828999999999"/>
    <n v="50"/>
    <n v="50"/>
    <n v="0.4"/>
    <m/>
    <m/>
    <x v="0"/>
    <s v="N"/>
    <s v="N"/>
    <m/>
    <s v="N"/>
    <s v="Y"/>
    <x v="13"/>
    <m/>
    <s v="N"/>
    <m/>
    <s v="Stable"/>
    <m/>
    <m/>
    <m/>
    <m/>
    <m/>
    <m/>
    <s v="Riffle"/>
    <s v="Rippled"/>
    <n v="12.5"/>
    <m/>
    <m/>
    <m/>
    <m/>
    <m/>
    <m/>
    <s v="Gravel"/>
    <s v="Sand"/>
    <s v="Cobble"/>
    <m/>
    <m/>
    <m/>
    <s v="N"/>
    <m/>
    <m/>
    <x v="22"/>
    <n v="30"/>
    <n v="1.93"/>
    <m/>
    <m/>
    <m/>
    <m/>
    <m/>
    <m/>
    <m/>
    <m/>
    <s v="N"/>
    <m/>
    <s v="N"/>
    <s v="Stable "/>
    <m/>
    <m/>
    <m/>
    <m/>
    <m/>
    <m/>
    <s v="Y"/>
    <s v="N"/>
    <s v="N"/>
    <s v="Rocky-Riffle"/>
    <s v="None"/>
    <s v="None"/>
    <n v="0"/>
    <n v="0"/>
    <s v="Unbroken Waves"/>
    <s v="N"/>
    <x v="0"/>
    <n v="0.8"/>
    <n v="19.8"/>
    <m/>
    <m/>
    <m/>
    <m/>
    <m/>
    <m/>
    <s v="Gravel"/>
    <s v="Cobble"/>
    <s v="Sand"/>
    <m/>
    <m/>
    <m/>
    <s v="N"/>
    <m/>
    <n v="3.3"/>
    <n v="3.5"/>
    <s v="N"/>
    <m/>
    <m/>
    <x v="3"/>
    <s v="Y"/>
    <n v="30"/>
    <n v="15"/>
    <s v="N"/>
    <s v="RW/TR"/>
    <s v="L"/>
    <n v="15"/>
    <n v="5"/>
    <n v="1"/>
    <m/>
    <m/>
    <s v="RW/TR"/>
    <s v="R"/>
    <n v="30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constructed reach same width as culvert, channel narrows abruptly at end of reconstructed reach"/>
    <n v="36"/>
    <n v="50"/>
    <n v="0.48"/>
    <m/>
    <m/>
    <m/>
    <m/>
    <s v="N"/>
    <m/>
    <s v="N"/>
    <s v="Stable"/>
    <m/>
    <m/>
    <m/>
    <m/>
    <m/>
    <m/>
    <s v="Y"/>
    <s v="Y"/>
    <s v="Y"/>
    <s v="Riffle-Pool"/>
    <s v="None"/>
    <s v="None"/>
    <n v="0"/>
    <n v="0"/>
    <s v="Rippled"/>
    <s v="Y"/>
    <n v="2.6"/>
    <m/>
    <m/>
    <m/>
    <m/>
    <m/>
    <m/>
    <m/>
    <n v="15.4"/>
    <s v="Gravel"/>
    <s v="Sand"/>
    <s v="Cobble"/>
    <m/>
    <m/>
    <m/>
    <s v="N"/>
    <m/>
    <n v="1.6"/>
    <n v="3"/>
    <s v="N"/>
    <x v="2"/>
    <m/>
    <x v="5"/>
    <s v="Y"/>
    <n v="36"/>
    <n v="36"/>
    <s v="N"/>
    <s v="RW/TR"/>
    <s v="L"/>
    <n v="21"/>
    <n v="5"/>
    <n v="1"/>
    <m/>
    <m/>
    <s v="TR"/>
    <s v="L"/>
    <n v="15"/>
    <n v="5"/>
    <n v="1"/>
    <m/>
    <m/>
    <s v="RW/TR"/>
    <s v="R"/>
    <n v="30"/>
    <n v="5"/>
    <n v="1"/>
    <m/>
    <m/>
    <s v="TR"/>
    <s v="R"/>
    <n v="6"/>
    <n v="5"/>
    <n v="1"/>
    <m/>
    <m/>
    <m/>
    <m/>
    <m/>
    <m/>
    <m/>
    <m/>
    <m/>
    <m/>
    <m/>
    <m/>
    <m/>
    <m/>
    <m/>
    <m/>
    <s v="Channel broadens through reconstructed reach to match width inlet, riffles outside of reconstructed reach"/>
    <n v="50"/>
    <m/>
    <m/>
    <x v="0"/>
    <s v="N"/>
    <s v="N"/>
    <m/>
    <x v="0"/>
    <s v="Y"/>
    <x v="11"/>
    <m/>
    <s v="N"/>
    <m/>
    <s v="Stable"/>
    <m/>
    <m/>
    <m/>
    <m/>
    <s v="Riffle-Pool"/>
    <s v="Rippled"/>
    <m/>
    <m/>
    <m/>
    <m/>
    <n v="19.5"/>
    <m/>
    <n v="12.8"/>
    <s v="Gravel"/>
    <s v="Cobble"/>
    <s v="Sand"/>
    <m/>
    <m/>
    <m/>
    <s v="Y"/>
    <s v="Mid-channel bar"/>
    <m/>
  </r>
  <r>
    <n v="20403919"/>
    <s v="GO, Wk"/>
    <n v="0.40625"/>
    <n v="44455"/>
    <s v="M"/>
    <s v="40's Cloudy"/>
    <s v="Little Cambell Creek North Fork"/>
    <s v="Driveway to Natural Stonecraft"/>
    <m/>
    <m/>
    <n v="50"/>
    <n v="50"/>
    <n v="0.81"/>
    <m/>
    <m/>
    <x v="2"/>
    <s v="N"/>
    <s v="N"/>
    <m/>
    <s v="N"/>
    <s v="Y"/>
    <x v="8"/>
    <m/>
    <s v="N"/>
    <m/>
    <s v="Stable"/>
    <m/>
    <m/>
    <m/>
    <m/>
    <m/>
    <m/>
    <s v="Riffle     "/>
    <s v="Rippled"/>
    <n v="6.1"/>
    <m/>
    <m/>
    <m/>
    <m/>
    <m/>
    <m/>
    <s v="Sand"/>
    <s v="Gravel"/>
    <m/>
    <m/>
    <m/>
    <m/>
    <s v="N"/>
    <m/>
    <m/>
    <x v="17"/>
    <n v="75"/>
    <n v="1.04"/>
    <n v="3"/>
    <s v="typical"/>
    <n v="0.24"/>
    <n v="0.01"/>
    <m/>
    <m/>
    <m/>
    <m/>
    <s v="Y"/>
    <n v="67"/>
    <s v="N"/>
    <s v="Stable "/>
    <m/>
    <m/>
    <m/>
    <m/>
    <m/>
    <m/>
    <s v="N"/>
    <s v="N"/>
    <s v="N"/>
    <s v="Riffle"/>
    <s v="None"/>
    <s v="None"/>
    <n v="0"/>
    <n v="0"/>
    <s v="Rippled"/>
    <s v="Y"/>
    <x v="2"/>
    <m/>
    <n v="6.4"/>
    <n v="31"/>
    <m/>
    <m/>
    <m/>
    <m/>
    <m/>
    <s v="Gravel"/>
    <s v="Cobble"/>
    <s v="Sand"/>
    <m/>
    <m/>
    <m/>
    <s v="N"/>
    <m/>
    <n v="1.1000000000000001"/>
    <n v="1.2"/>
    <s v="N"/>
    <s v="Road/Parking"/>
    <s v="Riparian and Upland"/>
    <x v="1"/>
    <s v="Y"/>
    <n v="39"/>
    <n v="75"/>
    <s v="Y (vetch)"/>
    <s v="RR/VM"/>
    <s v="L "/>
    <n v="75"/>
    <n v="5"/>
    <n v="2"/>
    <m/>
    <m/>
    <s v="RR/VM"/>
    <s v="R"/>
    <n v="40"/>
    <n v="5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"/>
    <n v="30"/>
    <n v="0.13300000000000001"/>
    <m/>
    <m/>
    <m/>
    <m/>
    <s v="Y"/>
    <n v="30"/>
    <s v="N"/>
    <s v="Stable"/>
    <m/>
    <m/>
    <m/>
    <m/>
    <m/>
    <m/>
    <s v="N"/>
    <s v="N"/>
    <s v="N"/>
    <s v="Glide"/>
    <s v="None"/>
    <s v="None"/>
    <n v="0"/>
    <n v="0"/>
    <s v="Smooth"/>
    <s v="Y"/>
    <n v="0.7"/>
    <m/>
    <n v="23"/>
    <n v="30"/>
    <m/>
    <n v="7.6"/>
    <m/>
    <m/>
    <m/>
    <s v="Sand"/>
    <s v="Gravel"/>
    <s v="Cobble"/>
    <m/>
    <m/>
    <m/>
    <s v="Y"/>
    <s v="Side"/>
    <n v="0.7"/>
    <n v="0.8"/>
    <s v="N"/>
    <x v="7"/>
    <s v="Bank/Riparian/Upland"/>
    <x v="1"/>
    <s v="Y"/>
    <n v="30"/>
    <n v="30"/>
    <s v="N"/>
    <s v="RR/VM"/>
    <s v="L"/>
    <n v="30"/>
    <n v="5"/>
    <n v="1"/>
    <m/>
    <m/>
    <s v="RR/VM"/>
    <s v="R"/>
    <n v="30"/>
    <n v="5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x v="2"/>
    <s v="N"/>
    <s v="Y"/>
    <m/>
    <x v="1"/>
    <m/>
    <x v="0"/>
    <m/>
    <s v="Y"/>
    <s v="Culvert"/>
    <m/>
    <m/>
    <m/>
    <m/>
    <m/>
    <m/>
    <m/>
    <m/>
    <m/>
    <m/>
    <m/>
    <m/>
    <m/>
    <m/>
    <m/>
    <m/>
    <m/>
    <m/>
    <m/>
    <m/>
    <m/>
    <m/>
    <m/>
  </r>
  <r>
    <n v="20500592"/>
    <s v="GO, WK, MD"/>
    <n v="0.54166666666666663"/>
    <n v="44475"/>
    <s v="M"/>
    <s v="40's Rain"/>
    <s v="Eska Creek"/>
    <s v="Jonesville Rd. and Eska Mine Rd."/>
    <m/>
    <m/>
    <n v="50"/>
    <n v="50"/>
    <n v="5.64"/>
    <m/>
    <m/>
    <x v="0"/>
    <s v="N"/>
    <s v="N"/>
    <m/>
    <s v="N"/>
    <s v="N"/>
    <x v="0"/>
    <n v="1.1000000000000001"/>
    <s v="N"/>
    <m/>
    <s v="ModDow"/>
    <s v="L. bank downcutting"/>
    <n v="38"/>
    <n v="77"/>
    <m/>
    <m/>
    <m/>
    <s v="Cascade"/>
    <s v="Broken waves"/>
    <n v="21.8"/>
    <m/>
    <m/>
    <m/>
    <m/>
    <m/>
    <m/>
    <s v="Boulder"/>
    <s v="Cobble"/>
    <s v="Gravel"/>
    <m/>
    <m/>
    <m/>
    <s v="Y"/>
    <s v="side"/>
    <s v="Incised channel"/>
    <x v="23"/>
    <n v="55"/>
    <n v="2.4700000000000002"/>
    <m/>
    <m/>
    <m/>
    <m/>
    <m/>
    <m/>
    <m/>
    <m/>
    <s v="N"/>
    <m/>
    <s v="N"/>
    <s v="Stable "/>
    <m/>
    <m/>
    <m/>
    <m/>
    <m/>
    <m/>
    <s v="N"/>
    <s v="N"/>
    <s v="N"/>
    <s v="Step-Pool"/>
    <s v="Step"/>
    <s v="Step"/>
    <n v="3"/>
    <n v="0"/>
    <s v="Broken Waves"/>
    <s v="Y"/>
    <x v="3"/>
    <m/>
    <n v="22.7"/>
    <m/>
    <m/>
    <m/>
    <n v="19.5"/>
    <m/>
    <n v="20.399999999999999"/>
    <s v="Gravel"/>
    <s v="Cobble"/>
    <s v="Boulder"/>
    <m/>
    <m/>
    <m/>
    <s v="N"/>
    <m/>
    <n v="2.2999999999999998"/>
    <n v="3.5"/>
    <s v="N"/>
    <m/>
    <m/>
    <x v="3"/>
    <s v="Y"/>
    <n v="45"/>
    <n v="55"/>
    <s v="N"/>
    <s v="RR"/>
    <s v="L"/>
    <n v="55"/>
    <n v="5"/>
    <n v="3"/>
    <m/>
    <m/>
    <s v="RR"/>
    <s v="R"/>
    <n v="45"/>
    <n v="5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0"/>
    <n v="80"/>
    <n v="6.2"/>
    <m/>
    <m/>
    <m/>
    <m/>
    <s v="Y"/>
    <n v="15"/>
    <s v="N"/>
    <s v="ModDow"/>
    <s v="R. Bank Collapsing"/>
    <n v="50"/>
    <n v="30"/>
    <m/>
    <m/>
    <m/>
    <s v="N"/>
    <s v="N"/>
    <s v="N"/>
    <s v="Cascade"/>
    <s v="None"/>
    <s v="None"/>
    <n v="0"/>
    <n v="0"/>
    <s v="Broken Waves"/>
    <s v="Y"/>
    <n v="1.3"/>
    <m/>
    <n v="22.2"/>
    <m/>
    <m/>
    <m/>
    <m/>
    <m/>
    <m/>
    <s v="Boulder"/>
    <s v="Cobble "/>
    <s v="Gravel"/>
    <m/>
    <m/>
    <m/>
    <s v="N"/>
    <m/>
    <n v="3.9"/>
    <n v="4.4000000000000004"/>
    <s v="Y"/>
    <x v="2"/>
    <m/>
    <x v="3"/>
    <s v="Y"/>
    <n v="80"/>
    <n v="80"/>
    <s v="N"/>
    <s v="RR/TR"/>
    <s v="L"/>
    <n v="80"/>
    <n v="5"/>
    <n v="2"/>
    <m/>
    <m/>
    <s v="RR/TR"/>
    <s v="R"/>
    <n v="80"/>
    <n v="5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50"/>
    <n v="2.58"/>
    <x v="0"/>
    <s v="N"/>
    <s v="N"/>
    <m/>
    <x v="0"/>
    <s v="Y"/>
    <x v="2"/>
    <m/>
    <s v="N"/>
    <m/>
    <s v="Stable"/>
    <m/>
    <m/>
    <m/>
    <m/>
    <s v="Cascade"/>
    <s v="Broken Waves"/>
    <n v="21.8"/>
    <m/>
    <m/>
    <m/>
    <m/>
    <m/>
    <m/>
    <s v="Boulder"/>
    <s v="Cobble"/>
    <s v="Gravel"/>
    <m/>
    <m/>
    <m/>
    <s v="N"/>
    <m/>
    <m/>
  </r>
  <r>
    <n v="20501034"/>
    <s v="KC, MD, WK"/>
    <n v="0.41666666666666669"/>
    <n v="44468"/>
    <s v="M"/>
    <s v="30's Sunny"/>
    <s v="Little Su Tributary"/>
    <s v="Edgerton Parks Rd"/>
    <m/>
    <m/>
    <n v="50"/>
    <n v="50"/>
    <n v="2.7"/>
    <m/>
    <m/>
    <x v="0"/>
    <s v="N"/>
    <s v="N"/>
    <m/>
    <s v="N"/>
    <s v="Y"/>
    <x v="7"/>
    <m/>
    <s v="N"/>
    <m/>
    <s v="Stable"/>
    <m/>
    <m/>
    <m/>
    <m/>
    <m/>
    <m/>
    <s v="Riffle"/>
    <s v="Rippled"/>
    <n v="6.5"/>
    <m/>
    <m/>
    <m/>
    <m/>
    <m/>
    <m/>
    <s v="Cobble"/>
    <s v="Gravel"/>
    <s v="Sand"/>
    <m/>
    <m/>
    <m/>
    <s v="N"/>
    <m/>
    <m/>
    <x v="24"/>
    <n v="20"/>
    <n v="2.25"/>
    <m/>
    <m/>
    <m/>
    <m/>
    <m/>
    <m/>
    <m/>
    <m/>
    <s v="N"/>
    <m/>
    <s v="N"/>
    <s v="Stable "/>
    <m/>
    <m/>
    <m/>
    <m/>
    <m/>
    <m/>
    <s v="N"/>
    <s v="N"/>
    <s v="N"/>
    <s v="Riffle"/>
    <s v="None"/>
    <s v="None"/>
    <n v="0"/>
    <n v="0"/>
    <s v="Rippled"/>
    <s v="Y"/>
    <x v="11"/>
    <m/>
    <n v="8"/>
    <m/>
    <m/>
    <m/>
    <m/>
    <m/>
    <m/>
    <s v="Sand"/>
    <s v="Gravel"/>
    <s v="Cobble "/>
    <s v="Boulder"/>
    <m/>
    <m/>
    <s v="N"/>
    <m/>
    <n v="1.7"/>
    <n v="1.7"/>
    <s v="N"/>
    <s v="Power Line Clearing"/>
    <s v="Riparian and Upland"/>
    <x v="3"/>
    <s v="Y"/>
    <n v="20"/>
    <n v="0"/>
    <s v="N"/>
    <s v="None"/>
    <s v="L"/>
    <n v="0"/>
    <m/>
    <m/>
    <m/>
    <m/>
    <s v="TR"/>
    <s v="R"/>
    <n v="20"/>
    <n v="5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"/>
    <n v="32.6"/>
    <n v="2.5499999999999998"/>
    <n v="3"/>
    <s v="typbio"/>
    <n v="1.1299999999999999"/>
    <n v="0.1"/>
    <s v="Y"/>
    <n v="8"/>
    <s v="N"/>
    <s v="Stable"/>
    <m/>
    <m/>
    <m/>
    <m/>
    <m/>
    <m/>
    <s v="N"/>
    <s v="N"/>
    <s v="N"/>
    <s v="Step-Pool"/>
    <s v="Step"/>
    <s v="CS"/>
    <n v="1"/>
    <n v="0"/>
    <s v="Rippled"/>
    <s v="Y"/>
    <n v="0.7"/>
    <m/>
    <n v="3.8"/>
    <m/>
    <m/>
    <m/>
    <n v="4.5999999999999996"/>
    <m/>
    <n v="6"/>
    <s v="Sand"/>
    <s v="Gravel"/>
    <s v="Boulder"/>
    <m/>
    <m/>
    <m/>
    <s v="N"/>
    <m/>
    <n v="2"/>
    <n v="1.8"/>
    <s v="N"/>
    <x v="2"/>
    <m/>
    <x v="3"/>
    <s v="Y"/>
    <n v="31"/>
    <n v="31"/>
    <s v="N"/>
    <s v="RR"/>
    <s v="L"/>
    <n v="4"/>
    <n v="5"/>
    <n v="2"/>
    <m/>
    <m/>
    <s v="TR"/>
    <s v="L"/>
    <n v="27"/>
    <n v="5"/>
    <n v="2"/>
    <m/>
    <m/>
    <s v="RR"/>
    <s v="R"/>
    <n v="4"/>
    <n v="5"/>
    <n v="2"/>
    <m/>
    <m/>
    <s v="TR"/>
    <s v="R"/>
    <n v="27"/>
    <n v="5"/>
    <n v="2"/>
    <m/>
    <m/>
    <m/>
    <m/>
    <m/>
    <m/>
    <m/>
    <m/>
    <m/>
    <m/>
    <m/>
    <m/>
    <m/>
    <m/>
    <m/>
    <m/>
    <s v="Right channel approx. 60% of flow"/>
    <n v="50"/>
    <n v="49.4"/>
    <n v="2.63"/>
    <x v="0"/>
    <s v="N"/>
    <s v="N"/>
    <m/>
    <x v="0"/>
    <s v="Y"/>
    <x v="4"/>
    <m/>
    <s v="N"/>
    <m/>
    <s v="Stable"/>
    <m/>
    <m/>
    <m/>
    <m/>
    <s v="Riffle"/>
    <s v="Rippled"/>
    <n v="4.8"/>
    <m/>
    <m/>
    <m/>
    <m/>
    <m/>
    <n v="7.4"/>
    <s v="Sand"/>
    <s v="Gravel"/>
    <m/>
    <m/>
    <m/>
    <m/>
    <s v="N"/>
    <m/>
    <s v="Right Channel approx. 60% flow"/>
  </r>
  <r>
    <n v="20501035"/>
    <s v="GO, WK, MD"/>
    <n v="0.41666666666666669"/>
    <n v="44438"/>
    <s v="H"/>
    <s v="50's Sunny"/>
    <s v="Unnamed"/>
    <s v="Edgerton Parks Rd"/>
    <n v="61.691380000000002"/>
    <n v="-149.27867000000001"/>
    <n v="62"/>
    <n v="47"/>
    <n v="2.17"/>
    <m/>
    <m/>
    <x v="0"/>
    <s v="N"/>
    <s v="N"/>
    <m/>
    <s v="N"/>
    <s v="Y"/>
    <x v="6"/>
    <m/>
    <s v="N"/>
    <m/>
    <s v="Stable"/>
    <m/>
    <m/>
    <m/>
    <m/>
    <m/>
    <m/>
    <s v="Riffle"/>
    <s v="Unbroken Waves"/>
    <n v="8.8000000000000007"/>
    <m/>
    <m/>
    <m/>
    <m/>
    <m/>
    <m/>
    <s v="Cobble"/>
    <s v="Gravel"/>
    <s v="Sand"/>
    <s v="Boulder"/>
    <m/>
    <m/>
    <s v="N"/>
    <m/>
    <s v="At O.H."/>
    <x v="16"/>
    <n v="30"/>
    <n v="0.73"/>
    <n v="3"/>
    <s v="typical"/>
    <n v="0.9"/>
    <n v="0.35"/>
    <m/>
    <m/>
    <m/>
    <m/>
    <s v="N"/>
    <m/>
    <s v="N"/>
    <s v="Stable "/>
    <m/>
    <m/>
    <m/>
    <m/>
    <m/>
    <m/>
    <s v="N"/>
    <s v="N"/>
    <s v="N"/>
    <s v="Rocky-Riffle"/>
    <s v="None"/>
    <s v="None"/>
    <n v="0"/>
    <n v="0"/>
    <s v="Unbroken Waves"/>
    <s v="Y"/>
    <x v="9"/>
    <m/>
    <n v="8.5"/>
    <m/>
    <m/>
    <m/>
    <m/>
    <m/>
    <m/>
    <s v="Cobble"/>
    <s v="Gravel"/>
    <m/>
    <m/>
    <m/>
    <m/>
    <s v="N"/>
    <m/>
    <n v="0.9"/>
    <n v="0.8"/>
    <s v="N"/>
    <s v="Beetle Kill"/>
    <s v="Upland"/>
    <x v="3"/>
    <s v="Y"/>
    <n v="27"/>
    <n v="27"/>
    <s v="N"/>
    <s v="TR"/>
    <s v="L"/>
    <n v="12"/>
    <n v="4"/>
    <n v="2"/>
    <m/>
    <m/>
    <s v="VM"/>
    <s v="L"/>
    <n v="15"/>
    <n v="4"/>
    <n v="1"/>
    <m/>
    <m/>
    <s v="TR"/>
    <s v="R"/>
    <n v="27"/>
    <n v="4"/>
    <n v="2"/>
    <m/>
    <m/>
    <m/>
    <m/>
    <m/>
    <m/>
    <m/>
    <m/>
    <m/>
    <m/>
    <m/>
    <m/>
    <m/>
    <m/>
    <m/>
    <m/>
    <m/>
    <m/>
    <m/>
    <m/>
    <m/>
    <m/>
    <m/>
    <m/>
    <n v="28"/>
    <n v="27"/>
    <n v="2.2599999999999998"/>
    <m/>
    <m/>
    <m/>
    <m/>
    <s v="Y"/>
    <m/>
    <s v="N"/>
    <s v="Stable"/>
    <m/>
    <m/>
    <m/>
    <m/>
    <m/>
    <m/>
    <s v="N"/>
    <s v="N"/>
    <s v="Y"/>
    <s v="Rocky riffle"/>
    <s v="None"/>
    <s v="None"/>
    <n v="0"/>
    <n v="0"/>
    <s v="Rippled"/>
    <s v="Y"/>
    <n v="1.2"/>
    <m/>
    <n v="8.4"/>
    <m/>
    <m/>
    <n v="5.6"/>
    <m/>
    <m/>
    <m/>
    <s v="Cobble"/>
    <s v="Gravel"/>
    <s v="Sand"/>
    <s v="Boulder"/>
    <m/>
    <m/>
    <s v="N"/>
    <m/>
    <n v="1.3"/>
    <n v="2.2000000000000002"/>
    <s v="N"/>
    <x v="4"/>
    <s v="Upland"/>
    <x v="3"/>
    <s v="Y"/>
    <n v="28"/>
    <n v="28"/>
    <m/>
    <s v="TR"/>
    <s v="L"/>
    <n v="28"/>
    <n v="4"/>
    <n v="3"/>
    <s v="moose eating willows"/>
    <m/>
    <s v="TR"/>
    <s v="R"/>
    <n v="28"/>
    <n v="4"/>
    <n v="3"/>
    <s v="Moose eating willow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8"/>
    <n v="35"/>
    <n v="1.54"/>
    <x v="0"/>
    <s v="N"/>
    <s v="N"/>
    <m/>
    <x v="0"/>
    <s v="Y"/>
    <x v="4"/>
    <m/>
    <s v="N"/>
    <m/>
    <s v="Stable"/>
    <m/>
    <m/>
    <m/>
    <m/>
    <s v="Rocky-riffle"/>
    <s v="Unbroken waves"/>
    <n v="10.9"/>
    <m/>
    <m/>
    <m/>
    <m/>
    <m/>
    <m/>
    <s v="Cobble"/>
    <s v="Gravel"/>
    <m/>
    <m/>
    <m/>
    <m/>
    <s v="N"/>
    <m/>
    <m/>
  </r>
  <r>
    <n v="20501036"/>
    <s v="GO, WK, MD"/>
    <n v="0.64236111111111105"/>
    <n v="44438"/>
    <s v="M"/>
    <s v="50's Sunny"/>
    <s v="Unnamed"/>
    <s v="Edgerton Parks Rd"/>
    <n v="61.693420000000003"/>
    <n v="-149.26293999999999"/>
    <n v="50"/>
    <n v="51"/>
    <n v="1.1000000000000001"/>
    <m/>
    <m/>
    <x v="0"/>
    <s v="N"/>
    <s v="N"/>
    <m/>
    <s v="N"/>
    <s v="Y"/>
    <x v="2"/>
    <m/>
    <s v="N"/>
    <m/>
    <s v="Stable"/>
    <m/>
    <m/>
    <m/>
    <m/>
    <m/>
    <m/>
    <s v="Riffle"/>
    <s v="Rippled"/>
    <n v="5.6"/>
    <m/>
    <m/>
    <m/>
    <m/>
    <m/>
    <m/>
    <s v="Sand"/>
    <s v="Gravel"/>
    <m/>
    <m/>
    <m/>
    <m/>
    <s v="N"/>
    <m/>
    <m/>
    <x v="16"/>
    <n v="26"/>
    <n v="2.5"/>
    <n v="3"/>
    <s v="pool"/>
    <n v="0.85"/>
    <n v="0.15"/>
    <n v="4"/>
    <s v="feature"/>
    <n v="0.85"/>
    <n v="0.2"/>
    <s v="N"/>
    <m/>
    <s v="N"/>
    <s v="Stable "/>
    <m/>
    <m/>
    <m/>
    <m/>
    <m/>
    <m/>
    <s v="N"/>
    <s v="N"/>
    <s v="N"/>
    <s v="Rocky-Riffle"/>
    <s v="None"/>
    <s v="None"/>
    <n v="0"/>
    <n v="0"/>
    <s v="Rippled"/>
    <s v="Y"/>
    <x v="4"/>
    <m/>
    <n v="7.6"/>
    <m/>
    <m/>
    <m/>
    <m/>
    <m/>
    <m/>
    <s v="Sand"/>
    <s v="Cobble"/>
    <s v="Gravel"/>
    <m/>
    <m/>
    <m/>
    <s v="N"/>
    <m/>
    <n v="1.3"/>
    <n v="1.2"/>
    <s v="N"/>
    <s v="Power line cutting"/>
    <s v="Riparian"/>
    <x v="3"/>
    <s v="Y"/>
    <n v="27"/>
    <n v="0"/>
    <s v="Y"/>
    <s v="CL/TR"/>
    <s v="R"/>
    <n v="27"/>
    <n v="5"/>
    <n v="1"/>
    <m/>
    <m/>
    <s v="None"/>
    <s v="L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"/>
    <n v="30"/>
    <n v="1.47"/>
    <m/>
    <m/>
    <m/>
    <m/>
    <s v="N"/>
    <m/>
    <s v="N"/>
    <s v="Stable"/>
    <m/>
    <m/>
    <m/>
    <m/>
    <m/>
    <m/>
    <s v="N"/>
    <s v="N"/>
    <s v="Y"/>
    <s v="Rocky riffle"/>
    <s v="None"/>
    <s v="None"/>
    <n v="0"/>
    <n v="0"/>
    <s v="Rippled"/>
    <s v="Y"/>
    <n v="1.1000000000000001"/>
    <m/>
    <n v="4.9000000000000004"/>
    <m/>
    <m/>
    <m/>
    <m/>
    <m/>
    <m/>
    <s v="Sand"/>
    <s v="Cobble "/>
    <m/>
    <m/>
    <m/>
    <m/>
    <s v="N"/>
    <m/>
    <n v="2.1"/>
    <n v="1.4"/>
    <s v="N"/>
    <x v="8"/>
    <s v="Riparian"/>
    <x v="3"/>
    <s v="Y"/>
    <n v="30"/>
    <n v="30"/>
    <s v="N"/>
    <s v="TR"/>
    <s v="L"/>
    <n v="30"/>
    <n v="5"/>
    <n v="1"/>
    <m/>
    <m/>
    <s v="TR"/>
    <s v="R"/>
    <n v="30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53"/>
    <n v="3.02"/>
    <x v="0"/>
    <s v="N"/>
    <s v="N"/>
    <m/>
    <x v="0"/>
    <s v="Y"/>
    <x v="3"/>
    <m/>
    <s v="N"/>
    <m/>
    <s v="ModDow"/>
    <s v="Undercut banks"/>
    <n v="50"/>
    <n v="30"/>
    <m/>
    <s v="Rocky-riffle"/>
    <s v="Rippled"/>
    <n v="6.9"/>
    <m/>
    <m/>
    <m/>
    <m/>
    <m/>
    <m/>
    <s v="Cobble"/>
    <s v="Gravel"/>
    <s v="Sand"/>
    <m/>
    <m/>
    <m/>
    <s v="N"/>
    <m/>
    <m/>
  </r>
  <r>
    <n v="20501039"/>
    <s v="MD, WK"/>
    <n v="0.54166666666666663"/>
    <n v="44440"/>
    <s v="M"/>
    <s v="50's Cloudy"/>
    <s v="Government Creek"/>
    <s v="Schwald Rd"/>
    <n v="61.658929999999998"/>
    <n v="-149.43350000000001"/>
    <n v="50"/>
    <n v="50"/>
    <n v="0"/>
    <m/>
    <m/>
    <x v="0"/>
    <s v="N"/>
    <s v="N"/>
    <m/>
    <s v="N"/>
    <s v="Y"/>
    <x v="9"/>
    <m/>
    <s v="N"/>
    <m/>
    <s v="ModDow"/>
    <s v="Undercut banks"/>
    <n v="50"/>
    <n v="16"/>
    <m/>
    <m/>
    <m/>
    <s v="Step-Pool"/>
    <s v="Rippled"/>
    <n v="4"/>
    <m/>
    <m/>
    <m/>
    <n v="11"/>
    <m/>
    <n v="6"/>
    <s v="Cobble"/>
    <s v="Gravel"/>
    <m/>
    <m/>
    <m/>
    <m/>
    <s v="Y"/>
    <s v="Mid-channel"/>
    <s v="Step height: 1.1, Step 2 height: 0.6"/>
    <x v="14"/>
    <n v="16"/>
    <n v="6.38"/>
    <m/>
    <m/>
    <m/>
    <m/>
    <m/>
    <m/>
    <m/>
    <m/>
    <s v="N"/>
    <m/>
    <s v="N"/>
    <s v="ModDow"/>
    <s v="Undercut banks"/>
    <n v="16"/>
    <n v="0"/>
    <m/>
    <m/>
    <m/>
    <s v="N"/>
    <s v="Y"/>
    <s v="N"/>
    <s v="Step-Pool"/>
    <s v="None"/>
    <s v="None"/>
    <n v="0"/>
    <n v="0"/>
    <s v="Rippled"/>
    <s v="Y"/>
    <x v="2"/>
    <m/>
    <m/>
    <m/>
    <m/>
    <m/>
    <n v="7.4"/>
    <m/>
    <n v="5.6"/>
    <s v="Cobble"/>
    <s v="Gravel"/>
    <s v="Boulder"/>
    <s v="Sand"/>
    <m/>
    <m/>
    <s v="N"/>
    <m/>
    <n v="2.2999999999999998"/>
    <n v="3.3"/>
    <s v="N"/>
    <m/>
    <m/>
    <x v="3"/>
    <s v="Y"/>
    <n v="6"/>
    <n v="16"/>
    <s v="Y"/>
    <s v="TR"/>
    <s v="L"/>
    <n v="16"/>
    <n v="5"/>
    <n v="1"/>
    <m/>
    <m/>
    <s v="TR"/>
    <s v="R"/>
    <n v="6"/>
    <n v="5"/>
    <n v="1"/>
    <m/>
    <m/>
    <s v="None"/>
    <s v="R"/>
    <n v="10"/>
    <m/>
    <m/>
    <m/>
    <m/>
    <m/>
    <m/>
    <m/>
    <m/>
    <m/>
    <m/>
    <m/>
    <m/>
    <m/>
    <m/>
    <m/>
    <m/>
    <m/>
    <m/>
    <m/>
    <m/>
    <m/>
    <m/>
    <m/>
    <m/>
    <m/>
    <s v="Small log jam near outlet creating pool, likely a fish passage issue, 2steps, 2pools"/>
    <n v="14"/>
    <n v="13"/>
    <n v="0.46"/>
    <m/>
    <m/>
    <m/>
    <m/>
    <s v="N"/>
    <m/>
    <s v="N "/>
    <s v="ModDow"/>
    <s v="Undercut banks"/>
    <n v="14"/>
    <n v="0"/>
    <m/>
    <m/>
    <m/>
    <s v="N"/>
    <s v="N"/>
    <s v="N"/>
    <s v="Rocky riffle"/>
    <s v="None"/>
    <s v="None"/>
    <n v="0"/>
    <n v="0"/>
    <s v="Rippled"/>
    <s v="Y"/>
    <n v="1.1000000000000001"/>
    <m/>
    <n v="8.3000000000000007"/>
    <m/>
    <m/>
    <m/>
    <m/>
    <m/>
    <m/>
    <s v="Gravel"/>
    <s v="Sand"/>
    <s v="Cobble"/>
    <m/>
    <m/>
    <m/>
    <s v="N"/>
    <m/>
    <n v="5.4"/>
    <n v="5.6"/>
    <s v="Y"/>
    <x v="2"/>
    <m/>
    <x v="3"/>
    <s v="Y"/>
    <n v="14"/>
    <n v="14"/>
    <s v="N"/>
    <s v="TR"/>
    <s v="L"/>
    <n v="14"/>
    <n v="5"/>
    <n v="1"/>
    <m/>
    <m/>
    <s v="TR"/>
    <s v="R"/>
    <n v="14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50"/>
    <n v="2.48"/>
    <x v="0"/>
    <s v="N"/>
    <s v="Y"/>
    <n v="60"/>
    <x v="0"/>
    <s v="Y"/>
    <x v="3"/>
    <m/>
    <s v="N"/>
    <m/>
    <s v="Stable"/>
    <m/>
    <m/>
    <m/>
    <m/>
    <s v="Riffle-Pool"/>
    <s v="Rippled"/>
    <m/>
    <m/>
    <m/>
    <m/>
    <n v="6.1"/>
    <m/>
    <n v="7.7"/>
    <s v="Gravel"/>
    <s v="Cobble"/>
    <s v="Sand"/>
    <m/>
    <m/>
    <m/>
    <s v="Y"/>
    <s v="Side-bar"/>
    <m/>
  </r>
  <r>
    <n v="20501041"/>
    <s v="MD, WK"/>
    <n v="0.42708333333333331"/>
    <n v="44440"/>
    <s v="M"/>
    <s v="50's Cloudy"/>
    <s v="Unnamed"/>
    <s v="Coles Rd"/>
    <n v="61.6646"/>
    <n v="-149.38550000000001"/>
    <n v="50"/>
    <n v="50"/>
    <n v="2.2400000000000002"/>
    <m/>
    <m/>
    <x v="0"/>
    <s v="N"/>
    <s v="N"/>
    <m/>
    <s v="N"/>
    <s v="Y"/>
    <x v="2"/>
    <m/>
    <s v="N"/>
    <m/>
    <s v="Stable"/>
    <m/>
    <m/>
    <m/>
    <m/>
    <m/>
    <m/>
    <s v="Riffle-Pool"/>
    <s v="Rippled"/>
    <n v="7.1"/>
    <m/>
    <m/>
    <m/>
    <m/>
    <m/>
    <n v="6.1"/>
    <s v="Gravel"/>
    <s v="Sand"/>
    <s v="Cobble"/>
    <m/>
    <m/>
    <m/>
    <s v="Y"/>
    <s v="Side bar"/>
    <m/>
    <x v="25"/>
    <n v="25"/>
    <n v="0.88"/>
    <m/>
    <m/>
    <m/>
    <m/>
    <m/>
    <m/>
    <m/>
    <m/>
    <s v="N"/>
    <m/>
    <s v="N"/>
    <s v="Stable "/>
    <m/>
    <m/>
    <m/>
    <m/>
    <m/>
    <m/>
    <s v="N"/>
    <s v="N"/>
    <s v="N"/>
    <s v="Riffle-Pool"/>
    <s v="None"/>
    <s v="None"/>
    <n v="0"/>
    <n v="0"/>
    <s v="Rippled"/>
    <s v="Y"/>
    <x v="9"/>
    <m/>
    <n v="7.5"/>
    <m/>
    <m/>
    <m/>
    <m/>
    <m/>
    <n v="8"/>
    <s v="Gravel"/>
    <s v="Sand"/>
    <s v="Cobble "/>
    <m/>
    <m/>
    <m/>
    <s v="Y"/>
    <s v="Side bar"/>
    <n v="2.2999999999999998"/>
    <n v="1.2"/>
    <s v="N"/>
    <m/>
    <m/>
    <x v="3"/>
    <s v="Y"/>
    <n v="25"/>
    <n v="25"/>
    <s v="N"/>
    <s v="TR"/>
    <s v="L"/>
    <n v="25"/>
    <n v="5"/>
    <n v="1"/>
    <m/>
    <m/>
    <s v="TR"/>
    <s v="R"/>
    <n v="25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n v="11"/>
    <n v="0.73"/>
    <m/>
    <m/>
    <m/>
    <m/>
    <s v="N"/>
    <m/>
    <s v="N"/>
    <s v="Stable"/>
    <m/>
    <m/>
    <m/>
    <m/>
    <m/>
    <m/>
    <s v="N"/>
    <s v="Y"/>
    <s v="Y"/>
    <s v="Rocky riffle"/>
    <s v="None"/>
    <s v="None"/>
    <n v="0"/>
    <n v="0"/>
    <s v="Rippled"/>
    <s v="Y"/>
    <n v="0.7"/>
    <m/>
    <n v="7.6"/>
    <m/>
    <m/>
    <m/>
    <m/>
    <m/>
    <m/>
    <s v="Gravel"/>
    <s v="Sand"/>
    <m/>
    <m/>
    <m/>
    <m/>
    <s v="Y"/>
    <s v="Side bar"/>
    <n v="3.9"/>
    <n v="3.2"/>
    <s v="Y"/>
    <x v="2"/>
    <m/>
    <x v="3"/>
    <s v="Y"/>
    <n v="11"/>
    <n v="0"/>
    <s v="N"/>
    <s v="TR"/>
    <s v="L"/>
    <n v="0"/>
    <m/>
    <m/>
    <s v="L bank alders"/>
    <m/>
    <s v="TR"/>
    <s v="R"/>
    <n v="11"/>
    <n v="4"/>
    <n v="2"/>
    <s v="Some willows killed by moose"/>
    <m/>
    <m/>
    <m/>
    <m/>
    <m/>
    <m/>
    <m/>
    <m/>
    <m/>
    <m/>
    <m/>
    <m/>
    <m/>
    <m/>
    <m/>
    <m/>
    <m/>
    <m/>
    <m/>
    <m/>
    <m/>
    <m/>
    <m/>
    <m/>
    <m/>
    <m/>
    <m/>
    <m/>
    <m/>
    <s v="R bank undercut, stream flowing behind culvert"/>
    <n v="50"/>
    <n v="50"/>
    <n v="0.8"/>
    <x v="0"/>
    <s v="N"/>
    <s v="N"/>
    <m/>
    <x v="0"/>
    <s v="Y"/>
    <x v="12"/>
    <m/>
    <s v="N"/>
    <m/>
    <s v="ModDow"/>
    <s v="Banks undercut"/>
    <n v="50"/>
    <n v="11"/>
    <m/>
    <s v="Rocky-riffle"/>
    <s v="Rippled"/>
    <n v="6.5"/>
    <m/>
    <m/>
    <m/>
    <m/>
    <m/>
    <m/>
    <s v="Gravel"/>
    <s v="Sand"/>
    <s v="Cobble"/>
    <m/>
    <m/>
    <m/>
    <s v="N"/>
    <m/>
    <m/>
  </r>
  <r>
    <n v="20501042"/>
    <s v="GO, WK, MD"/>
    <n v="0.41666666666666669"/>
    <n v="44439"/>
    <s v="M"/>
    <s v="50's Sunny"/>
    <s v="Unnamed Little Susitna Trib"/>
    <s v="Coles Rd"/>
    <n v="61.664549999999998"/>
    <n v="-149.38188"/>
    <n v="50"/>
    <n v="51"/>
    <n v="0.01"/>
    <m/>
    <m/>
    <x v="0"/>
    <s v="N"/>
    <s v="N"/>
    <m/>
    <s v="N"/>
    <s v="Y"/>
    <x v="14"/>
    <m/>
    <s v="N"/>
    <m/>
    <s v="Stable"/>
    <m/>
    <m/>
    <m/>
    <m/>
    <m/>
    <m/>
    <s v="Riffle-Pool"/>
    <s v="Rippled"/>
    <n v="7.7"/>
    <m/>
    <m/>
    <m/>
    <m/>
    <m/>
    <n v="6.3"/>
    <s v="Sand"/>
    <s v="Gravel"/>
    <m/>
    <m/>
    <m/>
    <m/>
    <s v="Y"/>
    <s v="Side bar"/>
    <m/>
    <x v="26"/>
    <n v="15"/>
    <n v="0.02"/>
    <m/>
    <m/>
    <m/>
    <m/>
    <m/>
    <m/>
    <m/>
    <m/>
    <s v="Y"/>
    <n v="12"/>
    <s v="N"/>
    <s v="ModAgg"/>
    <s v="Sediments filling scour pool"/>
    <n v="14"/>
    <n v="0"/>
    <m/>
    <m/>
    <m/>
    <s v="N"/>
    <s v="N"/>
    <s v="Y"/>
    <s v="Plane-bed"/>
    <s v="None"/>
    <s v="None"/>
    <n v="0"/>
    <n v="0"/>
    <s v="Rippled"/>
    <s v="N"/>
    <x v="0"/>
    <n v="3.3"/>
    <n v="11"/>
    <m/>
    <m/>
    <m/>
    <m/>
    <m/>
    <n v="12.8"/>
    <s v="Gravel"/>
    <s v="Sand"/>
    <m/>
    <m/>
    <m/>
    <m/>
    <s v="Y"/>
    <s v="Mid-channel"/>
    <n v="1.2"/>
    <n v="1.1000000000000001"/>
    <s v="Y"/>
    <m/>
    <m/>
    <x v="3"/>
    <s v="Y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"/>
    <n v="17"/>
    <n v="0.59"/>
    <m/>
    <m/>
    <m/>
    <m/>
    <s v="N"/>
    <m/>
    <s v="N"/>
    <s v="Stable"/>
    <m/>
    <m/>
    <m/>
    <m/>
    <m/>
    <m/>
    <s v="N"/>
    <s v="N"/>
    <s v="N"/>
    <s v="Riffle-Pool"/>
    <s v="None"/>
    <s v="None"/>
    <n v="0"/>
    <n v="0"/>
    <s v="Rippled"/>
    <s v="Y"/>
    <n v="1.2"/>
    <m/>
    <n v="6.2"/>
    <m/>
    <m/>
    <m/>
    <m/>
    <m/>
    <m/>
    <s v="Sand"/>
    <s v="Gravel"/>
    <s v="Cobble"/>
    <m/>
    <m/>
    <m/>
    <s v="N"/>
    <m/>
    <n v="2.7"/>
    <n v="2.2999999999999998"/>
    <s v="Y"/>
    <x v="2"/>
    <m/>
    <x v="3"/>
    <s v="Y"/>
    <n v="0"/>
    <n v="0"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50"/>
    <n v="1.04"/>
    <x v="0"/>
    <s v="N"/>
    <s v="N"/>
    <m/>
    <x v="0"/>
    <s v="Y"/>
    <x v="10"/>
    <m/>
    <s v="N"/>
    <m/>
    <s v="Stable"/>
    <m/>
    <m/>
    <m/>
    <m/>
    <s v="Riffle-Pool"/>
    <s v="Rippled"/>
    <n v="7.2"/>
    <m/>
    <m/>
    <m/>
    <m/>
    <m/>
    <m/>
    <s v="Sand"/>
    <s v="Gravel"/>
    <m/>
    <m/>
    <m/>
    <m/>
    <s v="N"/>
    <m/>
    <m/>
  </r>
  <r>
    <n v="20501046"/>
    <s v="MD, WK"/>
    <n v="0.53472222222222221"/>
    <n v="44467"/>
    <s v="M"/>
    <s v="30's Sunny "/>
    <s v="Moon Princess Creek"/>
    <s v="Driveway off Sitze Rd."/>
    <m/>
    <m/>
    <n v="50"/>
    <n v="50"/>
    <n v="1.5"/>
    <m/>
    <m/>
    <x v="0"/>
    <s v="N"/>
    <s v="N"/>
    <m/>
    <s v="N"/>
    <s v="Y"/>
    <x v="2"/>
    <m/>
    <s v="N"/>
    <m/>
    <s v="Stable"/>
    <m/>
    <m/>
    <m/>
    <m/>
    <m/>
    <m/>
    <s v="Riffle"/>
    <s v="Rippled"/>
    <n v="11.8"/>
    <m/>
    <m/>
    <m/>
    <m/>
    <m/>
    <m/>
    <s v="Gravel"/>
    <s v="Cobble"/>
    <s v="Sand"/>
    <m/>
    <m/>
    <m/>
    <s v="Y"/>
    <s v="side"/>
    <m/>
    <x v="0"/>
    <n v="45"/>
    <n v="2.62"/>
    <n v="1"/>
    <s v="typical"/>
    <n v="0.78"/>
    <n v="0.14000000000000001"/>
    <m/>
    <m/>
    <m/>
    <m/>
    <s v="N"/>
    <m/>
    <s v="N"/>
    <s v="Stable "/>
    <m/>
    <m/>
    <m/>
    <m/>
    <m/>
    <m/>
    <s v="N"/>
    <s v="N"/>
    <s v="N"/>
    <s v="Riffle"/>
    <s v="None"/>
    <s v="None"/>
    <n v="0"/>
    <n v="0"/>
    <s v="Rippled"/>
    <s v="Y"/>
    <x v="3"/>
    <m/>
    <n v="14.6"/>
    <m/>
    <m/>
    <m/>
    <m/>
    <m/>
    <m/>
    <s v="Cobble"/>
    <s v="Boulder"/>
    <s v="Gravel"/>
    <m/>
    <m/>
    <m/>
    <s v="N"/>
    <m/>
    <n v="1.7"/>
    <n v="2.6"/>
    <s v="N"/>
    <m/>
    <m/>
    <x v="3"/>
    <s v="Y"/>
    <n v="14"/>
    <n v="0"/>
    <s v="N"/>
    <s v="RW"/>
    <s v="R"/>
    <n v="14"/>
    <n v="5"/>
    <n v="3"/>
    <m/>
    <m/>
    <s v="None"/>
    <s v="R"/>
    <n v="31"/>
    <m/>
    <m/>
    <s v="Not reveg."/>
    <m/>
    <s v="None"/>
    <s v="L"/>
    <n v="45"/>
    <m/>
    <m/>
    <s v="Not reveg."/>
    <m/>
    <m/>
    <m/>
    <m/>
    <m/>
    <m/>
    <m/>
    <m/>
    <m/>
    <m/>
    <m/>
    <m/>
    <m/>
    <m/>
    <m/>
    <m/>
    <m/>
    <m/>
    <m/>
    <m/>
    <m/>
    <m/>
    <m/>
    <n v="26"/>
    <n v="26"/>
    <n v="1.27"/>
    <n v="3"/>
    <s v="typbio"/>
    <n v="0.91"/>
    <n v="0.09"/>
    <s v="N"/>
    <m/>
    <s v="N"/>
    <s v="Stable"/>
    <m/>
    <m/>
    <m/>
    <m/>
    <m/>
    <m/>
    <s v="N"/>
    <s v="N"/>
    <s v="N"/>
    <s v="Riffle-Pool"/>
    <s v="None"/>
    <s v="None"/>
    <n v="0"/>
    <n v="0"/>
    <s v="Unbroken Waves"/>
    <s v="Y"/>
    <n v="1.4"/>
    <m/>
    <n v="14.1"/>
    <m/>
    <n v="10"/>
    <m/>
    <m/>
    <m/>
    <n v="14.1"/>
    <s v="Cobble"/>
    <s v="Gravel"/>
    <s v="Sand"/>
    <m/>
    <m/>
    <m/>
    <s v="Y"/>
    <s v="Side"/>
    <n v="4"/>
    <n v="4.2"/>
    <s v="N"/>
    <x v="2"/>
    <m/>
    <x v="3"/>
    <s v="Y"/>
    <n v="16"/>
    <n v="16"/>
    <s v="N"/>
    <s v="RW"/>
    <s v="L"/>
    <n v="16"/>
    <n v="5"/>
    <n v="1"/>
    <m/>
    <m/>
    <s v="None"/>
    <s v="L"/>
    <n v="10"/>
    <m/>
    <m/>
    <m/>
    <m/>
    <s v="RW"/>
    <s v="R"/>
    <n v="16"/>
    <n v="5"/>
    <n v="1"/>
    <m/>
    <m/>
    <s v="None"/>
    <s v="R"/>
    <n v="10"/>
    <m/>
    <m/>
    <m/>
    <m/>
    <m/>
    <m/>
    <m/>
    <m/>
    <m/>
    <m/>
    <m/>
    <m/>
    <m/>
    <m/>
    <m/>
    <m/>
    <m/>
    <m/>
    <m/>
    <n v="50"/>
    <n v="50"/>
    <n v="2.2599999999999998"/>
    <x v="0"/>
    <s v="N"/>
    <s v="N"/>
    <m/>
    <x v="0"/>
    <s v="Y"/>
    <x v="13"/>
    <m/>
    <s v="N"/>
    <m/>
    <s v="Stable"/>
    <m/>
    <m/>
    <m/>
    <m/>
    <s v="Riffle-Pool"/>
    <s v="Rippled"/>
    <m/>
    <m/>
    <m/>
    <m/>
    <n v="22.5"/>
    <m/>
    <n v="12"/>
    <s v="Cobble"/>
    <s v="Gravel"/>
    <s v="Sand"/>
    <m/>
    <m/>
    <m/>
    <s v="Y"/>
    <s v="Side bar"/>
    <s v="Large side bar at only riffle section approx 11' wide at broadcast pt"/>
  </r>
  <r>
    <n v="20501047"/>
    <s v="GO, WK, MD"/>
    <n v="0.56736111111111109"/>
    <n v="44466"/>
    <s v="M"/>
    <s v="40's Sunny "/>
    <s v="Poddle Creek "/>
    <s v="Sunrise Rd."/>
    <m/>
    <m/>
    <n v="50"/>
    <n v="50"/>
    <n v="0.72"/>
    <m/>
    <m/>
    <x v="0"/>
    <s v="N"/>
    <s v="N"/>
    <m/>
    <s v="N"/>
    <s v="Y"/>
    <x v="15"/>
    <m/>
    <s v="N"/>
    <m/>
    <s v="Stable"/>
    <m/>
    <m/>
    <m/>
    <m/>
    <m/>
    <m/>
    <s v="Riffle"/>
    <s v="Rippled"/>
    <n v="11"/>
    <m/>
    <m/>
    <m/>
    <m/>
    <m/>
    <m/>
    <s v="Cobble"/>
    <s v="Gravel"/>
    <s v="Sand"/>
    <s v="Boulder"/>
    <m/>
    <m/>
    <s v="N"/>
    <m/>
    <m/>
    <x v="27"/>
    <n v="34"/>
    <n v="2.85"/>
    <n v="1"/>
    <s v="feature"/>
    <n v="0.76"/>
    <n v="0.22"/>
    <n v="2"/>
    <s v="typbio"/>
    <n v="0.32"/>
    <n v="0.13"/>
    <s v="N"/>
    <m/>
    <s v="N"/>
    <s v="Stable "/>
    <s v="Moderate downcut below step"/>
    <n v="11"/>
    <n v="23"/>
    <m/>
    <m/>
    <m/>
    <s v="N"/>
    <s v="N"/>
    <s v="N"/>
    <s v="Step-Pool"/>
    <s v="Step"/>
    <s v="CS"/>
    <n v="1"/>
    <n v="0"/>
    <s v="Rippled"/>
    <s v="Y"/>
    <x v="9"/>
    <m/>
    <n v="8.4"/>
    <m/>
    <m/>
    <m/>
    <m/>
    <m/>
    <m/>
    <s v="Boulder"/>
    <s v="Cobble"/>
    <s v="Gravel"/>
    <m/>
    <m/>
    <m/>
    <s v="N"/>
    <m/>
    <n v="2.5"/>
    <n v="1.8"/>
    <s v="N"/>
    <m/>
    <m/>
    <x v="3"/>
    <s v="Y"/>
    <n v="34"/>
    <n v="34"/>
    <s v="N"/>
    <s v="RR"/>
    <s v="L"/>
    <n v="5"/>
    <n v="5"/>
    <n v="5"/>
    <m/>
    <m/>
    <s v="CL/TR"/>
    <s v="L"/>
    <n v="29"/>
    <n v="5"/>
    <n v="3"/>
    <m/>
    <m/>
    <s v="RR"/>
    <s v="R"/>
    <n v="5"/>
    <n v="5"/>
    <n v="5"/>
    <m/>
    <m/>
    <s v="cl/tr"/>
    <s v="R"/>
    <n v="29"/>
    <n v="5"/>
    <n v="3"/>
    <m/>
    <m/>
    <m/>
    <m/>
    <m/>
    <m/>
    <m/>
    <m/>
    <m/>
    <m/>
    <m/>
    <m/>
    <m/>
    <m/>
    <m/>
    <m/>
    <m/>
    <n v="43"/>
    <n v="43"/>
    <n v="0.3"/>
    <m/>
    <m/>
    <m/>
    <m/>
    <s v="N"/>
    <m/>
    <s v="N"/>
    <s v="Stable"/>
    <m/>
    <m/>
    <m/>
    <m/>
    <m/>
    <m/>
    <s v="N"/>
    <s v="N"/>
    <s v="Y"/>
    <s v="Riffle-Pool"/>
    <s v="None"/>
    <s v="None"/>
    <n v="0"/>
    <n v="0"/>
    <s v="Rippled"/>
    <s v="Y"/>
    <n v="1.2"/>
    <m/>
    <n v="7.3"/>
    <m/>
    <m/>
    <m/>
    <m/>
    <m/>
    <n v="7.3"/>
    <s v="Sand"/>
    <s v="Gravel"/>
    <s v="Cobble"/>
    <m/>
    <m/>
    <m/>
    <s v="N"/>
    <m/>
    <n v="2.2000000000000002"/>
    <n v="2.1"/>
    <s v="Y"/>
    <x v="2"/>
    <m/>
    <x v="3"/>
    <s v="Y"/>
    <n v="43"/>
    <n v="43"/>
    <s v="N"/>
    <s v="CL/TR"/>
    <s v="L"/>
    <n v="43"/>
    <n v="4"/>
    <n v="3"/>
    <s v="TR planted too low, drown. 15' of TR cut higher up the bank."/>
    <n v="30"/>
    <s v="CL/TR"/>
    <s v="R"/>
    <n v="43"/>
    <n v="3"/>
    <n v="3"/>
    <s v="TR planted too low, drown. 15' of TR cut higher up the bank."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50"/>
    <n v="2.8"/>
    <x v="0"/>
    <s v="N"/>
    <s v="N"/>
    <m/>
    <x v="0"/>
    <s v="Y"/>
    <x v="12"/>
    <m/>
    <s v="N"/>
    <m/>
    <s v="Stable"/>
    <m/>
    <m/>
    <m/>
    <m/>
    <s v="Riffle-Pool"/>
    <s v="Rippled"/>
    <m/>
    <m/>
    <m/>
    <m/>
    <n v="8.6999999999999993"/>
    <m/>
    <n v="9.4"/>
    <s v="Sand"/>
    <s v="Cobble"/>
    <s v="Gravel"/>
    <m/>
    <m/>
    <m/>
    <s v="Y"/>
    <s v="Side bar"/>
    <m/>
  </r>
  <r>
    <n v="20501050"/>
    <s v="GO, WK, MD"/>
    <n v="0.56944444444444442"/>
    <n v="44439"/>
    <s v="M"/>
    <s v="60's Cloudy"/>
    <s v="Coyote Creek (ML024)"/>
    <s v="W Sunrise Rd"/>
    <n v="61.649929999999998"/>
    <n v="-149.56782999999999"/>
    <n v="63"/>
    <n v="48"/>
    <n v="1.92"/>
    <m/>
    <m/>
    <x v="0"/>
    <s v="N"/>
    <s v="N"/>
    <m/>
    <s v="N"/>
    <s v="Y"/>
    <x v="9"/>
    <m/>
    <s v="N"/>
    <m/>
    <s v="Stable"/>
    <m/>
    <m/>
    <m/>
    <m/>
    <m/>
    <m/>
    <s v="Riffle-Pool"/>
    <s v="Rippled"/>
    <n v="12.8"/>
    <m/>
    <m/>
    <m/>
    <m/>
    <m/>
    <m/>
    <s v="Cobble"/>
    <s v="Gravel"/>
    <s v="Sand"/>
    <m/>
    <m/>
    <m/>
    <s v="Y"/>
    <s v="Point"/>
    <m/>
    <x v="11"/>
    <n v="63"/>
    <n v="2.92"/>
    <n v="3"/>
    <s v="typical"/>
    <n v="0.7"/>
    <n v="0.3"/>
    <m/>
    <m/>
    <m/>
    <m/>
    <s v="N"/>
    <m/>
    <s v="N"/>
    <s v="ModAgg"/>
    <s v="Channel more narrow"/>
    <n v="20"/>
    <n v="0"/>
    <m/>
    <m/>
    <m/>
    <s v="N"/>
    <s v="N"/>
    <s v="N"/>
    <s v="Rocky-Riffle"/>
    <s v="None"/>
    <s v="None"/>
    <n v="0"/>
    <n v="0"/>
    <s v="Unbroken Waves"/>
    <s v="Y"/>
    <x v="4"/>
    <m/>
    <n v="13.3"/>
    <m/>
    <m/>
    <m/>
    <m/>
    <m/>
    <m/>
    <s v="Cobble"/>
    <s v="Gravel"/>
    <s v="Sand"/>
    <s v="Boulder"/>
    <m/>
    <m/>
    <s v="N"/>
    <m/>
    <n v="1.3"/>
    <n v="1.6"/>
    <s v="N"/>
    <m/>
    <m/>
    <x v="3"/>
    <s v="Y"/>
    <n v="14"/>
    <n v="20"/>
    <s v="N"/>
    <s v="TW/RR"/>
    <s v="R"/>
    <n v="14"/>
    <n v="5"/>
    <n v="1"/>
    <m/>
    <m/>
    <s v="TW"/>
    <s v="L"/>
    <n v="20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n v="32"/>
    <n v="2.25"/>
    <m/>
    <m/>
    <m/>
    <m/>
    <s v="N"/>
    <m/>
    <s v="N"/>
    <s v="Stable"/>
    <m/>
    <m/>
    <m/>
    <m/>
    <m/>
    <m/>
    <s v="N"/>
    <s v="N"/>
    <s v="N"/>
    <s v="Rocky riffle"/>
    <s v="Step"/>
    <s v="CS"/>
    <n v="3"/>
    <n v="0"/>
    <s v="Unbroken Waves"/>
    <s v="Y"/>
    <n v="1.1000000000000001"/>
    <m/>
    <n v="12.9"/>
    <m/>
    <m/>
    <m/>
    <m/>
    <m/>
    <m/>
    <s v="Cobble"/>
    <s v="Gravel"/>
    <s v="Sand"/>
    <s v="Boulder"/>
    <m/>
    <m/>
    <s v="N"/>
    <m/>
    <n v="1.5"/>
    <n v="1.6"/>
    <s v="N"/>
    <x v="2"/>
    <m/>
    <x v="3"/>
    <s v="Y"/>
    <n v="39"/>
    <n v="39"/>
    <s v="N"/>
    <s v="RR"/>
    <s v="L"/>
    <n v="26"/>
    <n v="5"/>
    <n v="1"/>
    <m/>
    <m/>
    <s v="RR"/>
    <s v="R"/>
    <n v="4"/>
    <n v="5"/>
    <n v="1"/>
    <m/>
    <m/>
    <s v="TW"/>
    <s v="R"/>
    <n v="12"/>
    <n v="5"/>
    <n v="1"/>
    <m/>
    <m/>
    <m/>
    <m/>
    <m/>
    <m/>
    <m/>
    <m/>
    <m/>
    <m/>
    <m/>
    <m/>
    <m/>
    <m/>
    <m/>
    <m/>
    <m/>
    <m/>
    <m/>
    <m/>
    <m/>
    <m/>
    <m/>
    <m/>
    <n v="50"/>
    <n v="50"/>
    <n v="1.56"/>
    <x v="0"/>
    <s v="N"/>
    <s v="N"/>
    <m/>
    <x v="0"/>
    <s v="Y"/>
    <x v="13"/>
    <m/>
    <s v="N"/>
    <m/>
    <s v="Stable"/>
    <m/>
    <m/>
    <m/>
    <m/>
    <s v="Rocky-riffle"/>
    <s v="Unbroken waves"/>
    <n v="13.3"/>
    <m/>
    <m/>
    <m/>
    <m/>
    <m/>
    <m/>
    <s v="Cobble"/>
    <s v="Gravel"/>
    <s v="Sand"/>
    <m/>
    <m/>
    <m/>
    <s v="N"/>
    <m/>
    <m/>
  </r>
  <r>
    <n v="20501060"/>
    <s v="MD, WK"/>
    <n v="0.65625"/>
    <n v="44462"/>
    <s v="M"/>
    <s v="30's Cloudy"/>
    <s v="Rainbow Lake Inlet"/>
    <s v="Karen St."/>
    <m/>
    <m/>
    <n v="0"/>
    <n v="0"/>
    <n v="0"/>
    <m/>
    <m/>
    <x v="0"/>
    <s v="Y"/>
    <s v="N"/>
    <m/>
    <s v="N"/>
    <m/>
    <x v="0"/>
    <m/>
    <s v="Y"/>
    <s v="Lake"/>
    <m/>
    <m/>
    <m/>
    <m/>
    <m/>
    <m/>
    <m/>
    <m/>
    <m/>
    <m/>
    <m/>
    <m/>
    <m/>
    <m/>
    <m/>
    <m/>
    <m/>
    <m/>
    <m/>
    <m/>
    <m/>
    <m/>
    <m/>
    <m/>
    <m/>
    <x v="6"/>
    <n v="26"/>
    <n v="0.45"/>
    <m/>
    <m/>
    <m/>
    <m/>
    <m/>
    <m/>
    <m/>
    <m/>
    <s v="N"/>
    <m/>
    <s v="N"/>
    <s v="Stable "/>
    <m/>
    <m/>
    <m/>
    <m/>
    <m/>
    <m/>
    <s v="N"/>
    <s v="N"/>
    <s v="N"/>
    <s v="Wetland"/>
    <s v="None"/>
    <s v="None"/>
    <n v="0"/>
    <n v="0"/>
    <s v="Smooth"/>
    <s v="N"/>
    <x v="10"/>
    <m/>
    <n v="10.6"/>
    <m/>
    <m/>
    <m/>
    <m/>
    <m/>
    <m/>
    <s v="Gravel"/>
    <s v="Cobble"/>
    <m/>
    <m/>
    <m/>
    <m/>
    <s v="N"/>
    <m/>
    <n v="0.7"/>
    <n v="0.5"/>
    <s v="N"/>
    <m/>
    <m/>
    <x v="8"/>
    <s v="Y"/>
    <n v="0"/>
    <n v="0"/>
    <s v="N"/>
    <s v="None"/>
    <s v="L"/>
    <n v="26"/>
    <m/>
    <m/>
    <m/>
    <m/>
    <s v="None"/>
    <s v="R"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m/>
    <m/>
    <m/>
    <m/>
    <s v="N"/>
    <m/>
    <s v="N"/>
    <m/>
    <m/>
    <m/>
    <m/>
    <m/>
    <m/>
    <m/>
    <s v="N"/>
    <s v="N"/>
    <s v="N"/>
    <m/>
    <m/>
    <m/>
    <m/>
    <m/>
    <m/>
    <m/>
    <m/>
    <m/>
    <m/>
    <m/>
    <m/>
    <m/>
    <m/>
    <m/>
    <m/>
    <m/>
    <m/>
    <m/>
    <m/>
    <m/>
    <m/>
    <m/>
    <m/>
    <m/>
    <m/>
    <m/>
    <x v="2"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etland"/>
    <n v="0"/>
    <n v="0"/>
    <n v="0"/>
    <x v="0"/>
    <s v="Y"/>
    <s v="N"/>
    <m/>
    <x v="0"/>
    <m/>
    <x v="0"/>
    <m/>
    <s v="Y"/>
    <s v="Wetland"/>
    <m/>
    <m/>
    <m/>
    <m/>
    <m/>
    <m/>
    <m/>
    <m/>
    <m/>
    <m/>
    <m/>
    <m/>
    <m/>
    <m/>
    <m/>
    <m/>
    <m/>
    <m/>
    <m/>
    <m/>
    <m/>
    <m/>
    <m/>
  </r>
  <r>
    <n v="20501069"/>
    <s v="MD, WK"/>
    <n v="0.625"/>
    <n v="44467"/>
    <s v="M"/>
    <s v="40's Sunny"/>
    <s v="Moon Princess Creek"/>
    <s v="Driveway off Sitze Rd."/>
    <m/>
    <m/>
    <n v="50"/>
    <n v="50"/>
    <n v="2.52"/>
    <m/>
    <m/>
    <x v="0"/>
    <s v="N"/>
    <s v="N"/>
    <m/>
    <s v="N"/>
    <s v="Y"/>
    <x v="3"/>
    <m/>
    <s v="N"/>
    <m/>
    <s v="Stable"/>
    <m/>
    <m/>
    <m/>
    <m/>
    <m/>
    <m/>
    <s v="Riffle-Pool"/>
    <s v="Rippled"/>
    <n v="12.6"/>
    <m/>
    <m/>
    <m/>
    <m/>
    <m/>
    <m/>
    <s v="Cobble"/>
    <s v="Gravel"/>
    <m/>
    <m/>
    <m/>
    <m/>
    <s v="Y"/>
    <s v="side"/>
    <m/>
    <x v="3"/>
    <n v="44"/>
    <n v="2.0699999999999998"/>
    <m/>
    <m/>
    <m/>
    <m/>
    <m/>
    <m/>
    <m/>
    <m/>
    <s v="Y"/>
    <n v="34"/>
    <s v="N"/>
    <s v="Stable "/>
    <m/>
    <m/>
    <m/>
    <m/>
    <m/>
    <m/>
    <s v="Y"/>
    <s v="N"/>
    <s v="N"/>
    <s v="Riffle"/>
    <s v="None"/>
    <s v="None"/>
    <n v="0"/>
    <n v="0"/>
    <s v="Unbroken Waves"/>
    <s v="Y"/>
    <x v="9"/>
    <m/>
    <n v="14"/>
    <m/>
    <m/>
    <m/>
    <m/>
    <m/>
    <m/>
    <s v="Gravel"/>
    <s v="Cobble"/>
    <s v="Sand"/>
    <m/>
    <m/>
    <m/>
    <s v="Y"/>
    <s v="Mid"/>
    <n v="2.4"/>
    <n v="3.4"/>
    <s v="Y"/>
    <m/>
    <m/>
    <x v="3"/>
    <s v="Y"/>
    <n v="23"/>
    <n v="0"/>
    <s v="N"/>
    <s v="None"/>
    <s v="L"/>
    <n v="44"/>
    <m/>
    <m/>
    <m/>
    <m/>
    <s v="RR"/>
    <s v="R"/>
    <n v="23"/>
    <n v="3"/>
    <n v="5"/>
    <s v="RR collapsing, threatening 23 integrity of driveway landowner repaired as best he could, but it NEEDS to be fixed"/>
    <n v="35"/>
    <s v="None"/>
    <s v="R"/>
    <n v="21"/>
    <m/>
    <m/>
    <m/>
    <m/>
    <m/>
    <m/>
    <m/>
    <m/>
    <m/>
    <m/>
    <m/>
    <m/>
    <m/>
    <m/>
    <m/>
    <m/>
    <m/>
    <m/>
    <m/>
    <m/>
    <m/>
    <m/>
    <m/>
    <m/>
    <m/>
    <m/>
    <n v="15"/>
    <n v="15"/>
    <n v="4.13"/>
    <m/>
    <m/>
    <m/>
    <m/>
    <s v="N"/>
    <m/>
    <s v="N"/>
    <s v="Stable"/>
    <m/>
    <m/>
    <m/>
    <m/>
    <m/>
    <m/>
    <s v="N"/>
    <s v="Y"/>
    <s v="Y"/>
    <s v="Riffle"/>
    <s v="None"/>
    <s v="None"/>
    <n v="0"/>
    <n v="0"/>
    <s v="Unbroken Waves"/>
    <s v="Y"/>
    <n v="0.6"/>
    <m/>
    <n v="15.7"/>
    <m/>
    <m/>
    <m/>
    <m/>
    <m/>
    <m/>
    <s v="Cobble"/>
    <s v="Boulder"/>
    <s v="Gravel"/>
    <m/>
    <m/>
    <m/>
    <s v="N"/>
    <m/>
    <n v="2.5"/>
    <n v="2.1"/>
    <s v="Y"/>
    <x v="2"/>
    <m/>
    <x v="3"/>
    <s v="Y"/>
    <n v="15"/>
    <n v="15"/>
    <s v="N"/>
    <s v="TR "/>
    <s v="L"/>
    <n v="15"/>
    <n v="5"/>
    <n v="2"/>
    <m/>
    <m/>
    <s v="None"/>
    <s v="R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50"/>
    <n v="1.88"/>
    <x v="0"/>
    <s v="N"/>
    <s v="N"/>
    <m/>
    <x v="0"/>
    <s v="Y"/>
    <x v="6"/>
    <m/>
    <s v="N"/>
    <m/>
    <s v="Stable"/>
    <m/>
    <m/>
    <m/>
    <m/>
    <s v="Riffle-Pool"/>
    <s v="Unbroken waves"/>
    <m/>
    <m/>
    <m/>
    <m/>
    <n v="11.6"/>
    <m/>
    <n v="15.2"/>
    <s v="Boulder"/>
    <s v="Cobble"/>
    <s v="Gravel"/>
    <s v="Sand"/>
    <m/>
    <m/>
    <s v="Y"/>
    <s v="Side bar"/>
    <m/>
  </r>
  <r>
    <n v="20501112"/>
    <s v="GO, MD, WK"/>
    <n v="0.55555555555555558"/>
    <n v="44432"/>
    <s v="M"/>
    <s v="60's Sunny"/>
    <s v="Horseshoe Lake Inlet"/>
    <s v="Horseshoe Lake Rd."/>
    <n v="61.568939999999998"/>
    <n v="-149.94785999999999"/>
    <n v="50"/>
    <n v="49.9"/>
    <n v="0.8"/>
    <m/>
    <m/>
    <x v="0"/>
    <s v="N"/>
    <s v="N"/>
    <m/>
    <s v="N"/>
    <s v="Y"/>
    <x v="7"/>
    <m/>
    <s v="N"/>
    <m/>
    <s v="Stable"/>
    <m/>
    <m/>
    <m/>
    <m/>
    <m/>
    <m/>
    <s v="Wetland"/>
    <s v="Smooth"/>
    <n v="6.3"/>
    <m/>
    <m/>
    <m/>
    <m/>
    <m/>
    <m/>
    <s v="Organic"/>
    <s v="Sand"/>
    <m/>
    <m/>
    <m/>
    <m/>
    <s v="N"/>
    <m/>
    <m/>
    <x v="28"/>
    <n v="13.1"/>
    <n v="0.91"/>
    <m/>
    <m/>
    <m/>
    <m/>
    <m/>
    <m/>
    <m/>
    <m/>
    <s v="N"/>
    <m/>
    <s v="N"/>
    <s v="Stable"/>
    <m/>
    <m/>
    <m/>
    <m/>
    <m/>
    <m/>
    <s v="N"/>
    <s v="Y"/>
    <s v="Y"/>
    <s v="Riffle-Pool"/>
    <s v="None"/>
    <s v="None"/>
    <n v="0"/>
    <n v="0"/>
    <s v="Smooth"/>
    <s v="Y"/>
    <x v="11"/>
    <m/>
    <n v="7.5"/>
    <m/>
    <m/>
    <m/>
    <m/>
    <m/>
    <m/>
    <s v="Gravel"/>
    <s v="Sand"/>
    <s v="Organic"/>
    <m/>
    <m/>
    <m/>
    <s v="N"/>
    <m/>
    <n v="0.8"/>
    <n v="1.6"/>
    <s v="N"/>
    <m/>
    <m/>
    <x v="3"/>
    <s v="Y"/>
    <n v="0"/>
    <n v="0"/>
    <s v="N"/>
    <s v="None"/>
    <s v="L"/>
    <n v="11"/>
    <m/>
    <m/>
    <m/>
    <m/>
    <s v="None"/>
    <s v="R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s v="N"/>
    <m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x v="0"/>
    <s v="Y"/>
    <s v="N"/>
    <m/>
    <x v="0"/>
    <m/>
    <x v="0"/>
    <m/>
    <s v="Y"/>
    <s v="Pond"/>
    <m/>
    <m/>
    <m/>
    <m/>
    <m/>
    <m/>
    <m/>
    <m/>
    <m/>
    <m/>
    <m/>
    <m/>
    <m/>
    <m/>
    <m/>
    <m/>
    <m/>
    <m/>
    <m/>
    <m/>
    <m/>
    <m/>
    <m/>
  </r>
  <r>
    <n v="20501113"/>
    <s v="GO, MD, WK"/>
    <n v="0.61458333333333337"/>
    <n v="44432"/>
    <s v="M"/>
    <s v="60's Sunny"/>
    <s v="Horseshoe Lake Outlet"/>
    <s v="Horseshoe Lake Rd."/>
    <n v="61.56203"/>
    <n v="-149.94415000000001"/>
    <n v="50"/>
    <n v="50"/>
    <n v="0"/>
    <m/>
    <m/>
    <x v="0"/>
    <s v="Y"/>
    <s v="N"/>
    <m/>
    <s v="N"/>
    <s v="Y"/>
    <x v="16"/>
    <m/>
    <s v="Y"/>
    <s v="Pond"/>
    <s v="Stable"/>
    <m/>
    <m/>
    <m/>
    <m/>
    <m/>
    <m/>
    <s v="Wetland"/>
    <s v="No Visible Flow"/>
    <n v="16.3"/>
    <m/>
    <m/>
    <m/>
    <m/>
    <m/>
    <m/>
    <s v="Organic"/>
    <m/>
    <m/>
    <m/>
    <m/>
    <m/>
    <s v="N"/>
    <m/>
    <m/>
    <x v="29"/>
    <s v="na"/>
    <n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"/>
    <m/>
    <s v="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x v="0"/>
    <s v="Y"/>
    <s v="N"/>
    <m/>
    <x v="0"/>
    <m/>
    <x v="0"/>
    <m/>
    <s v="Y"/>
    <s v="Pond/Wetland"/>
    <m/>
    <m/>
    <m/>
    <m/>
    <m/>
    <m/>
    <m/>
    <m/>
    <m/>
    <m/>
    <m/>
    <m/>
    <m/>
    <m/>
    <m/>
    <m/>
    <m/>
    <m/>
    <m/>
    <m/>
    <m/>
    <m/>
    <m/>
  </r>
  <r>
    <n v="20501143"/>
    <s v="GO, MD, WK"/>
    <n v="0.4236111111111111"/>
    <n v="44432"/>
    <s v="M"/>
    <s v="50's Partly Cloudy"/>
    <s v="Crocker Creek"/>
    <s v="Settler Bay Drive"/>
    <n v="61.501100000000001"/>
    <n v="-149.62047000000001"/>
    <n v="85"/>
    <n v="50"/>
    <n v="0.3"/>
    <m/>
    <m/>
    <x v="0"/>
    <s v="N"/>
    <s v="N"/>
    <m/>
    <s v="N"/>
    <s v="Y"/>
    <x v="2"/>
    <m/>
    <s v="Y"/>
    <s v="Multiple Stable Channels"/>
    <s v="Stable"/>
    <m/>
    <m/>
    <m/>
    <m/>
    <m/>
    <m/>
    <s v="Multiple Stable"/>
    <s v="Rippled"/>
    <m/>
    <m/>
    <m/>
    <m/>
    <m/>
    <m/>
    <m/>
    <s v="Cobble"/>
    <s v="Gravel"/>
    <s v="Sand"/>
    <m/>
    <m/>
    <m/>
    <m/>
    <m/>
    <m/>
    <x v="22"/>
    <n v="30"/>
    <n v="1.33"/>
    <n v="1"/>
    <s v="typical"/>
    <n v="0.8"/>
    <n v="0.15"/>
    <m/>
    <m/>
    <m/>
    <m/>
    <s v="N"/>
    <m/>
    <s v="N"/>
    <s v="Stable"/>
    <m/>
    <m/>
    <m/>
    <m/>
    <m/>
    <m/>
    <s v="N"/>
    <s v="N"/>
    <s v="N"/>
    <s v="Riffle"/>
    <s v="None"/>
    <s v="None"/>
    <n v="0"/>
    <n v="0"/>
    <s v="Rippled"/>
    <s v="Y"/>
    <x v="5"/>
    <m/>
    <n v="9.6999999999999993"/>
    <m/>
    <m/>
    <m/>
    <m/>
    <m/>
    <m/>
    <s v="Gravel"/>
    <s v="Cobble"/>
    <s v="Sand"/>
    <m/>
    <m/>
    <m/>
    <s v="N"/>
    <m/>
    <n v="0.4"/>
    <n v="0.8"/>
    <s v="N"/>
    <m/>
    <m/>
    <x v="3"/>
    <s v="Y"/>
    <n v="30"/>
    <n v="30"/>
    <s v="N"/>
    <s v="TR"/>
    <s v="L"/>
    <n v="30"/>
    <n v="5"/>
    <n v="1"/>
    <m/>
    <m/>
    <s v="TR"/>
    <s v="R"/>
    <n v="30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"/>
    <n v="17.399999999999999"/>
    <n v="0.56999999999999995"/>
    <m/>
    <m/>
    <m/>
    <m/>
    <s v="N"/>
    <m/>
    <s v="N"/>
    <s v="Stable"/>
    <m/>
    <m/>
    <m/>
    <m/>
    <m/>
    <m/>
    <s v="N"/>
    <s v="N"/>
    <s v="N"/>
    <s v="Glide"/>
    <s v="None"/>
    <s v="None"/>
    <n v="0"/>
    <n v="0"/>
    <s v="Smooth"/>
    <s v="Y"/>
    <n v="0.8"/>
    <m/>
    <n v="7.8"/>
    <m/>
    <m/>
    <m/>
    <m/>
    <m/>
    <m/>
    <s v="Cobble"/>
    <s v="Sand"/>
    <s v="Gravel"/>
    <s v="Boulder"/>
    <m/>
    <m/>
    <s v="N"/>
    <m/>
    <n v="1.6"/>
    <n v="1.4"/>
    <s v="N"/>
    <x v="2"/>
    <m/>
    <x v="3"/>
    <m/>
    <n v="18"/>
    <n v="18"/>
    <s v="N"/>
    <s v="TR"/>
    <s v="L"/>
    <n v="18"/>
    <n v="5"/>
    <n v="1"/>
    <m/>
    <m/>
    <s v="TR"/>
    <s v="R"/>
    <n v="18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50"/>
    <n v="0.18"/>
    <x v="0"/>
    <s v="N"/>
    <s v="N"/>
    <m/>
    <x v="0"/>
    <s v="Y"/>
    <x v="5"/>
    <m/>
    <s v="N"/>
    <m/>
    <s v="Stable"/>
    <m/>
    <m/>
    <m/>
    <m/>
    <s v="Glide"/>
    <s v="Smooth"/>
    <n v="9.6999999999999993"/>
    <m/>
    <m/>
    <m/>
    <m/>
    <m/>
    <m/>
    <s v="Gravel"/>
    <s v="Sand"/>
    <s v="Organic"/>
    <m/>
    <m/>
    <m/>
    <s v="N"/>
    <m/>
    <m/>
  </r>
  <r>
    <n v="20501154"/>
    <s v="GO, WK, MD"/>
    <n v="0.44097222222222227"/>
    <n v="44427"/>
    <s v="M"/>
    <s v="60's Sunny"/>
    <s v="Lucille Creek"/>
    <s v="Foothills Blvd"/>
    <n v="61.561709999999998"/>
    <n v="-149.57149999999999"/>
    <n v="37"/>
    <m/>
    <m/>
    <m/>
    <m/>
    <x v="0"/>
    <s v="N"/>
    <s v="N"/>
    <m/>
    <s v="N"/>
    <s v="Y"/>
    <x v="13"/>
    <m/>
    <s v="N"/>
    <m/>
    <s v="Stable"/>
    <m/>
    <m/>
    <m/>
    <m/>
    <m/>
    <m/>
    <s v="Wetland"/>
    <s v="Smooth"/>
    <n v="7.6"/>
    <m/>
    <m/>
    <m/>
    <m/>
    <s v="na"/>
    <m/>
    <s v="Sand"/>
    <s v="Organic"/>
    <m/>
    <m/>
    <m/>
    <m/>
    <s v="N"/>
    <m/>
    <m/>
    <x v="30"/>
    <m/>
    <m/>
    <m/>
    <m/>
    <m/>
    <m/>
    <m/>
    <m/>
    <m/>
    <m/>
    <s v="N"/>
    <m/>
    <s v="N"/>
    <s v="Stable "/>
    <m/>
    <m/>
    <m/>
    <m/>
    <m/>
    <m/>
    <s v="N"/>
    <s v="N"/>
    <s v="Y"/>
    <s v="Wetland"/>
    <s v="None"/>
    <s v="None"/>
    <n v="0"/>
    <n v="0"/>
    <s v="Smooth"/>
    <s v="Y"/>
    <x v="12"/>
    <m/>
    <n v="9.8000000000000007"/>
    <m/>
    <m/>
    <m/>
    <m/>
    <s v="na"/>
    <m/>
    <s v="Gravel"/>
    <s v="Cobble"/>
    <s v="Organic"/>
    <s v="Sand"/>
    <m/>
    <m/>
    <s v="N"/>
    <m/>
    <n v="1.6"/>
    <n v="2.2000000000000002"/>
    <s v="N"/>
    <s v="Beetle Kill"/>
    <s v="Upland"/>
    <x v="6"/>
    <s v="Y"/>
    <n v="31"/>
    <n v="31"/>
    <s v="N"/>
    <s v="RW"/>
    <s v="L"/>
    <n v="31"/>
    <n v="5"/>
    <n v="2"/>
    <m/>
    <m/>
    <s v="RW"/>
    <s v="R"/>
    <n v="31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m/>
    <m/>
    <m/>
    <m/>
    <m/>
    <m/>
    <s v="N"/>
    <m/>
    <s v="N"/>
    <s v="Stable"/>
    <m/>
    <m/>
    <m/>
    <m/>
    <m/>
    <m/>
    <s v="N"/>
    <s v="N"/>
    <s v="N"/>
    <s v="Wetland"/>
    <s v="None"/>
    <s v="None"/>
    <n v="0"/>
    <n v="0"/>
    <s v="Smooth"/>
    <s v="Y"/>
    <n v="1.3"/>
    <m/>
    <n v="9.6999999999999993"/>
    <s v="na "/>
    <s v="na "/>
    <s v="na "/>
    <s v="na "/>
    <s v="na "/>
    <s v="na "/>
    <s v="Gravel"/>
    <s v="Organic"/>
    <s v="Cobble"/>
    <s v="Boulder"/>
    <s v="Sand"/>
    <m/>
    <s v="N"/>
    <m/>
    <n v="1.4"/>
    <n v="2.6"/>
    <s v="N"/>
    <x v="4"/>
    <s v="Upland"/>
    <x v="7"/>
    <s v="Y"/>
    <n v="40"/>
    <n v="40"/>
    <m/>
    <s v="RW"/>
    <s v="L"/>
    <n v="40"/>
    <n v="5"/>
    <n v="1"/>
    <m/>
    <m/>
    <s v="RW"/>
    <s v="R"/>
    <n v="40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0"/>
    <m/>
    <m/>
    <x v="0"/>
    <s v="N"/>
    <s v="N"/>
    <m/>
    <x v="0"/>
    <s v="Y"/>
    <x v="14"/>
    <m/>
    <s v="N"/>
    <m/>
    <s v="Stable"/>
    <m/>
    <m/>
    <m/>
    <m/>
    <s v="Wetland"/>
    <s v="Smooth"/>
    <n v="9"/>
    <s v="na"/>
    <s v="na"/>
    <s v="na"/>
    <s v="na"/>
    <s v="na"/>
    <s v="na"/>
    <s v="Gravel"/>
    <s v="Organic"/>
    <m/>
    <m/>
    <m/>
    <m/>
    <s v="N"/>
    <m/>
    <m/>
  </r>
  <r>
    <n v="20501173"/>
    <s v="GO, WK, MD"/>
    <n v="0.47916666666666669"/>
    <n v="44431"/>
    <s v="M"/>
    <s v="50's Rain"/>
    <s v="Goose Creek"/>
    <s v="Cameo Dr"/>
    <m/>
    <m/>
    <n v="50"/>
    <n v="40"/>
    <n v="1.18"/>
    <m/>
    <m/>
    <x v="0"/>
    <s v="N"/>
    <s v="N"/>
    <m/>
    <s v="N"/>
    <s v="Y"/>
    <x v="4"/>
    <m/>
    <s v="N"/>
    <m/>
    <s v="Stable"/>
    <s v="Moderate Aggradation, river right"/>
    <n v="21"/>
    <n v="81"/>
    <m/>
    <m/>
    <m/>
    <s v="Riffle"/>
    <s v="Rippled"/>
    <n v="12.5"/>
    <m/>
    <m/>
    <m/>
    <m/>
    <m/>
    <m/>
    <s v="Cobble"/>
    <s v="Gravel"/>
    <s v="Sand"/>
    <s v="Boulder"/>
    <m/>
    <m/>
    <s v="Y"/>
    <s v="Side bar"/>
    <s v="Over widened caused by access from 81'-102'"/>
    <x v="0"/>
    <n v="43"/>
    <n v="1.3"/>
    <n v="1"/>
    <s v="typical"/>
    <n v="0.71"/>
    <n v="0.15"/>
    <m/>
    <m/>
    <m/>
    <m/>
    <s v="N"/>
    <m/>
    <s v="N"/>
    <s v="Stable "/>
    <m/>
    <m/>
    <m/>
    <m/>
    <m/>
    <m/>
    <s v="N"/>
    <s v="N"/>
    <s v="N"/>
    <s v="Rocky-Riffle"/>
    <s v="None"/>
    <s v="None"/>
    <n v="0"/>
    <n v="0"/>
    <s v="Rippled"/>
    <s v="Y"/>
    <x v="3"/>
    <m/>
    <n v="12.6"/>
    <m/>
    <m/>
    <m/>
    <m/>
    <m/>
    <m/>
    <s v="Cobble"/>
    <s v="Gravel"/>
    <s v="Sand"/>
    <m/>
    <m/>
    <m/>
    <s v="Y"/>
    <s v="Side bar"/>
    <n v="1.7"/>
    <n v="2.2000000000000002"/>
    <s v="N"/>
    <s v="Beetle Kill"/>
    <s v="Upland"/>
    <x v="3"/>
    <s v="Y"/>
    <n v="55"/>
    <n v="68"/>
    <s v="N"/>
    <s v="RR"/>
    <s v="L"/>
    <n v="68"/>
    <n v="5"/>
    <n v="1"/>
    <m/>
    <m/>
    <s v="RR"/>
    <s v="R"/>
    <n v="55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verwidened from access from 74'-81'"/>
    <n v="25"/>
    <n v="25.5"/>
    <n v="0.78"/>
    <m/>
    <m/>
    <m/>
    <m/>
    <s v="N"/>
    <m/>
    <s v="N"/>
    <s v="Stable"/>
    <m/>
    <m/>
    <m/>
    <m/>
    <m/>
    <m/>
    <s v="N"/>
    <s v="N"/>
    <s v="Y"/>
    <s v="Rocky riffle"/>
    <s v="None"/>
    <s v="None"/>
    <n v="0"/>
    <n v="0"/>
    <s v="Rippled"/>
    <s v="Y"/>
    <n v="1.3"/>
    <m/>
    <n v="10.3"/>
    <m/>
    <m/>
    <m/>
    <m/>
    <m/>
    <m/>
    <s v="Cobble"/>
    <s v="Gravel"/>
    <s v="Sand"/>
    <s v="Boulder"/>
    <m/>
    <m/>
    <s v="N"/>
    <m/>
    <n v="1.5"/>
    <n v="2.1"/>
    <s v="N"/>
    <x v="2"/>
    <m/>
    <x v="3"/>
    <s v="Y"/>
    <n v="25"/>
    <n v="25"/>
    <m/>
    <s v="RR"/>
    <s v="L"/>
    <n v="10"/>
    <n v="5"/>
    <n v="1"/>
    <s v="Willows cut by powerline crews"/>
    <m/>
    <s v="RR"/>
    <s v="R"/>
    <n v="10"/>
    <n v="5"/>
    <n v="1"/>
    <s v="Willows cut by powerline crews"/>
    <m/>
    <s v="RW"/>
    <s v="L"/>
    <n v="15"/>
    <n v="5"/>
    <n v="1"/>
    <m/>
    <m/>
    <s v="RW"/>
    <s v="R"/>
    <n v="15"/>
    <n v="5"/>
    <n v="1"/>
    <m/>
    <m/>
    <m/>
    <m/>
    <m/>
    <m/>
    <m/>
    <m/>
    <m/>
    <m/>
    <m/>
    <m/>
    <m/>
    <m/>
    <m/>
    <m/>
    <m/>
    <n v="50"/>
    <n v="42"/>
    <n v="0.98"/>
    <x v="0"/>
    <s v="N"/>
    <s v="N"/>
    <m/>
    <x v="0"/>
    <s v="Y"/>
    <x v="9"/>
    <m/>
    <s v="N"/>
    <m/>
    <s v="Stable"/>
    <m/>
    <m/>
    <m/>
    <m/>
    <s v="Rocky-riffle"/>
    <s v="Rippled"/>
    <n v="10.1"/>
    <m/>
    <m/>
    <m/>
    <m/>
    <m/>
    <m/>
    <s v="Cobble"/>
    <s v="Gravel"/>
    <s v="Boulder"/>
    <s v="Sand"/>
    <m/>
    <m/>
    <s v="N"/>
    <m/>
    <m/>
  </r>
  <r>
    <n v="20501182"/>
    <s v="WK, MD"/>
    <n v="0.42708333333333331"/>
    <n v="44462"/>
    <s v="M"/>
    <s v="40's Cloudy"/>
    <s v="Rainbow Lake to Long Lake"/>
    <s v="Crystal Lake Rd."/>
    <m/>
    <m/>
    <n v="50"/>
    <n v="50"/>
    <n v="0.3"/>
    <m/>
    <m/>
    <x v="0"/>
    <s v="N"/>
    <s v="N"/>
    <m/>
    <s v="N"/>
    <s v="N"/>
    <x v="0"/>
    <n v="0.5"/>
    <s v="N"/>
    <m/>
    <s v="Stable"/>
    <m/>
    <m/>
    <m/>
    <m/>
    <m/>
    <m/>
    <s v="Wetland"/>
    <s v="Smooth"/>
    <n v="13.3"/>
    <m/>
    <m/>
    <m/>
    <m/>
    <m/>
    <m/>
    <s v="Sand"/>
    <s v="Organic"/>
    <s v="Gravel"/>
    <m/>
    <m/>
    <m/>
    <s v="N"/>
    <m/>
    <m/>
    <x v="12"/>
    <n v="10"/>
    <n v="0.4"/>
    <s v="      "/>
    <m/>
    <m/>
    <m/>
    <m/>
    <m/>
    <m/>
    <m/>
    <s v="N"/>
    <m/>
    <s v="N"/>
    <s v="Stable "/>
    <m/>
    <m/>
    <m/>
    <m/>
    <m/>
    <m/>
    <s v="N"/>
    <s v="N"/>
    <s v="N"/>
    <s v="Wetland"/>
    <s v="None"/>
    <s v="None"/>
    <n v="0"/>
    <n v="0"/>
    <s v="Smooth"/>
    <s v="N"/>
    <x v="0"/>
    <n v="0.6"/>
    <n v="9.1999999999999993"/>
    <m/>
    <m/>
    <m/>
    <m/>
    <m/>
    <m/>
    <s v="Gravel"/>
    <s v="Sand"/>
    <s v="Cobble "/>
    <m/>
    <m/>
    <m/>
    <s v="N"/>
    <m/>
    <n v="1"/>
    <n v="1"/>
    <s v="N"/>
    <m/>
    <m/>
    <x v="3"/>
    <s v="Y"/>
    <n v="10"/>
    <n v="10"/>
    <s v="N"/>
    <s v="None"/>
    <s v="L"/>
    <n v="10"/>
    <m/>
    <m/>
    <m/>
    <m/>
    <s v="None"/>
    <s v="R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"/>
    <n v="30"/>
    <n v="2.7"/>
    <n v="2"/>
    <s v="typical"/>
    <n v="0.19"/>
    <n v="0.55000000000000004"/>
    <s v="N"/>
    <m/>
    <s v="N"/>
    <s v="Stable"/>
    <m/>
    <m/>
    <m/>
    <m/>
    <m/>
    <m/>
    <s v="N"/>
    <s v="N"/>
    <s v="N"/>
    <s v="Riffle"/>
    <s v="None"/>
    <s v="None"/>
    <n v="0"/>
    <n v="0"/>
    <s v="Rippled"/>
    <s v="Y"/>
    <n v="0.4"/>
    <m/>
    <n v="8.8000000000000007"/>
    <m/>
    <m/>
    <m/>
    <m/>
    <m/>
    <m/>
    <s v="Cobble"/>
    <s v="Gravel"/>
    <s v="Boulder"/>
    <m/>
    <m/>
    <m/>
    <s v="N"/>
    <m/>
    <n v="1.7"/>
    <n v="2.5"/>
    <s v="N"/>
    <x v="8"/>
    <s v="Riparian"/>
    <x v="3"/>
    <s v="Y"/>
    <n v="30"/>
    <n v="30"/>
    <s v="N"/>
    <s v="None"/>
    <s v="L"/>
    <n v="30"/>
    <m/>
    <m/>
    <m/>
    <m/>
    <s v="None"/>
    <s v="R"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50"/>
    <n v="3.52"/>
    <x v="0"/>
    <s v="N"/>
    <s v="N"/>
    <m/>
    <x v="0"/>
    <s v="Y"/>
    <x v="7"/>
    <m/>
    <s v="N"/>
    <m/>
    <s v="Stable"/>
    <m/>
    <m/>
    <m/>
    <m/>
    <s v="Riffle"/>
    <s v="Rippled"/>
    <n v="6.8"/>
    <m/>
    <m/>
    <m/>
    <m/>
    <m/>
    <m/>
    <s v="Cobble"/>
    <s v="Boulder"/>
    <m/>
    <m/>
    <m/>
    <m/>
    <s v="N"/>
    <m/>
    <m/>
  </r>
  <r>
    <n v="20501192"/>
    <s v="GO,WK"/>
    <n v="0.5625"/>
    <n v="44460"/>
    <s v="M"/>
    <s v="40's Sunny"/>
    <s v="Connects Two Lakes"/>
    <s v="Bryant Rd."/>
    <m/>
    <m/>
    <n v="50"/>
    <n v="47"/>
    <n v="3.6379999999999999"/>
    <m/>
    <m/>
    <x v="0"/>
    <s v="N"/>
    <s v="N"/>
    <m/>
    <s v="N"/>
    <s v="Y"/>
    <x v="7"/>
    <m/>
    <s v="N"/>
    <m/>
    <s v="Stable"/>
    <m/>
    <m/>
    <m/>
    <m/>
    <m/>
    <m/>
    <s v="Riffle-Pool"/>
    <s v="Rippled"/>
    <n v="6.8"/>
    <m/>
    <m/>
    <m/>
    <m/>
    <m/>
    <n v="11.5"/>
    <s v="Cobble"/>
    <s v="Gravel"/>
    <m/>
    <m/>
    <m/>
    <m/>
    <s v="N"/>
    <m/>
    <m/>
    <x v="26"/>
    <n v="14"/>
    <n v="5.4279999999999999"/>
    <m/>
    <m/>
    <m/>
    <m/>
    <m/>
    <m/>
    <m/>
    <m/>
    <s v="N"/>
    <m/>
    <s v="N"/>
    <s v="Stable "/>
    <m/>
    <m/>
    <m/>
    <m/>
    <m/>
    <m/>
    <s v="N"/>
    <s v="N"/>
    <s v="Y"/>
    <s v="Riffle"/>
    <s v="None"/>
    <s v="None"/>
    <n v="0"/>
    <n v="0"/>
    <s v="Unbroken Waves"/>
    <s v="Y"/>
    <x v="1"/>
    <m/>
    <n v="5.5"/>
    <m/>
    <m/>
    <m/>
    <m/>
    <m/>
    <m/>
    <s v="Cobble"/>
    <s v="Gravel"/>
    <m/>
    <m/>
    <m/>
    <m/>
    <s v="N"/>
    <m/>
    <n v="0.6"/>
    <n v="0.7"/>
    <s v="N"/>
    <m/>
    <m/>
    <x v="3"/>
    <s v="Y"/>
    <n v="14"/>
    <n v="14"/>
    <s v="N"/>
    <s v="None"/>
    <s v="L"/>
    <n v="14"/>
    <m/>
    <m/>
    <m/>
    <m/>
    <s v="None"/>
    <s v="R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5"/>
    <n v="66"/>
    <n v="2.02"/>
    <n v="1"/>
    <s v="typical"/>
    <n v="0.4"/>
    <n v="0.15"/>
    <s v="N"/>
    <m/>
    <s v="N"/>
    <s v="Stable"/>
    <m/>
    <m/>
    <m/>
    <m/>
    <m/>
    <m/>
    <s v="N"/>
    <s v="N"/>
    <s v="N"/>
    <s v="Riffle"/>
    <s v="None"/>
    <s v="None"/>
    <n v="0"/>
    <n v="0"/>
    <s v="Rippled"/>
    <s v="Y"/>
    <n v="0.5"/>
    <m/>
    <n v="3.5"/>
    <m/>
    <m/>
    <m/>
    <m/>
    <m/>
    <m/>
    <s v="Cobble"/>
    <s v="Gravel"/>
    <s v="Sand"/>
    <m/>
    <m/>
    <m/>
    <s v="N"/>
    <m/>
    <n v="0.9"/>
    <n v="1.1000000000000001"/>
    <s v="N"/>
    <x v="2"/>
    <m/>
    <x v="3"/>
    <s v="Y"/>
    <n v="65"/>
    <n v="65"/>
    <s v="N"/>
    <s v="CL/TR"/>
    <s v="L"/>
    <n v="65"/>
    <n v="5"/>
    <n v="5"/>
    <s v="Cl not broken down, TR shaded out by alders"/>
    <n v="65"/>
    <s v="CL/TR"/>
    <s v="R"/>
    <n v="65"/>
    <n v="5"/>
    <n v="5"/>
    <s v="CL not broken down, TR shaded out by alders"/>
    <n v="65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x v="0"/>
    <s v="Y"/>
    <s v="N"/>
    <m/>
    <x v="0"/>
    <m/>
    <x v="0"/>
    <m/>
    <s v="Y"/>
    <s v="Lake"/>
    <m/>
    <m/>
    <m/>
    <m/>
    <m/>
    <m/>
    <m/>
    <m/>
    <m/>
    <m/>
    <m/>
    <m/>
    <m/>
    <m/>
    <m/>
    <m/>
    <m/>
    <m/>
    <m/>
    <m/>
    <m/>
    <m/>
    <m/>
  </r>
  <r>
    <n v="20501224"/>
    <s v="GO, MD, WK"/>
    <n v="0.58333333333333337"/>
    <n v="44431"/>
    <s v="M"/>
    <s v="50's Rain"/>
    <s v="Crocker Creek"/>
    <s v="Settler Bay Drive Park Road"/>
    <m/>
    <m/>
    <n v="41"/>
    <n v="34"/>
    <n v="1.07"/>
    <m/>
    <m/>
    <x v="0"/>
    <s v="N"/>
    <s v="N"/>
    <m/>
    <s v="N"/>
    <s v="Y"/>
    <x v="17"/>
    <m/>
    <s v="N"/>
    <m/>
    <s v="Stable"/>
    <m/>
    <m/>
    <m/>
    <m/>
    <m/>
    <m/>
    <s v="Riffle-Pool"/>
    <s v="Rippled"/>
    <n v="7.8"/>
    <m/>
    <m/>
    <m/>
    <m/>
    <m/>
    <m/>
    <s v="Cobble"/>
    <s v="Gravel"/>
    <s v="Sand"/>
    <m/>
    <m/>
    <m/>
    <s v="N"/>
    <m/>
    <m/>
    <x v="31"/>
    <n v="118"/>
    <n v="2.46"/>
    <m/>
    <m/>
    <m/>
    <m/>
    <m/>
    <m/>
    <m/>
    <m/>
    <s v="N"/>
    <m/>
    <s v="N"/>
    <s v="Stable"/>
    <m/>
    <m/>
    <m/>
    <m/>
    <m/>
    <m/>
    <s v="N"/>
    <s v="N"/>
    <s v="N"/>
    <s v="Step-Pool"/>
    <s v="Log weir"/>
    <s v="CS"/>
    <n v="3"/>
    <n v="1"/>
    <s v="Rippled"/>
    <s v="Y"/>
    <x v="13"/>
    <m/>
    <n v="9"/>
    <m/>
    <m/>
    <m/>
    <m/>
    <m/>
    <m/>
    <s v="Gravel"/>
    <s v="Sand"/>
    <s v="Cobble"/>
    <s v="Boulder"/>
    <m/>
    <m/>
    <s v="Y"/>
    <s v="mid channel pool filling in"/>
    <n v="0.5"/>
    <n v="0.9"/>
    <s v="N"/>
    <m/>
    <m/>
    <x v="3"/>
    <s v="Y"/>
    <n v="78"/>
    <n v="78"/>
    <s v="N"/>
    <s v="TW"/>
    <s v="L"/>
    <n v="78"/>
    <n v="5"/>
    <n v="1"/>
    <m/>
    <m/>
    <s v="TW"/>
    <s v="R"/>
    <n v="78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5"/>
    <n v="79"/>
    <n v="2.7"/>
    <m/>
    <m/>
    <m/>
    <m/>
    <s v="N"/>
    <m/>
    <s v="N"/>
    <s v="Stable"/>
    <m/>
    <m/>
    <m/>
    <m/>
    <m/>
    <m/>
    <s v="N"/>
    <s v="N"/>
    <s v="N"/>
    <s v="Step-Pool"/>
    <s v="Log weir"/>
    <s v="CS"/>
    <n v="3"/>
    <n v="0"/>
    <s v="Rippled"/>
    <m/>
    <n v="0.9"/>
    <m/>
    <n v="8.6999999999999993"/>
    <m/>
    <m/>
    <m/>
    <m/>
    <m/>
    <m/>
    <s v="Cobble"/>
    <s v="Gravel"/>
    <s v="Boulder"/>
    <m/>
    <m/>
    <m/>
    <s v="N"/>
    <m/>
    <n v="1.3"/>
    <n v="1.2"/>
    <s v="N"/>
    <x v="2"/>
    <m/>
    <x v="3"/>
    <s v="Y"/>
    <n v="145"/>
    <n v="145"/>
    <m/>
    <s v="TR"/>
    <s v="L"/>
    <n v="70"/>
    <n v="5"/>
    <n v="1"/>
    <m/>
    <m/>
    <s v="TR"/>
    <s v="R"/>
    <n v="85"/>
    <n v="5"/>
    <n v="1"/>
    <m/>
    <m/>
    <s v="RW"/>
    <s v="L"/>
    <n v="15"/>
    <n v="5"/>
    <n v="1"/>
    <m/>
    <m/>
    <m/>
    <m/>
    <m/>
    <m/>
    <m/>
    <m/>
    <m/>
    <m/>
    <m/>
    <m/>
    <m/>
    <m/>
    <m/>
    <m/>
    <m/>
    <m/>
    <m/>
    <m/>
    <m/>
    <m/>
    <m/>
    <m/>
    <n v="50"/>
    <n v="111"/>
    <n v="3.8"/>
    <x v="0"/>
    <s v="N"/>
    <s v="N"/>
    <m/>
    <x v="0"/>
    <s v="Y"/>
    <x v="3"/>
    <m/>
    <s v="N"/>
    <m/>
    <s v="Stable"/>
    <m/>
    <m/>
    <m/>
    <m/>
    <s v="Riffle-Pool"/>
    <s v="Rippled"/>
    <n v="9.3000000000000007"/>
    <m/>
    <m/>
    <m/>
    <m/>
    <m/>
    <m/>
    <s v="Gravel"/>
    <s v="Cobble"/>
    <s v="Sand"/>
    <m/>
    <m/>
    <m/>
    <s v="N"/>
    <m/>
    <m/>
  </r>
  <r>
    <n v="20501238"/>
    <s v="KC, WK"/>
    <n v="0.4201388888888889"/>
    <n v="44461"/>
    <s v="M"/>
    <s v="20's Clear"/>
    <s v="Shirley Lake Outlet"/>
    <s v="Willow Creek Pkwy."/>
    <m/>
    <m/>
    <n v="50"/>
    <n v="50"/>
    <n v="0.52"/>
    <m/>
    <m/>
    <x v="0"/>
    <s v="N"/>
    <s v="N"/>
    <m/>
    <s v="N"/>
    <s v="N"/>
    <x v="4"/>
    <m/>
    <s v="N"/>
    <m/>
    <s v="Stable"/>
    <m/>
    <m/>
    <m/>
    <m/>
    <m/>
    <m/>
    <s v="Wetland"/>
    <s v="Smooth"/>
    <n v="23.2"/>
    <m/>
    <m/>
    <m/>
    <m/>
    <m/>
    <m/>
    <s v="Organic"/>
    <m/>
    <m/>
    <m/>
    <m/>
    <m/>
    <s v="Y"/>
    <s v="Mid &amp; Side"/>
    <m/>
    <x v="32"/>
    <n v="35"/>
    <n v="0.26"/>
    <m/>
    <m/>
    <m/>
    <m/>
    <m/>
    <m/>
    <m/>
    <m/>
    <s v="N"/>
    <m/>
    <s v="N"/>
    <s v="Stable "/>
    <m/>
    <m/>
    <m/>
    <m/>
    <m/>
    <m/>
    <s v="N"/>
    <s v="N"/>
    <s v="N"/>
    <s v="Wetland"/>
    <s v="None"/>
    <s v="None"/>
    <n v="0"/>
    <n v="0"/>
    <s v="Smooth"/>
    <s v="N"/>
    <x v="0"/>
    <n v="1.1000000000000001"/>
    <n v="19.600000000000001"/>
    <m/>
    <m/>
    <m/>
    <m/>
    <m/>
    <m/>
    <s v="Organic"/>
    <m/>
    <m/>
    <m/>
    <m/>
    <m/>
    <s v="Y "/>
    <s v="Side"/>
    <n v="1.7"/>
    <n v="3.4"/>
    <s v="N"/>
    <s v="Beetle Kill"/>
    <s v="Upland"/>
    <x v="3"/>
    <s v="Y"/>
    <n v="0"/>
    <n v="0"/>
    <s v="N"/>
    <s v="None"/>
    <s v="L"/>
    <n v="35"/>
    <m/>
    <m/>
    <s v="Planted grass? Nat veg"/>
    <m/>
    <s v="None"/>
    <s v="R"/>
    <n v="35"/>
    <m/>
    <m/>
    <s v="Filling in excellent!"/>
    <m/>
    <m/>
    <m/>
    <m/>
    <m/>
    <m/>
    <m/>
    <m/>
    <m/>
    <m/>
    <m/>
    <m/>
    <m/>
    <m/>
    <m/>
    <m/>
    <m/>
    <m/>
    <m/>
    <m/>
    <m/>
    <m/>
    <m/>
    <m/>
    <m/>
    <m/>
    <m/>
    <m/>
    <m/>
    <s v="No clear thalweg"/>
    <n v="60"/>
    <n v="60"/>
    <n v="0.37"/>
    <m/>
    <m/>
    <m/>
    <m/>
    <s v="N"/>
    <m/>
    <s v="N"/>
    <s v="Stable"/>
    <m/>
    <m/>
    <m/>
    <m/>
    <m/>
    <m/>
    <s v="N"/>
    <s v="N"/>
    <s v="Y"/>
    <s v="Wetland"/>
    <s v="None"/>
    <s v="None"/>
    <n v="0"/>
    <n v="0"/>
    <s v="Smooth"/>
    <s v="N"/>
    <m/>
    <n v="1.1000000000000001"/>
    <n v="14.8"/>
    <m/>
    <m/>
    <m/>
    <m/>
    <m/>
    <m/>
    <s v="Organic"/>
    <s v="Boulder"/>
    <m/>
    <m/>
    <m/>
    <m/>
    <s v="Y"/>
    <s v="Side"/>
    <n v="1.6"/>
    <n v="1.8"/>
    <s v="N"/>
    <x v="4"/>
    <s v="Upland"/>
    <x v="3"/>
    <s v="Y"/>
    <n v="12"/>
    <n v="0"/>
    <s v="N"/>
    <s v="RR"/>
    <s v="L"/>
    <n v="12"/>
    <n v="5"/>
    <n v="2"/>
    <m/>
    <m/>
    <s v="None"/>
    <s v="L "/>
    <n v="48"/>
    <m/>
    <m/>
    <s v="Grass w/ natural veg. Rec"/>
    <m/>
    <s v="None"/>
    <s v="R"/>
    <n v="60"/>
    <m/>
    <m/>
    <m/>
    <m/>
    <m/>
    <m/>
    <m/>
    <m/>
    <m/>
    <s v="Grass w/ natural veg. Rec"/>
    <m/>
    <m/>
    <m/>
    <m/>
    <m/>
    <m/>
    <m/>
    <m/>
    <m/>
    <m/>
    <m/>
    <m/>
    <m/>
    <m/>
    <m/>
    <m/>
    <n v="50"/>
    <n v="50"/>
    <n v="0.86"/>
    <x v="0"/>
    <s v="N"/>
    <s v="N"/>
    <m/>
    <x v="0"/>
    <s v="N"/>
    <x v="0"/>
    <n v="1.1000000000000001"/>
    <s v="N"/>
    <m/>
    <s v="Stable"/>
    <m/>
    <m/>
    <m/>
    <m/>
    <s v="Wetland"/>
    <s v="Smooth"/>
    <n v="17.8"/>
    <m/>
    <m/>
    <m/>
    <m/>
    <m/>
    <m/>
    <s v="Organic"/>
    <s v="Gravel"/>
    <s v="Boulder"/>
    <m/>
    <m/>
    <m/>
    <s v="Y"/>
    <s v="Mid &amp; Side"/>
    <m/>
  </r>
  <r>
    <n v="20501403"/>
    <s v="GO, WK, MD"/>
    <n v="0.47569444444444442"/>
    <n v="44447"/>
    <s v="M"/>
    <s v="50's Cloudy"/>
    <s v="Moose Creek Trib"/>
    <s v="Oilwell Rd"/>
    <n v="62.285319999999999"/>
    <n v="-150.42371"/>
    <n v="50"/>
    <n v="50"/>
    <n v="1.32"/>
    <m/>
    <m/>
    <x v="0"/>
    <s v="N"/>
    <s v="N"/>
    <m/>
    <s v="N"/>
    <s v="Y"/>
    <x v="18"/>
    <m/>
    <s v="N"/>
    <m/>
    <s v="Stable"/>
    <m/>
    <m/>
    <m/>
    <m/>
    <m/>
    <m/>
    <s v="Riffle"/>
    <s v="Rippled"/>
    <n v="6.9"/>
    <m/>
    <m/>
    <m/>
    <m/>
    <m/>
    <m/>
    <s v="Cobble"/>
    <s v="Clay"/>
    <s v="Gravel"/>
    <s v="Organic"/>
    <m/>
    <m/>
    <s v="N"/>
    <m/>
    <m/>
    <x v="25"/>
    <n v="25"/>
    <n v="1.44"/>
    <n v="1"/>
    <s v="typical"/>
    <n v="0.43"/>
    <n v="0.1"/>
    <m/>
    <m/>
    <m/>
    <m/>
    <s v="N"/>
    <m/>
    <s v="N"/>
    <s v="SevAgg"/>
    <m/>
    <m/>
    <m/>
    <m/>
    <m/>
    <m/>
    <s v="N"/>
    <s v="N"/>
    <s v="N"/>
    <s v="Rocky-Riffle"/>
    <s v="None"/>
    <s v="None"/>
    <n v="0"/>
    <n v="0"/>
    <s v="Rippled"/>
    <s v="Y"/>
    <x v="1"/>
    <m/>
    <n v="7.4"/>
    <m/>
    <m/>
    <m/>
    <m/>
    <m/>
    <m/>
    <s v="Gravel"/>
    <s v="Cobble"/>
    <s v="Clay"/>
    <s v="Organic"/>
    <m/>
    <m/>
    <s v="N"/>
    <m/>
    <n v="3.2"/>
    <n v="2.2999999999999998"/>
    <s v="N"/>
    <m/>
    <m/>
    <x v="3"/>
    <s v="Y"/>
    <n v="25"/>
    <n v="25"/>
    <s v="N"/>
    <s v="TR"/>
    <s v="L"/>
    <n v="21"/>
    <n v="5"/>
    <n v="1"/>
    <m/>
    <m/>
    <s v="TR"/>
    <s v="R"/>
    <n v="12"/>
    <n v="3"/>
    <n v="1"/>
    <s v="Willows didn’t grow"/>
    <n v="5"/>
    <s v="RR"/>
    <s v="R"/>
    <n v="6"/>
    <n v="5"/>
    <n v="2"/>
    <m/>
    <m/>
    <s v="None"/>
    <s v="R"/>
    <n v="7"/>
    <m/>
    <m/>
    <m/>
    <m/>
    <s v="RR"/>
    <s v="L"/>
    <n v="6"/>
    <n v="5"/>
    <n v="2"/>
    <m/>
    <m/>
    <m/>
    <m/>
    <m/>
    <m/>
    <m/>
    <m/>
    <m/>
    <m/>
    <n v="14"/>
    <n v="14"/>
    <n v="4"/>
    <m/>
    <m/>
    <m/>
    <m/>
    <s v="Y"/>
    <s v="0, not flowing currently"/>
    <s v="N"/>
    <s v="Stable"/>
    <m/>
    <m/>
    <m/>
    <m/>
    <m/>
    <m/>
    <s v="N"/>
    <s v="N"/>
    <s v="N"/>
    <s v="Rocky riffle"/>
    <s v="None"/>
    <s v="None"/>
    <n v="0"/>
    <n v="0"/>
    <s v="Rippled"/>
    <s v="Y"/>
    <n v="0.4"/>
    <m/>
    <n v="5.7"/>
    <m/>
    <m/>
    <m/>
    <m/>
    <m/>
    <m/>
    <s v="Cobble"/>
    <s v="Clay"/>
    <s v="Organic"/>
    <m/>
    <m/>
    <m/>
    <s v="N"/>
    <m/>
    <n v="2.7"/>
    <n v="1.2"/>
    <s v="N"/>
    <x v="2"/>
    <m/>
    <x v="3"/>
    <s v="Y"/>
    <n v="14"/>
    <n v="14"/>
    <s v="N"/>
    <s v="RR"/>
    <s v="R"/>
    <n v="4"/>
    <n v="5"/>
    <n v="5"/>
    <m/>
    <m/>
    <s v="CL/TR"/>
    <s v="R"/>
    <n v="10"/>
    <n v="5"/>
    <n v="1"/>
    <m/>
    <m/>
    <s v="RR"/>
    <s v="L"/>
    <n v="7"/>
    <n v="5"/>
    <n v="5"/>
    <m/>
    <m/>
    <s v="CL/TR"/>
    <s v="L"/>
    <n v="7"/>
    <n v="5"/>
    <n v="1"/>
    <m/>
    <m/>
    <m/>
    <m/>
    <m/>
    <m/>
    <m/>
    <m/>
    <m/>
    <m/>
    <m/>
    <m/>
    <m/>
    <m/>
    <m/>
    <m/>
    <m/>
    <n v="50"/>
    <n v="50"/>
    <n v="2.76"/>
    <x v="0"/>
    <s v="N"/>
    <s v="N"/>
    <m/>
    <x v="0"/>
    <s v="Y"/>
    <x v="15"/>
    <m/>
    <s v="N"/>
    <m/>
    <s v="Stable"/>
    <m/>
    <m/>
    <m/>
    <m/>
    <s v="Rocky-riffle"/>
    <s v="Rippled"/>
    <n v="7.7"/>
    <m/>
    <m/>
    <m/>
    <m/>
    <m/>
    <m/>
    <s v="Gravel"/>
    <s v="Cobble"/>
    <s v="Clay"/>
    <s v="Organic"/>
    <m/>
    <m/>
    <s v="Y"/>
    <s v="Side bar"/>
    <m/>
  </r>
  <r>
    <n v="20501404"/>
    <s v="GO, WK, MD"/>
    <n v="0.375"/>
    <n v="44447"/>
    <s v="M"/>
    <s v="50's Cloudy"/>
    <s v="Moose Creek Trib"/>
    <s v="Oilwell Rd"/>
    <n v="62.237865999999997"/>
    <n v="-150.439334"/>
    <n v="50"/>
    <n v="50"/>
    <n v="0.24"/>
    <m/>
    <m/>
    <x v="0"/>
    <s v="N"/>
    <s v="N"/>
    <m/>
    <s v="N"/>
    <s v="Y"/>
    <x v="14"/>
    <m/>
    <s v="N"/>
    <m/>
    <s v="Stable"/>
    <m/>
    <m/>
    <m/>
    <m/>
    <m/>
    <m/>
    <s v="Wetland"/>
    <s v="Smooth"/>
    <n v="4.2"/>
    <m/>
    <m/>
    <m/>
    <m/>
    <m/>
    <m/>
    <s v="Organic"/>
    <s v="Gravel"/>
    <m/>
    <m/>
    <m/>
    <m/>
    <s v="N"/>
    <m/>
    <m/>
    <x v="33"/>
    <n v="100"/>
    <n v="0.2"/>
    <n v="1"/>
    <s v="typical"/>
    <n v="0.4"/>
    <n v="0.01"/>
    <m/>
    <m/>
    <m/>
    <m/>
    <s v="N"/>
    <m/>
    <s v="N"/>
    <s v="Stable "/>
    <m/>
    <m/>
    <m/>
    <m/>
    <m/>
    <m/>
    <s v="N"/>
    <s v="N"/>
    <s v="N"/>
    <s v="Wetland"/>
    <s v="None"/>
    <s v="None"/>
    <n v="0"/>
    <n v="0"/>
    <s v="Smooth"/>
    <s v="Y"/>
    <x v="7"/>
    <m/>
    <n v="6.5"/>
    <m/>
    <m/>
    <m/>
    <m/>
    <m/>
    <m/>
    <s v="Organic"/>
    <s v="Sand"/>
    <s v="Gravel"/>
    <s v="Cobble"/>
    <m/>
    <m/>
    <s v="N"/>
    <m/>
    <n v="1.7"/>
    <n v="1.5"/>
    <s v="N"/>
    <m/>
    <m/>
    <x v="3"/>
    <s v="Y"/>
    <n v="100"/>
    <n v="100"/>
    <s v="N"/>
    <s v="RR"/>
    <s v="L"/>
    <n v="7"/>
    <n v="5"/>
    <n v="1"/>
    <m/>
    <m/>
    <s v="TR"/>
    <s v="L"/>
    <n v="68"/>
    <n v="5"/>
    <n v="1"/>
    <m/>
    <m/>
    <s v="RR"/>
    <s v="R"/>
    <n v="5"/>
    <n v="5"/>
    <n v="1"/>
    <m/>
    <m/>
    <s v="TR"/>
    <s v="R"/>
    <n v="95"/>
    <n v="5"/>
    <n v="1"/>
    <m/>
    <m/>
    <s v="None?"/>
    <s v="L"/>
    <n v="25"/>
    <m/>
    <m/>
    <m/>
    <m/>
    <m/>
    <m/>
    <m/>
    <m/>
    <m/>
    <m/>
    <m/>
    <m/>
    <n v="12"/>
    <n v="12"/>
    <n v="2.17"/>
    <m/>
    <m/>
    <m/>
    <m/>
    <s v="N"/>
    <m/>
    <s v="N"/>
    <s v="Stable"/>
    <m/>
    <m/>
    <m/>
    <m/>
    <m/>
    <m/>
    <s v="N"/>
    <s v="N"/>
    <s v="N"/>
    <s v="Wetland"/>
    <s v="None"/>
    <s v="None"/>
    <n v="0"/>
    <n v="0"/>
    <s v="Smooth"/>
    <s v="Y"/>
    <n v="0.5"/>
    <m/>
    <n v="7"/>
    <m/>
    <m/>
    <m/>
    <m/>
    <m/>
    <m/>
    <s v="Gravel"/>
    <s v="Cobble "/>
    <s v="Organic"/>
    <m/>
    <m/>
    <m/>
    <s v="N"/>
    <m/>
    <n v="1.7"/>
    <n v="2.1"/>
    <s v="N"/>
    <x v="2"/>
    <m/>
    <x v="3"/>
    <s v="Y"/>
    <n v="12"/>
    <n v="12"/>
    <s v="N"/>
    <s v="RR"/>
    <s v="L"/>
    <n v="12"/>
    <n v="5"/>
    <n v="1"/>
    <m/>
    <m/>
    <s v="RR"/>
    <s v="R"/>
    <n v="12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51"/>
    <n v="0.75"/>
    <x v="0"/>
    <s v="N"/>
    <s v="N"/>
    <m/>
    <x v="0"/>
    <s v="Y"/>
    <x v="9"/>
    <m/>
    <s v="N"/>
    <m/>
    <s v="Stable"/>
    <m/>
    <m/>
    <m/>
    <m/>
    <s v="Wetland"/>
    <s v="Smooth"/>
    <n v="7"/>
    <m/>
    <m/>
    <m/>
    <m/>
    <m/>
    <m/>
    <s v="Organic"/>
    <s v="Clay"/>
    <m/>
    <m/>
    <m/>
    <m/>
    <s v="N"/>
    <m/>
    <m/>
  </r>
  <r>
    <n v="20501435"/>
    <s v="GO, MD, WK"/>
    <n v="0.42708333333333331"/>
    <n v="44433"/>
    <s v="M"/>
    <s v="50's Sunny"/>
    <s v="Meadow Creek"/>
    <s v="Beaver Lake Rd"/>
    <n v="61.562469999999998"/>
    <n v="-149.82598999999999"/>
    <n v="90"/>
    <n v="50"/>
    <n v="0.04"/>
    <m/>
    <m/>
    <x v="2"/>
    <s v="N"/>
    <s v="Y"/>
    <n v="51"/>
    <s v="N"/>
    <s v="Y"/>
    <x v="13"/>
    <m/>
    <s v="N"/>
    <m/>
    <s v="Stable"/>
    <m/>
    <m/>
    <m/>
    <m/>
    <m/>
    <m/>
    <s v="Wetland"/>
    <s v="Glide"/>
    <n v="35.4"/>
    <m/>
    <m/>
    <m/>
    <m/>
    <m/>
    <m/>
    <s v="Sand"/>
    <s v="Cobble"/>
    <s v="Gravel"/>
    <m/>
    <m/>
    <m/>
    <s v="N"/>
    <m/>
    <m/>
    <x v="34"/>
    <n v="40"/>
    <n v="0.05"/>
    <m/>
    <m/>
    <m/>
    <m/>
    <m/>
    <m/>
    <m/>
    <m/>
    <s v="N"/>
    <m/>
    <s v="N"/>
    <s v="Stable "/>
    <m/>
    <m/>
    <m/>
    <m/>
    <m/>
    <m/>
    <s v="N"/>
    <s v="N"/>
    <s v="N"/>
    <s v="Glide"/>
    <s v="None"/>
    <s v="None"/>
    <n v="0"/>
    <n v="0"/>
    <s v="Smooth"/>
    <s v="Y"/>
    <x v="14"/>
    <m/>
    <n v="20.8"/>
    <m/>
    <m/>
    <m/>
    <m/>
    <m/>
    <m/>
    <s v="Gravel"/>
    <s v="Sand"/>
    <s v="Cobble "/>
    <s v="Boulder"/>
    <m/>
    <m/>
    <s v="N"/>
    <m/>
    <n v="1.1000000000000001"/>
    <n v="2.2000000000000002"/>
    <s v="N"/>
    <m/>
    <m/>
    <x v="3"/>
    <s v="Y"/>
    <n v="25"/>
    <n v="40"/>
    <s v="N"/>
    <s v="CW/TR"/>
    <s v="L"/>
    <n v="40"/>
    <n v="5"/>
    <n v="1"/>
    <m/>
    <m/>
    <s v="CW/TR"/>
    <s v="R"/>
    <n v="25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"/>
    <n v="42"/>
    <n v="0"/>
    <n v="2"/>
    <s v="typical"/>
    <n v="0"/>
    <n v="0.05"/>
    <s v="N"/>
    <m/>
    <s v="N"/>
    <s v="Stable"/>
    <m/>
    <m/>
    <m/>
    <m/>
    <m/>
    <m/>
    <s v="N"/>
    <s v="N"/>
    <s v="N"/>
    <s v="Glide"/>
    <s v="None"/>
    <s v="None"/>
    <n v="0"/>
    <n v="0"/>
    <s v="Smooth"/>
    <s v="Y"/>
    <n v="2.7"/>
    <m/>
    <n v="26"/>
    <m/>
    <m/>
    <m/>
    <m/>
    <m/>
    <m/>
    <s v="Sand"/>
    <s v="Gravel"/>
    <s v="Cobble"/>
    <m/>
    <m/>
    <m/>
    <s v="N"/>
    <m/>
    <n v="0.9"/>
    <n v="0.9"/>
    <s v="N"/>
    <x v="2"/>
    <m/>
    <x v="3"/>
    <s v="Y"/>
    <n v="42"/>
    <n v="42"/>
    <s v="N"/>
    <s v="CW"/>
    <s v="L"/>
    <n v="20"/>
    <n v="5"/>
    <n v="2"/>
    <m/>
    <m/>
    <s v="VM"/>
    <s v="L "/>
    <n v="22"/>
    <n v="5"/>
    <n v="1"/>
    <m/>
    <m/>
    <s v="CW"/>
    <s v="R"/>
    <n v="15"/>
    <n v="5"/>
    <n v="1"/>
    <m/>
    <m/>
    <s v="TR"/>
    <s v="R"/>
    <n v="27"/>
    <n v="5"/>
    <n v="1"/>
    <m/>
    <m/>
    <m/>
    <m/>
    <m/>
    <m/>
    <m/>
    <m/>
    <m/>
    <m/>
    <m/>
    <m/>
    <m/>
    <m/>
    <m/>
    <m/>
    <m/>
    <n v="50"/>
    <n v="53"/>
    <n v="0"/>
    <x v="0"/>
    <s v="N"/>
    <s v="N"/>
    <m/>
    <x v="0"/>
    <s v="Y"/>
    <x v="16"/>
    <m/>
    <s v="N"/>
    <m/>
    <s v="Stable"/>
    <m/>
    <m/>
    <m/>
    <m/>
    <s v="Glide"/>
    <s v="Smooth"/>
    <n v="24.4"/>
    <m/>
    <m/>
    <m/>
    <m/>
    <m/>
    <m/>
    <s v="Cobble "/>
    <s v="Sand"/>
    <s v="Gravel"/>
    <m/>
    <m/>
    <m/>
    <m/>
    <m/>
    <m/>
  </r>
  <r>
    <n v="20501444"/>
    <s v="WK, MD"/>
    <n v="0.56597222222222221"/>
    <n v="44462"/>
    <s v="M"/>
    <s v="30's Cloudy"/>
    <s v="Little Meadow Creek Tributary"/>
    <s v="Meadow Lakes Loop Rd."/>
    <m/>
    <m/>
    <n v="50"/>
    <n v="50"/>
    <n v="1.36"/>
    <m/>
    <m/>
    <x v="0"/>
    <s v="N"/>
    <s v="N"/>
    <m/>
    <s v="N"/>
    <s v="Y"/>
    <x v="2"/>
    <m/>
    <s v="N"/>
    <m/>
    <s v="Stable"/>
    <m/>
    <m/>
    <m/>
    <m/>
    <m/>
    <m/>
    <s v="Riffle-Pool"/>
    <s v="Rippled"/>
    <m/>
    <m/>
    <m/>
    <m/>
    <n v="13.2"/>
    <m/>
    <n v="13"/>
    <s v="Cobble"/>
    <s v="Gravel"/>
    <s v="Sand"/>
    <m/>
    <m/>
    <m/>
    <s v="Y"/>
    <s v="mid"/>
    <m/>
    <x v="19"/>
    <n v="24"/>
    <n v="0.25"/>
    <n v="1"/>
    <s v="typical"/>
    <n v="0.56999999999999995"/>
    <n v="0.09"/>
    <m/>
    <m/>
    <m/>
    <m/>
    <s v="N"/>
    <m/>
    <s v="N"/>
    <s v="Stable "/>
    <m/>
    <m/>
    <m/>
    <m/>
    <m/>
    <m/>
    <s v="N"/>
    <s v="N"/>
    <s v="N"/>
    <s v="Riffle"/>
    <s v="None"/>
    <s v="None"/>
    <n v="0"/>
    <n v="0"/>
    <s v="Rippled"/>
    <s v="Y"/>
    <x v="9"/>
    <m/>
    <n v="11.5"/>
    <m/>
    <m/>
    <m/>
    <m/>
    <m/>
    <m/>
    <s v="Gravel"/>
    <s v="Cobble"/>
    <m/>
    <m/>
    <m/>
    <m/>
    <s v="N"/>
    <m/>
    <n v="2.4"/>
    <n v="2.8"/>
    <s v="N"/>
    <m/>
    <m/>
    <x v="3"/>
    <s v="Y"/>
    <n v="24"/>
    <n v="24"/>
    <s v="N"/>
    <s v="CL/TR"/>
    <s v="L"/>
    <n v="24"/>
    <n v="5"/>
    <n v="3"/>
    <m/>
    <m/>
    <s v="CL/TR"/>
    <s v="R"/>
    <n v="24"/>
    <n v="5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20"/>
    <n v="0.4"/>
    <m/>
    <m/>
    <m/>
    <m/>
    <s v="N"/>
    <m/>
    <s v="N"/>
    <s v="Stable"/>
    <m/>
    <m/>
    <m/>
    <m/>
    <m/>
    <m/>
    <s v="N"/>
    <s v="N"/>
    <s v="N"/>
    <s v="Run"/>
    <s v="None"/>
    <s v="None"/>
    <n v="0"/>
    <n v="0"/>
    <s v="Rippled"/>
    <s v="Y"/>
    <n v="0.8"/>
    <m/>
    <n v="13.9"/>
    <m/>
    <m/>
    <m/>
    <m/>
    <m/>
    <m/>
    <s v="Cobble"/>
    <s v="Gravel"/>
    <s v=" Sand"/>
    <m/>
    <m/>
    <m/>
    <s v="N"/>
    <m/>
    <n v="2.5"/>
    <n v="1.8"/>
    <s v="N"/>
    <x v="2"/>
    <m/>
    <x v="3"/>
    <s v="Y"/>
    <n v="20"/>
    <n v="20"/>
    <s v="N"/>
    <s v="CL/TR"/>
    <s v="L"/>
    <n v="20"/>
    <n v="3"/>
    <n v="1"/>
    <s v="TR replaced by alders"/>
    <n v="20"/>
    <s v="CL/TR"/>
    <s v="R"/>
    <n v="20"/>
    <n v="3"/>
    <n v="1"/>
    <s v="TR replaced by alders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50"/>
    <n v="0.08"/>
    <x v="0"/>
    <s v="N"/>
    <s v="N"/>
    <m/>
    <x v="0"/>
    <s v="Y"/>
    <x v="17"/>
    <m/>
    <s v="N"/>
    <m/>
    <s v="Stable"/>
    <m/>
    <m/>
    <m/>
    <m/>
    <s v="Run"/>
    <s v="Rippled"/>
    <n v="12.5"/>
    <m/>
    <m/>
    <m/>
    <m/>
    <m/>
    <m/>
    <s v="Sand"/>
    <s v="Gravel"/>
    <s v="Cobble"/>
    <m/>
    <m/>
    <m/>
    <s v="N"/>
    <m/>
    <m/>
  </r>
  <r>
    <n v="20501445"/>
    <s v="GO, WK, MD"/>
    <n v="0.61458333333333337"/>
    <n v="44427"/>
    <s v="M"/>
    <s v="60's Sunny"/>
    <s v="Lucille Creek"/>
    <s v="Vine Rd"/>
    <m/>
    <m/>
    <n v="76"/>
    <m/>
    <m/>
    <m/>
    <m/>
    <x v="0"/>
    <s v="N"/>
    <s v="N"/>
    <m/>
    <s v="N"/>
    <s v="Y"/>
    <x v="10"/>
    <m/>
    <s v="N"/>
    <m/>
    <s v="Stable"/>
    <m/>
    <m/>
    <m/>
    <m/>
    <m/>
    <m/>
    <s v="Wetland"/>
    <s v="Smooth"/>
    <n v="8.6"/>
    <m/>
    <m/>
    <m/>
    <m/>
    <s v="na"/>
    <m/>
    <s v="Organic"/>
    <s v="Cobble"/>
    <s v="Boulder"/>
    <m/>
    <m/>
    <m/>
    <s v="N"/>
    <m/>
    <m/>
    <x v="6"/>
    <m/>
    <m/>
    <m/>
    <m/>
    <m/>
    <m/>
    <m/>
    <m/>
    <m/>
    <m/>
    <s v="N"/>
    <m/>
    <s v="N"/>
    <s v="Stable "/>
    <m/>
    <m/>
    <m/>
    <m/>
    <m/>
    <m/>
    <s v="N"/>
    <s v="N"/>
    <s v="N"/>
    <s v="Wetland"/>
    <s v="None"/>
    <s v="None"/>
    <n v="0"/>
    <n v="0"/>
    <s v="Smooth"/>
    <s v="Y"/>
    <x v="15"/>
    <m/>
    <n v="9.6999999999999993"/>
    <m/>
    <m/>
    <m/>
    <m/>
    <m/>
    <m/>
    <s v="Organic"/>
    <s v="Boulder"/>
    <s v="Cobble "/>
    <s v="Sand"/>
    <m/>
    <m/>
    <s v="N"/>
    <m/>
    <n v="1.2"/>
    <n v="1.3"/>
    <s v="N"/>
    <s v="Beetle Kill"/>
    <s v="Upland"/>
    <x v="7"/>
    <s v="Y"/>
    <n v="26"/>
    <n v="26"/>
    <s v="Y"/>
    <s v="VM"/>
    <s v="L"/>
    <n v="26"/>
    <n v="5"/>
    <n v="1"/>
    <m/>
    <m/>
    <s v="VM"/>
    <s v="R"/>
    <n v="26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"/>
    <m/>
    <m/>
    <m/>
    <m/>
    <m/>
    <m/>
    <s v="N"/>
    <m/>
    <s v="N"/>
    <s v="Stable"/>
    <m/>
    <m/>
    <m/>
    <m/>
    <m/>
    <m/>
    <s v="N"/>
    <s v="Y"/>
    <s v="Y"/>
    <s v="Wetland"/>
    <s v="None"/>
    <s v="None"/>
    <n v="0"/>
    <n v="0"/>
    <s v="Smooth"/>
    <s v="Y"/>
    <n v="1.9"/>
    <m/>
    <n v="9.8000000000000007"/>
    <m/>
    <m/>
    <m/>
    <m/>
    <m/>
    <m/>
    <s v="Organic"/>
    <s v="Boulder"/>
    <m/>
    <m/>
    <m/>
    <m/>
    <s v="N"/>
    <m/>
    <n v="1.9"/>
    <n v="0.6"/>
    <s v="N"/>
    <x v="4"/>
    <s v="Upland"/>
    <x v="7"/>
    <s v="Y"/>
    <n v="35"/>
    <n v="35"/>
    <m/>
    <s v="VM"/>
    <s v="L"/>
    <n v="35"/>
    <n v="5"/>
    <n v="1"/>
    <m/>
    <m/>
    <s v="VM"/>
    <s v="R"/>
    <n v="35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m/>
    <m/>
    <x v="0"/>
    <s v="N"/>
    <s v="N"/>
    <m/>
    <x v="0"/>
    <s v="Y"/>
    <x v="14"/>
    <m/>
    <s v="N"/>
    <m/>
    <s v="Stable"/>
    <m/>
    <m/>
    <m/>
    <m/>
    <s v="Wetland"/>
    <s v="Smooth"/>
    <n v="9.6999999999999993"/>
    <m/>
    <m/>
    <m/>
    <m/>
    <m/>
    <m/>
    <s v="Organic"/>
    <s v="Cobble"/>
    <s v="Boulder"/>
    <s v="Gravel"/>
    <m/>
    <m/>
    <s v="N"/>
    <m/>
    <m/>
  </r>
  <r>
    <n v="20501461"/>
    <s v="GO, MD, WK"/>
    <n v="0.51388888888888895"/>
    <n v="44449"/>
    <s v="M"/>
    <s v="50's Cloudy"/>
    <s v="Caswell Lake Tributary"/>
    <s v="Caswell Lakes Rd."/>
    <m/>
    <m/>
    <n v="50"/>
    <n v="50"/>
    <n v="3.04"/>
    <m/>
    <m/>
    <x v="0"/>
    <s v="N"/>
    <s v="N"/>
    <m/>
    <s v="N"/>
    <s v="Y"/>
    <x v="2"/>
    <m/>
    <s v="N"/>
    <m/>
    <s v="Stable"/>
    <m/>
    <m/>
    <m/>
    <m/>
    <m/>
    <m/>
    <s v="Riffle"/>
    <s v="Unbroken Waves"/>
    <n v="7.1"/>
    <m/>
    <m/>
    <m/>
    <m/>
    <m/>
    <m/>
    <s v="Cobble"/>
    <s v="Gravel"/>
    <m/>
    <m/>
    <m/>
    <m/>
    <s v="N"/>
    <m/>
    <m/>
    <x v="35"/>
    <n v="162"/>
    <n v="1.1499999999999999"/>
    <n v="0.25"/>
    <s v="typical"/>
    <n v="0.55000000000000004"/>
    <n v="0.31"/>
    <m/>
    <m/>
    <m/>
    <m/>
    <s v="N"/>
    <m/>
    <s v="N"/>
    <s v="Stable "/>
    <m/>
    <m/>
    <m/>
    <m/>
    <m/>
    <m/>
    <s v="N"/>
    <s v="N"/>
    <s v="N"/>
    <s v="Riffle"/>
    <s v="None"/>
    <s v="None"/>
    <n v="0"/>
    <n v="0"/>
    <s v="Rippled"/>
    <s v="N"/>
    <x v="0"/>
    <n v="0.6"/>
    <n v="16.5"/>
    <m/>
    <m/>
    <m/>
    <m/>
    <m/>
    <m/>
    <s v="Gravel"/>
    <s v="Cobble"/>
    <m/>
    <m/>
    <m/>
    <m/>
    <s v="N"/>
    <m/>
    <n v="2.2000000000000002"/>
    <m/>
    <s v="N"/>
    <m/>
    <m/>
    <x v="0"/>
    <s v="Y"/>
    <n v="162"/>
    <n v="162"/>
    <s v="Y"/>
    <s v="RW/BL"/>
    <s v="L"/>
    <n v="138"/>
    <n v="5"/>
    <n v="4"/>
    <s v="BL installed too far from RW"/>
    <n v="138"/>
    <s v="RR"/>
    <s v="L"/>
    <n v="24"/>
    <n v="5"/>
    <n v="4"/>
    <m/>
    <m/>
    <s v="Rock"/>
    <s v="R"/>
    <n v="162"/>
    <n v="5"/>
    <n v="5"/>
    <m/>
    <m/>
    <m/>
    <m/>
    <m/>
    <m/>
    <m/>
    <m/>
    <m/>
    <m/>
    <m/>
    <m/>
    <m/>
    <m/>
    <m/>
    <m/>
    <m/>
    <m/>
    <m/>
    <m/>
    <m/>
    <m/>
    <m/>
    <m/>
    <n v="134"/>
    <n v="134.5"/>
    <n v="2.3199999999999998"/>
    <n v="2"/>
    <s v="typical"/>
    <n v="0.55000000000000004"/>
    <n v="0.31"/>
    <s v="N"/>
    <m/>
    <s v="N"/>
    <s v="ModDow"/>
    <s v="Fines gone, only RR"/>
    <n v="84"/>
    <n v="50"/>
    <s v="no small particles"/>
    <n v="134"/>
    <n v="0"/>
    <s v="Y"/>
    <s v="Y"/>
    <s v="N"/>
    <s v="Riffle"/>
    <s v="None"/>
    <s v="None"/>
    <n v="0"/>
    <n v="0"/>
    <s v="Unbroken Waves"/>
    <s v="Y"/>
    <n v="0.7"/>
    <m/>
    <n v="12.2"/>
    <m/>
    <m/>
    <n v="12.2"/>
    <m/>
    <m/>
    <m/>
    <s v="Boulder"/>
    <s v="Cobble "/>
    <s v="Gravel"/>
    <m/>
    <m/>
    <m/>
    <s v="N"/>
    <m/>
    <m/>
    <m/>
    <s v="Y"/>
    <x v="2"/>
    <s v="Banks/Riparian"/>
    <x v="1"/>
    <s v="N"/>
    <n v="175"/>
    <n v="175"/>
    <s v="N"/>
    <s v="None"/>
    <s v="L"/>
    <n v="175"/>
    <n v="2"/>
    <n v="5"/>
    <s v="banks eroding"/>
    <n v="175"/>
    <s v="None"/>
    <s v="R"/>
    <n v="175"/>
    <n v="2"/>
    <n v="5"/>
    <s v=" banks eroding"/>
    <n v="175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s v="na"/>
    <n v="0"/>
    <x v="1"/>
    <s v="Y"/>
    <m/>
    <m/>
    <x v="1"/>
    <m/>
    <x v="0"/>
    <m/>
    <s v="Y"/>
    <s v="Lake"/>
    <m/>
    <m/>
    <m/>
    <m/>
    <m/>
    <m/>
    <m/>
    <m/>
    <m/>
    <m/>
    <m/>
    <m/>
    <m/>
    <m/>
    <m/>
    <m/>
    <m/>
    <m/>
    <m/>
    <m/>
    <m/>
    <m/>
    <m/>
  </r>
  <r>
    <n v="20501462"/>
    <s v="GO, MD, WK"/>
    <n v="0.34722222222222227"/>
    <n v="44449"/>
    <s v="M"/>
    <s v="40's Cloudy"/>
    <s v="Caswell Creek"/>
    <s v="Caswell Lakes Rd."/>
    <m/>
    <m/>
    <n v="50"/>
    <n v="20"/>
    <n v="0.7"/>
    <m/>
    <m/>
    <x v="0"/>
    <s v="N"/>
    <s v="N"/>
    <m/>
    <s v="N"/>
    <s v="Y"/>
    <x v="4"/>
    <m/>
    <s v="N"/>
    <m/>
    <s v="Stable"/>
    <m/>
    <m/>
    <m/>
    <m/>
    <m/>
    <m/>
    <s v="Glide"/>
    <s v="Rippled"/>
    <n v="16.600000000000001"/>
    <m/>
    <m/>
    <m/>
    <m/>
    <m/>
    <m/>
    <s v="Cobble"/>
    <s v="Gravel"/>
    <s v="Sand"/>
    <m/>
    <m/>
    <m/>
    <s v="Y"/>
    <s v="side"/>
    <m/>
    <x v="36"/>
    <n v="38"/>
    <n v="0.11"/>
    <n v="1"/>
    <s v="typical"/>
    <n v="0.64"/>
    <n v="0.06"/>
    <m/>
    <m/>
    <m/>
    <m/>
    <s v="N"/>
    <m/>
    <s v="N"/>
    <s v="Stable "/>
    <m/>
    <m/>
    <m/>
    <m/>
    <m/>
    <m/>
    <s v="N"/>
    <s v="N"/>
    <s v="N"/>
    <s v="Riffle-Pool"/>
    <s v="None"/>
    <s v="None"/>
    <n v="0"/>
    <n v="0"/>
    <s v="Rippled"/>
    <s v="Y"/>
    <x v="9"/>
    <m/>
    <n v="20.3"/>
    <m/>
    <m/>
    <m/>
    <m/>
    <m/>
    <m/>
    <s v="Gravel"/>
    <s v="Cobble"/>
    <s v="Sand"/>
    <m/>
    <m/>
    <m/>
    <s v="N"/>
    <m/>
    <n v="2"/>
    <n v="1.8"/>
    <s v="N"/>
    <m/>
    <m/>
    <x v="3"/>
    <s v="Y"/>
    <n v="34"/>
    <n v="38"/>
    <s v="N"/>
    <s v="RR/RW/TR"/>
    <s v="L"/>
    <n v="34"/>
    <n v="5"/>
    <n v="1"/>
    <m/>
    <m/>
    <s v="RR"/>
    <s v="R"/>
    <n v="4"/>
    <n v="5"/>
    <n v="4"/>
    <m/>
    <m/>
    <s v="RR/RW/TR"/>
    <s v="R"/>
    <n v="30"/>
    <n v="5"/>
    <n v="1"/>
    <m/>
    <m/>
    <m/>
    <m/>
    <m/>
    <m/>
    <m/>
    <m/>
    <m/>
    <m/>
    <m/>
    <m/>
    <m/>
    <m/>
    <m/>
    <m/>
    <m/>
    <m/>
    <m/>
    <m/>
    <m/>
    <m/>
    <m/>
    <m/>
    <n v="46"/>
    <n v="45.7"/>
    <n v="1.53"/>
    <m/>
    <m/>
    <m/>
    <m/>
    <s v="N"/>
    <m/>
    <s v="N"/>
    <s v="Stable"/>
    <m/>
    <m/>
    <m/>
    <m/>
    <m/>
    <m/>
    <s v="Y"/>
    <s v="N"/>
    <s v="N"/>
    <s v="Riffle"/>
    <s v="None"/>
    <s v="None"/>
    <n v="0"/>
    <n v="0"/>
    <s v="Rippled"/>
    <s v="Y"/>
    <n v="0.6"/>
    <m/>
    <n v="14.9"/>
    <m/>
    <m/>
    <m/>
    <m/>
    <m/>
    <m/>
    <s v="Cobble"/>
    <s v="Gravel"/>
    <m/>
    <m/>
    <m/>
    <m/>
    <s v="N"/>
    <m/>
    <n v="2.5"/>
    <n v="2.6"/>
    <s v="N"/>
    <x v="2"/>
    <m/>
    <x v="3"/>
    <s v="Y"/>
    <n v="33"/>
    <n v="33"/>
    <s v="N"/>
    <s v="RR"/>
    <s v="L"/>
    <n v="5"/>
    <n v="4"/>
    <n v="4"/>
    <s v="RR collapsing into stream"/>
    <n v="5"/>
    <s v="RR/RW/TR"/>
    <s v="L "/>
    <n v="28"/>
    <n v="5"/>
    <n v="1"/>
    <m/>
    <m/>
    <s v="None"/>
    <s v="L"/>
    <n v="13"/>
    <m/>
    <m/>
    <s v="ATV Crossing"/>
    <n v="13"/>
    <s v="RR"/>
    <s v="R"/>
    <n v="6"/>
    <n v="4"/>
    <n v="4"/>
    <s v="RR collapsing into stream"/>
    <n v="6"/>
    <s v="RR/RW/TR"/>
    <s v="R"/>
    <n v="27"/>
    <n v="5"/>
    <n v="1"/>
    <m/>
    <m/>
    <s v="None"/>
    <s v="R"/>
    <n v="13"/>
    <m/>
    <m/>
    <s v="ATV Crossing"/>
    <n v="13"/>
    <m/>
    <n v="50"/>
    <n v="50.3"/>
    <n v="1.39"/>
    <x v="0"/>
    <s v="N"/>
    <s v="N"/>
    <m/>
    <x v="0"/>
    <s v="Y"/>
    <x v="4"/>
    <m/>
    <s v="N"/>
    <m/>
    <s v="Stable"/>
    <m/>
    <m/>
    <m/>
    <m/>
    <s v="Riffle"/>
    <s v="Unbroken waves"/>
    <n v="14.3"/>
    <m/>
    <m/>
    <m/>
    <m/>
    <m/>
    <m/>
    <s v="Cobble "/>
    <s v="Gravel"/>
    <s v="Boulder"/>
    <m/>
    <m/>
    <m/>
    <s v="N"/>
    <m/>
    <m/>
  </r>
  <r>
    <n v="20501464"/>
    <s v="GO, MD, WK"/>
    <n v="0.48958333333333331"/>
    <n v="44448"/>
    <s v="M"/>
    <s v="50's Cloudy"/>
    <s v="Caswell Creek Tributary"/>
    <s v="Hidden Hills Rd."/>
    <n v="61.989370000000001"/>
    <n v="-149.96042"/>
    <n v="50"/>
    <n v="60"/>
    <n v="1.48"/>
    <m/>
    <m/>
    <x v="0"/>
    <s v="N"/>
    <s v="N"/>
    <m/>
    <s v="N"/>
    <s v="Y"/>
    <x v="6"/>
    <m/>
    <s v="N"/>
    <m/>
    <s v="Stable"/>
    <m/>
    <m/>
    <m/>
    <m/>
    <m/>
    <m/>
    <s v="Riffle-Pool"/>
    <s v="Unbroken Waves"/>
    <n v="11.8"/>
    <m/>
    <m/>
    <m/>
    <m/>
    <m/>
    <n v="12"/>
    <s v="Cobble"/>
    <s v="Gravel"/>
    <s v="Sand"/>
    <m/>
    <m/>
    <m/>
    <s v="Y"/>
    <s v="Point"/>
    <m/>
    <x v="23"/>
    <n v="55"/>
    <n v="0.2"/>
    <m/>
    <m/>
    <m/>
    <m/>
    <m/>
    <m/>
    <m/>
    <m/>
    <s v="N"/>
    <m/>
    <s v="N"/>
    <s v="Stable "/>
    <m/>
    <m/>
    <m/>
    <m/>
    <m/>
    <m/>
    <s v="N"/>
    <s v="N"/>
    <s v="N"/>
    <s v="Glide"/>
    <s v="None"/>
    <s v="None"/>
    <n v="0"/>
    <n v="0"/>
    <s v="Rippled"/>
    <s v="Y"/>
    <x v="16"/>
    <m/>
    <n v="12.7"/>
    <m/>
    <m/>
    <m/>
    <m/>
    <m/>
    <m/>
    <s v="Gravel"/>
    <s v="Cobble"/>
    <s v="Sand"/>
    <m/>
    <m/>
    <m/>
    <s v="N"/>
    <m/>
    <n v="1.7"/>
    <n v="1.7"/>
    <s v="N"/>
    <m/>
    <m/>
    <x v="3"/>
    <s v="Y"/>
    <n v="40"/>
    <n v="43"/>
    <s v="N"/>
    <s v="TR"/>
    <s v="L"/>
    <n v="32"/>
    <n v="5"/>
    <n v="1"/>
    <m/>
    <m/>
    <s v="RR"/>
    <s v="L"/>
    <n v="11"/>
    <n v="5"/>
    <n v="4"/>
    <m/>
    <m/>
    <s v="TR"/>
    <s v="R"/>
    <n v="33"/>
    <n v="4"/>
    <n v="1"/>
    <s v="Gap in willows at 19'"/>
    <n v="4"/>
    <s v="RR"/>
    <s v="R"/>
    <n v="7"/>
    <n v="5"/>
    <n v="2"/>
    <m/>
    <m/>
    <m/>
    <m/>
    <m/>
    <m/>
    <m/>
    <m/>
    <m/>
    <m/>
    <m/>
    <m/>
    <m/>
    <m/>
    <m/>
    <m/>
    <m/>
    <n v="102"/>
    <s v="na"/>
    <s v="na"/>
    <n v="3"/>
    <s v="typbio"/>
    <n v="0.91"/>
    <n v="0.1"/>
    <s v="N"/>
    <m/>
    <s v="N"/>
    <s v="Stable"/>
    <m/>
    <m/>
    <m/>
    <m/>
    <m/>
    <m/>
    <s v="N"/>
    <s v="N"/>
    <s v="N"/>
    <s v="Riffle"/>
    <s v="None"/>
    <s v="None"/>
    <n v="0"/>
    <n v="0"/>
    <s v="Unbroken Waves"/>
    <s v="Y"/>
    <n v="1.2"/>
    <m/>
    <n v="9.6"/>
    <m/>
    <m/>
    <m/>
    <m/>
    <m/>
    <m/>
    <s v="Gravel"/>
    <s v="Cobble "/>
    <s v="Silt"/>
    <s v="Sand"/>
    <m/>
    <m/>
    <s v="Y"/>
    <s v="point"/>
    <n v="1.8"/>
    <n v="2.1"/>
    <s v="N"/>
    <x v="2"/>
    <m/>
    <x v="3"/>
    <s v="Y"/>
    <n v="102"/>
    <n v="98"/>
    <s v="N"/>
    <s v="RR"/>
    <s v="L"/>
    <n v="7"/>
    <n v="5"/>
    <n v="4"/>
    <m/>
    <m/>
    <s v="TR/BL"/>
    <s v="L "/>
    <n v="91"/>
    <n v="5"/>
    <n v="2"/>
    <m/>
    <m/>
    <s v="RR"/>
    <s v="R"/>
    <n v="7"/>
    <n v="5"/>
    <n v="4"/>
    <m/>
    <m/>
    <s v="TR/BL"/>
    <s v="R"/>
    <n v="95"/>
    <n v="5"/>
    <n v="2"/>
    <m/>
    <m/>
    <m/>
    <m/>
    <m/>
    <m/>
    <m/>
    <m/>
    <m/>
    <m/>
    <m/>
    <m/>
    <m/>
    <m/>
    <m/>
    <m/>
    <m/>
    <n v="50"/>
    <n v="50"/>
    <n v="1.32"/>
    <x v="0"/>
    <s v="N"/>
    <s v="N"/>
    <m/>
    <x v="0"/>
    <s v="Y"/>
    <x v="13"/>
    <m/>
    <s v="N"/>
    <m/>
    <s v="Stable"/>
    <m/>
    <m/>
    <m/>
    <m/>
    <s v="Riffle"/>
    <s v="Unbroken waves"/>
    <n v="12"/>
    <m/>
    <m/>
    <m/>
    <m/>
    <m/>
    <m/>
    <s v="Gravel"/>
    <s v="Cobble"/>
    <s v="Sand"/>
    <m/>
    <m/>
    <m/>
    <s v="Y"/>
    <s v="Side"/>
    <m/>
  </r>
  <r>
    <n v="20501471"/>
    <s v="GO, WK, MD"/>
    <n v="0.59097222222222223"/>
    <n v="44447"/>
    <s v="M"/>
    <s v="50's Cloudy"/>
    <s v="Buddy Creek"/>
    <s v="Kathadon Rd"/>
    <n v="62.136290000000002"/>
    <n v="-150.94032000000001"/>
    <n v="50"/>
    <n v="34"/>
    <n v="0.65"/>
    <m/>
    <m/>
    <x v="0"/>
    <s v="N"/>
    <s v="N"/>
    <m/>
    <s v="N"/>
    <s v="Y"/>
    <x v="2"/>
    <m/>
    <s v="N"/>
    <m/>
    <s v="Stable"/>
    <m/>
    <m/>
    <m/>
    <m/>
    <m/>
    <m/>
    <s v="Riffle"/>
    <s v="Rippled"/>
    <n v="23.1"/>
    <m/>
    <m/>
    <m/>
    <m/>
    <m/>
    <m/>
    <s v="Gravel"/>
    <s v="Cobble"/>
    <s v="Sand"/>
    <s v="Boulder"/>
    <m/>
    <m/>
    <s v="N"/>
    <m/>
    <m/>
    <x v="37"/>
    <n v="70"/>
    <n v="0.51"/>
    <n v="1"/>
    <s v="typical"/>
    <n v="0.7"/>
    <n v="0.22"/>
    <m/>
    <m/>
    <m/>
    <m/>
    <s v="N"/>
    <m/>
    <s v="N"/>
    <s v="Stable "/>
    <m/>
    <m/>
    <m/>
    <m/>
    <m/>
    <m/>
    <s v="N"/>
    <s v="N"/>
    <s v="N"/>
    <s v="Rocky-Riffle"/>
    <s v="None"/>
    <s v="None"/>
    <n v="0"/>
    <n v="0"/>
    <s v="Rippled"/>
    <s v="Y"/>
    <x v="16"/>
    <m/>
    <n v="18.3"/>
    <m/>
    <m/>
    <m/>
    <m/>
    <m/>
    <m/>
    <s v="Cobble"/>
    <s v="Gravel"/>
    <s v="Boulder"/>
    <m/>
    <m/>
    <m/>
    <s v="N"/>
    <m/>
    <n v="3.1"/>
    <n v="2.8"/>
    <s v="N"/>
    <m/>
    <m/>
    <x v="3"/>
    <s v="Y"/>
    <n v="28"/>
    <n v="70"/>
    <s v="N"/>
    <s v="RR/RW"/>
    <s v="R"/>
    <n v="8"/>
    <n v="5"/>
    <n v="1"/>
    <s v="RR placed infront of RW"/>
    <m/>
    <s v="RW"/>
    <s v="R"/>
    <n v="57"/>
    <n v="5"/>
    <n v="1"/>
    <m/>
    <m/>
    <s v="RW/TR"/>
    <s v="R"/>
    <n v="65"/>
    <n v="3"/>
    <n v="1"/>
    <s v="Possible 4 wheel road"/>
    <m/>
    <s v="RR/RW"/>
    <s v="L"/>
    <n v="8"/>
    <n v="5"/>
    <n v="1"/>
    <m/>
    <m/>
    <s v="RW"/>
    <s v="L"/>
    <n v="20"/>
    <n v="5"/>
    <n v="1"/>
    <m/>
    <m/>
    <m/>
    <m/>
    <m/>
    <m/>
    <m/>
    <m/>
    <m/>
    <m/>
    <n v="40"/>
    <n v="39"/>
    <n v="1.08"/>
    <m/>
    <m/>
    <m/>
    <m/>
    <s v="N"/>
    <m/>
    <s v="N"/>
    <s v="Stable"/>
    <m/>
    <m/>
    <m/>
    <m/>
    <m/>
    <m/>
    <s v="N"/>
    <s v="N"/>
    <s v="N"/>
    <s v="Rocky riffle"/>
    <s v="None"/>
    <s v="None"/>
    <n v="0"/>
    <n v="0"/>
    <s v="Rippled"/>
    <s v="Y"/>
    <n v="1.1000000000000001"/>
    <m/>
    <n v="16.3"/>
    <m/>
    <m/>
    <m/>
    <m/>
    <m/>
    <m/>
    <s v="Gravel"/>
    <s v="Cobble "/>
    <s v="Boulder"/>
    <m/>
    <m/>
    <m/>
    <s v="N"/>
    <m/>
    <n v="3.5"/>
    <n v="2.9"/>
    <s v="N"/>
    <x v="2"/>
    <m/>
    <x v="3"/>
    <s v="Y"/>
    <n v="40"/>
    <n v="40"/>
    <s v="N"/>
    <s v="RR/RW"/>
    <s v="L"/>
    <n v="40"/>
    <n v="5"/>
    <n v="1"/>
    <m/>
    <m/>
    <s v="RR/RW"/>
    <s v="R"/>
    <n v="40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51"/>
    <n v="1.25"/>
    <x v="0"/>
    <s v="N"/>
    <s v="N"/>
    <m/>
    <x v="0"/>
    <s v="Y"/>
    <x v="9"/>
    <m/>
    <s v="N"/>
    <m/>
    <s v="Stable"/>
    <m/>
    <m/>
    <m/>
    <m/>
    <s v="Rocky-riffle"/>
    <s v="Unbroken waves"/>
    <n v="1.9"/>
    <m/>
    <m/>
    <m/>
    <m/>
    <m/>
    <m/>
    <s v="Cobble"/>
    <s v="Gravel"/>
    <s v="Sand"/>
    <m/>
    <m/>
    <m/>
    <s v="N"/>
    <m/>
    <s v="Trees falling in. making channel narrow but banks are 19ft apart"/>
  </r>
  <r>
    <n v="20501472"/>
    <s v="GO, WK, MD"/>
    <n v="0.51388888888888895"/>
    <n v="44446"/>
    <s v="M"/>
    <s v="50's Cloudy"/>
    <s v="Kroto Creek Trib"/>
    <s v="Oilwell Rd"/>
    <n v="62.106209999999997"/>
    <n v="-150.52565000000001"/>
    <n v="50"/>
    <n v="49.9"/>
    <n v="0.12"/>
    <m/>
    <m/>
    <x v="0"/>
    <s v="N"/>
    <s v="N"/>
    <m/>
    <s v="N"/>
    <s v="Y"/>
    <x v="15"/>
    <m/>
    <s v="N"/>
    <m/>
    <s v="Stable"/>
    <m/>
    <m/>
    <m/>
    <m/>
    <m/>
    <m/>
    <s v="Wetland"/>
    <s v="Smooth"/>
    <n v="4.5999999999999996"/>
    <m/>
    <m/>
    <m/>
    <m/>
    <m/>
    <m/>
    <s v="Sand"/>
    <m/>
    <m/>
    <m/>
    <m/>
    <m/>
    <s v="N"/>
    <m/>
    <m/>
    <x v="28"/>
    <n v="13.1"/>
    <n v="0.46"/>
    <m/>
    <m/>
    <m/>
    <m/>
    <m/>
    <m/>
    <m/>
    <m/>
    <s v="N"/>
    <m/>
    <s v="N"/>
    <s v="Stable "/>
    <m/>
    <m/>
    <m/>
    <m/>
    <m/>
    <m/>
    <s v="N"/>
    <s v="N"/>
    <s v="N"/>
    <s v="Wetland"/>
    <s v="None"/>
    <s v="None"/>
    <n v="0"/>
    <n v="0"/>
    <s v="Smooth"/>
    <s v="Y"/>
    <x v="10"/>
    <m/>
    <n v="4.0999999999999996"/>
    <m/>
    <m/>
    <m/>
    <m/>
    <m/>
    <m/>
    <s v="Sand"/>
    <s v="Gravel"/>
    <m/>
    <m/>
    <m/>
    <m/>
    <s v="N"/>
    <m/>
    <n v="0.6"/>
    <n v="0.5"/>
    <s v="N"/>
    <m/>
    <m/>
    <x v="3"/>
    <s v="Y"/>
    <n v="13"/>
    <n v="13"/>
    <s v="N"/>
    <s v="TR"/>
    <s v="L"/>
    <n v="13"/>
    <n v="5"/>
    <n v="1"/>
    <m/>
    <m/>
    <s v="TR"/>
    <s v="R"/>
    <n v="13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n v="20"/>
    <n v="0"/>
    <m/>
    <m/>
    <m/>
    <m/>
    <s v="N"/>
    <m/>
    <s v="N"/>
    <s v="Stable"/>
    <m/>
    <m/>
    <m/>
    <m/>
    <m/>
    <m/>
    <s v="N"/>
    <s v="N"/>
    <s v="N"/>
    <s v="Wetland"/>
    <s v="None"/>
    <s v="None"/>
    <n v="0"/>
    <n v="0"/>
    <s v="Smooth"/>
    <s v="N"/>
    <m/>
    <n v="0.4"/>
    <n v="3.7"/>
    <m/>
    <m/>
    <m/>
    <m/>
    <m/>
    <m/>
    <s v="Gravel"/>
    <s v="Sand"/>
    <m/>
    <m/>
    <m/>
    <m/>
    <s v="N"/>
    <m/>
    <n v="0.6"/>
    <n v="0.7"/>
    <s v="N"/>
    <x v="2"/>
    <m/>
    <x v="3"/>
    <s v="Y"/>
    <n v="11"/>
    <n v="11"/>
    <s v="N"/>
    <s v="RR"/>
    <s v="L"/>
    <n v="11"/>
    <n v="5"/>
    <n v="1"/>
    <m/>
    <m/>
    <s v="RR"/>
    <s v="R"/>
    <n v="11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51"/>
    <n v="0.2"/>
    <x v="0"/>
    <s v="N"/>
    <s v="N"/>
    <m/>
    <x v="0"/>
    <s v="N"/>
    <x v="0"/>
    <n v="0.7"/>
    <s v="N"/>
    <m/>
    <s v="Stable"/>
    <m/>
    <m/>
    <m/>
    <m/>
    <s v="Wetland"/>
    <s v="No visible flow"/>
    <n v="5.0999999999999996"/>
    <m/>
    <m/>
    <m/>
    <m/>
    <m/>
    <m/>
    <s v="Organic"/>
    <m/>
    <m/>
    <m/>
    <m/>
    <m/>
    <s v="N"/>
    <m/>
    <m/>
  </r>
  <r>
    <n v="20501473"/>
    <s v="GO, WK, MD"/>
    <n v="0.60763888888888895"/>
    <n v="44446"/>
    <s v="M"/>
    <s v="50's Cloudy"/>
    <s v="Unnamed"/>
    <s v="Oilwell Rd"/>
    <n v="62.181559999999998"/>
    <n v="-150.51703000000001"/>
    <n v="50"/>
    <n v="49.8"/>
    <n v="3.37"/>
    <m/>
    <m/>
    <x v="0"/>
    <s v="N"/>
    <s v="N"/>
    <m/>
    <s v="N"/>
    <s v="Y"/>
    <x v="7"/>
    <m/>
    <s v="N"/>
    <m/>
    <s v="Stable"/>
    <m/>
    <m/>
    <m/>
    <m/>
    <m/>
    <m/>
    <s v="Riffle"/>
    <s v="Rippled"/>
    <n v="7.4"/>
    <m/>
    <m/>
    <m/>
    <m/>
    <m/>
    <n v="11.3"/>
    <s v="Cobble"/>
    <s v="Gravel"/>
    <m/>
    <m/>
    <m/>
    <m/>
    <s v="Y"/>
    <s v="Side bar"/>
    <s v="1 step-pool at 60'"/>
    <x v="30"/>
    <n v="43.2"/>
    <n v="3.06"/>
    <n v="2"/>
    <s v="typical"/>
    <n v="1.02"/>
    <n v="7.0000000000000007E-2"/>
    <m/>
    <m/>
    <m/>
    <m/>
    <s v="N"/>
    <m/>
    <s v="N"/>
    <s v="Stable "/>
    <m/>
    <m/>
    <m/>
    <m/>
    <m/>
    <m/>
    <s v="N"/>
    <s v="N"/>
    <s v="N"/>
    <s v="Step-Pool"/>
    <s v="None"/>
    <s v="None"/>
    <n v="0"/>
    <n v="0"/>
    <s v="Rippled"/>
    <s v="Y"/>
    <x v="0"/>
    <m/>
    <n v="8.6999999999999993"/>
    <m/>
    <m/>
    <m/>
    <m/>
    <m/>
    <m/>
    <s v="Cobble"/>
    <s v="Gravel"/>
    <s v="Boulder"/>
    <m/>
    <m/>
    <m/>
    <s v="Y"/>
    <s v="Side bar"/>
    <n v="2.2000000000000002"/>
    <n v="3.4"/>
    <s v="N"/>
    <m/>
    <m/>
    <x v="3"/>
    <s v="Y"/>
    <n v="43"/>
    <n v="43"/>
    <s v="N"/>
    <s v="RR"/>
    <s v="L"/>
    <n v="43"/>
    <n v="5"/>
    <n v="1"/>
    <m/>
    <m/>
    <s v="RR/RW"/>
    <s v="R"/>
    <n v="43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5"/>
    <n v="115"/>
    <n v="4.3099999999999996"/>
    <m/>
    <m/>
    <m/>
    <m/>
    <s v="Y"/>
    <m/>
    <s v="N"/>
    <s v="Stable"/>
    <m/>
    <m/>
    <m/>
    <m/>
    <m/>
    <m/>
    <s v="N"/>
    <s v="N"/>
    <s v="N"/>
    <s v="Step-Pool"/>
    <s v="None"/>
    <s v="None"/>
    <n v="0"/>
    <n v="0"/>
    <s v="Rippled"/>
    <s v="Y"/>
    <n v="0.3"/>
    <m/>
    <n v="9.5"/>
    <m/>
    <m/>
    <m/>
    <m/>
    <m/>
    <m/>
    <s v="Cobble"/>
    <s v="Gravel"/>
    <m/>
    <m/>
    <m/>
    <m/>
    <s v="Y"/>
    <s v="Side bar"/>
    <n v="2.6"/>
    <n v="2.1"/>
    <s v="N"/>
    <x v="2"/>
    <m/>
    <x v="3"/>
    <s v="Y"/>
    <n v="115"/>
    <n v="115"/>
    <s v="N"/>
    <s v="TR"/>
    <s v="R"/>
    <n v="74"/>
    <n v="5"/>
    <n v="1"/>
    <m/>
    <m/>
    <s v="RW"/>
    <s v="L"/>
    <n v="5"/>
    <n v="5"/>
    <n v="1"/>
    <m/>
    <m/>
    <s v="RW"/>
    <s v="L"/>
    <n v="10"/>
    <n v="5"/>
    <n v="1"/>
    <m/>
    <m/>
    <s v="RR"/>
    <s v="L"/>
    <n v="41"/>
    <n v="5"/>
    <n v="1"/>
    <m/>
    <m/>
    <s v="RR"/>
    <s v="R"/>
    <n v="41"/>
    <n v="5"/>
    <n v="1"/>
    <m/>
    <m/>
    <s v="None"/>
    <s v="L"/>
    <n v="59"/>
    <m/>
    <m/>
    <m/>
    <m/>
    <m/>
    <n v="50"/>
    <n v="50"/>
    <n v="3.76"/>
    <x v="0"/>
    <s v="N"/>
    <s v="N"/>
    <m/>
    <x v="0"/>
    <s v="Y"/>
    <x v="7"/>
    <m/>
    <s v="N"/>
    <m/>
    <s v="Stable"/>
    <m/>
    <m/>
    <m/>
    <m/>
    <s v="Step-Pool"/>
    <s v="Rippled"/>
    <m/>
    <m/>
    <m/>
    <m/>
    <n v="8.1"/>
    <m/>
    <n v="9.1"/>
    <s v="Cobble"/>
    <s v="Gravel"/>
    <m/>
    <m/>
    <m/>
    <m/>
    <s v="Y"/>
    <s v="Side bar, steps"/>
    <m/>
  </r>
  <r>
    <n v="20501514"/>
    <s v="GO, MD, WK"/>
    <n v="0.62152777777777779"/>
    <n v="44448"/>
    <s v="M"/>
    <s v="50's Cloudy"/>
    <s v="Caswell Creek Tributary"/>
    <s v="Shaman Rd. South"/>
    <m/>
    <m/>
    <n v="50"/>
    <n v="50.5"/>
    <n v="2.85"/>
    <m/>
    <m/>
    <x v="0"/>
    <s v="N"/>
    <s v="N"/>
    <m/>
    <s v="N"/>
    <s v="Y"/>
    <x v="4"/>
    <m/>
    <s v="N"/>
    <m/>
    <s v="Stable"/>
    <m/>
    <n v="0"/>
    <m/>
    <m/>
    <m/>
    <m/>
    <s v="Riffle"/>
    <s v="Broken waves"/>
    <n v="14.7"/>
    <m/>
    <m/>
    <m/>
    <m/>
    <m/>
    <m/>
    <s v="Cobble"/>
    <s v="Boulder"/>
    <s v="Gravel"/>
    <m/>
    <m/>
    <m/>
    <s v="Y"/>
    <s v="side"/>
    <m/>
    <x v="6"/>
    <n v="26.5"/>
    <n v="3.32"/>
    <n v="2"/>
    <s v="typical"/>
    <n v="0.96"/>
    <n v="0.51"/>
    <m/>
    <m/>
    <m/>
    <m/>
    <s v="N"/>
    <m/>
    <s v="N"/>
    <s v="Stable "/>
    <m/>
    <m/>
    <m/>
    <m/>
    <m/>
    <m/>
    <s v="N"/>
    <s v="N"/>
    <s v="N"/>
    <s v="Riffle"/>
    <s v="None"/>
    <s v="None"/>
    <n v="0"/>
    <n v="0"/>
    <s v="Unbroken Waves"/>
    <s v="Y"/>
    <x v="9"/>
    <m/>
    <n v="18.5"/>
    <m/>
    <m/>
    <m/>
    <m/>
    <m/>
    <m/>
    <s v="Cobble"/>
    <s v="Boulder"/>
    <m/>
    <m/>
    <m/>
    <m/>
    <s v="N"/>
    <m/>
    <n v="3.5"/>
    <n v="4.0999999999999996"/>
    <s v="N"/>
    <m/>
    <m/>
    <x v="3"/>
    <s v="Y"/>
    <n v="23"/>
    <n v="26"/>
    <s v="N"/>
    <s v="BL"/>
    <s v="L"/>
    <n v="26"/>
    <n v="3"/>
    <n v="3"/>
    <s v="Willows on upper slope dead, willows near stream in good condition"/>
    <n v="26"/>
    <s v="RW/BL"/>
    <s v="R"/>
    <n v="23"/>
    <n v="5"/>
    <n v="2"/>
    <m/>
    <m/>
    <s v="None"/>
    <s v="R"/>
    <n v="3"/>
    <m/>
    <m/>
    <m/>
    <m/>
    <m/>
    <m/>
    <m/>
    <m/>
    <m/>
    <m/>
    <m/>
    <m/>
    <m/>
    <m/>
    <m/>
    <m/>
    <m/>
    <m/>
    <m/>
    <m/>
    <m/>
    <m/>
    <m/>
    <m/>
    <m/>
    <m/>
    <n v="40"/>
    <n v="40"/>
    <n v="1.25"/>
    <m/>
    <m/>
    <m/>
    <m/>
    <s v="N"/>
    <m/>
    <s v="N"/>
    <s v="Stable"/>
    <m/>
    <m/>
    <m/>
    <m/>
    <m/>
    <m/>
    <s v="N"/>
    <s v="N"/>
    <s v="Y"/>
    <s v="Riffle"/>
    <s v="None"/>
    <s v="None"/>
    <n v="0"/>
    <n v="0"/>
    <s v="Unbroken Waves"/>
    <s v="Y"/>
    <n v="0.9"/>
    <m/>
    <n v="15"/>
    <m/>
    <m/>
    <m/>
    <m/>
    <m/>
    <m/>
    <s v="Cobble"/>
    <s v="Boulder"/>
    <s v="Gravel"/>
    <s v="Sand"/>
    <m/>
    <m/>
    <s v="N"/>
    <m/>
    <n v="3.8"/>
    <n v="3.9"/>
    <s v="N"/>
    <x v="2"/>
    <m/>
    <x v="3"/>
    <s v="Y"/>
    <n v="38"/>
    <n v="40"/>
    <s v="N"/>
    <s v="RW/BL"/>
    <s v="L"/>
    <n v="27"/>
    <n v="2"/>
    <n v="3"/>
    <s v="TR outside FP dead, BL fabric sagging into stream"/>
    <n v="27"/>
    <s v="BL"/>
    <s v="L "/>
    <n v="13"/>
    <n v="3"/>
    <n v="2"/>
    <m/>
    <m/>
    <s v="RR"/>
    <s v="L"/>
    <n v="3"/>
    <n v="5"/>
    <n v="4"/>
    <m/>
    <m/>
    <s v="BL"/>
    <s v="R"/>
    <n v="35"/>
    <n v="2"/>
    <n v="3"/>
    <s v="TR outside FP dead, BL fabric sagging into stream"/>
    <n v="35"/>
    <s v="RR"/>
    <s v="R"/>
    <n v="3"/>
    <n v="5"/>
    <n v="4"/>
    <m/>
    <m/>
    <m/>
    <m/>
    <m/>
    <m/>
    <m/>
    <m/>
    <m/>
    <m/>
    <n v="50"/>
    <n v="50"/>
    <n v="2.2000000000000002"/>
    <x v="0"/>
    <s v="N"/>
    <s v="N"/>
    <m/>
    <x v="0"/>
    <s v="Y"/>
    <x v="13"/>
    <m/>
    <s v="N"/>
    <m/>
    <s v="Stable"/>
    <m/>
    <m/>
    <m/>
    <m/>
    <s v="Riffle"/>
    <s v="Unbroken waves"/>
    <n v="12.1"/>
    <m/>
    <m/>
    <m/>
    <m/>
    <m/>
    <m/>
    <s v="Cobble "/>
    <s v="Gravel"/>
    <s v="Sand"/>
    <s v="Boulder"/>
    <m/>
    <m/>
    <s v="N"/>
    <m/>
    <m/>
  </r>
  <r>
    <n v="20501515"/>
    <s v="GO, MD, WK"/>
    <n v="0.59722222222222221"/>
    <n v="44449"/>
    <s v="M"/>
    <s v="50's Cloudy"/>
    <s v="Caswell Creek Tributary"/>
    <s v="Shaman Rd"/>
    <m/>
    <m/>
    <n v="50"/>
    <n v="50"/>
    <n v="3.8"/>
    <m/>
    <m/>
    <x v="0"/>
    <s v="N"/>
    <s v="N"/>
    <m/>
    <s v="N"/>
    <s v="Y"/>
    <x v="7"/>
    <m/>
    <s v="N"/>
    <m/>
    <s v="Stable"/>
    <m/>
    <m/>
    <m/>
    <m/>
    <m/>
    <m/>
    <s v="Run"/>
    <s v="Rippled"/>
    <n v="6.5"/>
    <m/>
    <m/>
    <m/>
    <m/>
    <m/>
    <m/>
    <s v="Sand"/>
    <s v="Organic"/>
    <m/>
    <m/>
    <m/>
    <m/>
    <s v="N"/>
    <m/>
    <s v="left bank collapsing"/>
    <x v="28"/>
    <n v="13"/>
    <n v="2.46"/>
    <m/>
    <m/>
    <m/>
    <m/>
    <m/>
    <m/>
    <m/>
    <m/>
    <s v="N"/>
    <m/>
    <s v="N"/>
    <s v="Stable "/>
    <m/>
    <m/>
    <m/>
    <m/>
    <m/>
    <m/>
    <s v="N"/>
    <s v="N"/>
    <s v="N"/>
    <s v="Riffle"/>
    <s v="None"/>
    <s v="None"/>
    <n v="0"/>
    <n v="0"/>
    <s v="Rippled"/>
    <s v="Y"/>
    <x v="1"/>
    <m/>
    <n v="8.1999999999999993"/>
    <m/>
    <m/>
    <m/>
    <m/>
    <m/>
    <m/>
    <s v="Cobble"/>
    <s v="Gravel"/>
    <s v="Organic"/>
    <m/>
    <m/>
    <m/>
    <s v="N"/>
    <m/>
    <n v="2.2999999999999998"/>
    <n v="2.2000000000000002"/>
    <s v="N"/>
    <m/>
    <m/>
    <x v="5"/>
    <s v="Y"/>
    <n v="13"/>
    <n v="13"/>
    <s v="N"/>
    <s v="VM"/>
    <s v="L"/>
    <n v="13"/>
    <n v="5"/>
    <n v="1"/>
    <m/>
    <m/>
    <s v="VM"/>
    <s v="R"/>
    <n v="13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20.3"/>
    <n v="1.87"/>
    <m/>
    <m/>
    <m/>
    <m/>
    <s v="N"/>
    <m/>
    <s v="N"/>
    <s v="Stable"/>
    <m/>
    <m/>
    <m/>
    <m/>
    <m/>
    <m/>
    <s v="N"/>
    <s v="N"/>
    <s v="N"/>
    <s v="Riffle"/>
    <s v="None"/>
    <s v="None"/>
    <n v="0"/>
    <n v="0"/>
    <s v="Rippled"/>
    <s v="Y"/>
    <n v="0.4"/>
    <m/>
    <n v="9.6"/>
    <m/>
    <m/>
    <m/>
    <m/>
    <m/>
    <m/>
    <s v="Cobble"/>
    <s v="Gravel"/>
    <s v="Organic"/>
    <s v="Boulder"/>
    <m/>
    <m/>
    <s v="N"/>
    <m/>
    <n v="2.7"/>
    <n v="2.7"/>
    <s v="N"/>
    <x v="2"/>
    <m/>
    <x v="3"/>
    <s v="N"/>
    <n v="20"/>
    <n v="20"/>
    <s v="N"/>
    <s v="VM"/>
    <s v="L"/>
    <n v="20"/>
    <n v="5"/>
    <n v="1"/>
    <m/>
    <m/>
    <s v="VM"/>
    <s v="R"/>
    <n v="20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50"/>
    <n v="2.72"/>
    <x v="0"/>
    <s v="N"/>
    <s v="N"/>
    <m/>
    <x v="0"/>
    <s v="Y"/>
    <x v="7"/>
    <m/>
    <s v="N"/>
    <m/>
    <s v="Stable"/>
    <m/>
    <m/>
    <m/>
    <m/>
    <s v="Riffle-Pool"/>
    <s v="Rippled"/>
    <n v="10.4"/>
    <m/>
    <m/>
    <m/>
    <m/>
    <m/>
    <m/>
    <s v="Gravel"/>
    <s v="Organic "/>
    <s v="Silt"/>
    <m/>
    <m/>
    <m/>
    <s v="N"/>
    <m/>
    <m/>
  </r>
  <r>
    <n v="20501520"/>
    <s v="GO, MD, WK"/>
    <n v="0.43055555555555558"/>
    <n v="44449"/>
    <s v="M"/>
    <s v="40's Cloudy"/>
    <s v="Caswell Creek Tributary"/>
    <s v="South Silver Salmon Dr."/>
    <m/>
    <m/>
    <n v="50"/>
    <n v="50.6"/>
    <n v="1.98"/>
    <m/>
    <m/>
    <x v="0"/>
    <s v="N"/>
    <s v="N"/>
    <m/>
    <s v="N"/>
    <s v="Y"/>
    <x v="15"/>
    <m/>
    <s v="N"/>
    <m/>
    <s v="Stable"/>
    <m/>
    <m/>
    <m/>
    <m/>
    <m/>
    <m/>
    <s v="Riffle"/>
    <s v="Unbroken Waves"/>
    <n v="10.9"/>
    <m/>
    <m/>
    <m/>
    <m/>
    <m/>
    <m/>
    <s v="Cobble"/>
    <s v="Boulder"/>
    <s v="Gravel"/>
    <m/>
    <m/>
    <m/>
    <s v="N"/>
    <m/>
    <m/>
    <x v="27"/>
    <n v="34.4"/>
    <n v="1.63"/>
    <n v="1"/>
    <s v="typical"/>
    <n v="1.1100000000000001"/>
    <n v="0.21"/>
    <m/>
    <m/>
    <m/>
    <m/>
    <s v="N"/>
    <m/>
    <s v="N"/>
    <s v="Stable "/>
    <m/>
    <m/>
    <m/>
    <m/>
    <m/>
    <m/>
    <s v="N"/>
    <s v="N"/>
    <s v="N"/>
    <s v="Plane-bed"/>
    <s v="None"/>
    <s v="None"/>
    <n v="0"/>
    <n v="0"/>
    <s v="Unbroken Waves"/>
    <s v="N"/>
    <x v="0"/>
    <n v="0.6"/>
    <n v="15.6"/>
    <m/>
    <m/>
    <m/>
    <m/>
    <m/>
    <m/>
    <s v="Cobble"/>
    <s v="Gravel"/>
    <s v="Boulder"/>
    <m/>
    <m/>
    <m/>
    <s v="N"/>
    <m/>
    <n v="3.3"/>
    <n v="1.7"/>
    <s v="N"/>
    <m/>
    <m/>
    <x v="3"/>
    <s v="Y"/>
    <n v="34"/>
    <n v="34"/>
    <s v="Y"/>
    <s v="CL/TR/BL"/>
    <s v="L"/>
    <n v="34"/>
    <n v="4"/>
    <n v="4"/>
    <s v="TR/BL installed too high above CL"/>
    <n v="34"/>
    <s v="CL/TR/BL"/>
    <s v="R"/>
    <n v="34"/>
    <n v="5"/>
    <n v="3"/>
    <s v="TR/BL installed too high above CL"/>
    <n v="34"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3.4"/>
    <n v="1.49"/>
    <n v="3"/>
    <s v="typical"/>
    <n v="0.44"/>
    <n v="0.19"/>
    <s v="N"/>
    <m/>
    <s v="N"/>
    <s v="Stable"/>
    <m/>
    <m/>
    <m/>
    <m/>
    <m/>
    <m/>
    <s v="N"/>
    <s v="N"/>
    <s v="N"/>
    <s v="Glide"/>
    <s v="None"/>
    <s v="None"/>
    <n v="0"/>
    <n v="0"/>
    <s v="Smooth"/>
    <s v="N"/>
    <m/>
    <n v="0.7"/>
    <n v="12.2"/>
    <m/>
    <m/>
    <m/>
    <m/>
    <m/>
    <m/>
    <s v="Cobble"/>
    <s v="Gravel"/>
    <s v="Boulder"/>
    <m/>
    <m/>
    <m/>
    <s v="N"/>
    <m/>
    <n v="2.4"/>
    <n v="1.9"/>
    <s v="N"/>
    <x v="2"/>
    <m/>
    <x v="4"/>
    <s v="Y"/>
    <n v="5"/>
    <n v="13"/>
    <s v="N"/>
    <s v="RR"/>
    <s v="R"/>
    <n v="5"/>
    <n v="5"/>
    <n v="5"/>
    <m/>
    <m/>
    <s v="RR"/>
    <s v="L "/>
    <n v="13"/>
    <n v="5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ke at 13'"/>
    <n v="0"/>
    <s v="na"/>
    <n v="0"/>
    <x v="1"/>
    <s v="Y"/>
    <m/>
    <m/>
    <x v="1"/>
    <m/>
    <x v="0"/>
    <m/>
    <s v="Y"/>
    <s v="Lake"/>
    <m/>
    <m/>
    <m/>
    <m/>
    <m/>
    <m/>
    <m/>
    <m/>
    <m/>
    <m/>
    <m/>
    <m/>
    <m/>
    <m/>
    <m/>
    <m/>
    <m/>
    <m/>
    <m/>
    <m/>
    <m/>
    <m/>
    <m/>
  </r>
  <r>
    <n v="20501526"/>
    <s v="GO, MD, WK"/>
    <n v="0.70833333333333337"/>
    <n v="44447"/>
    <s v="M"/>
    <s v="50's Cloudy"/>
    <s v="Buddy Creek"/>
    <s v="Sawyers Shady St."/>
    <n v="61.140340000000002"/>
    <n v="-149.98660000000001"/>
    <n v="50"/>
    <n v="50"/>
    <n v="0.24"/>
    <m/>
    <m/>
    <x v="0"/>
    <s v="N"/>
    <s v="N"/>
    <m/>
    <s v="N"/>
    <s v="Y"/>
    <x v="3"/>
    <m/>
    <s v="N"/>
    <m/>
    <s v="Stable"/>
    <m/>
    <m/>
    <m/>
    <m/>
    <m/>
    <m/>
    <s v="Plane-bed"/>
    <s v="Rippled"/>
    <n v="16"/>
    <m/>
    <m/>
    <m/>
    <m/>
    <m/>
    <m/>
    <s v="Cobble"/>
    <s v="Gravel"/>
    <s v="Sand"/>
    <m/>
    <m/>
    <m/>
    <s v="N"/>
    <m/>
    <m/>
    <x v="38"/>
    <n v="40"/>
    <n v="0.05"/>
    <n v="1"/>
    <s v="typical"/>
    <n v="0.6"/>
    <n v="0.15"/>
    <m/>
    <m/>
    <m/>
    <m/>
    <s v="N"/>
    <m/>
    <s v="N"/>
    <s v="Stable "/>
    <m/>
    <m/>
    <m/>
    <m/>
    <m/>
    <m/>
    <s v="N"/>
    <s v="N"/>
    <s v="N"/>
    <s v="Plane-bed"/>
    <s v="None"/>
    <s v="None"/>
    <n v="0"/>
    <n v="0"/>
    <s v="Rippled"/>
    <s v="Y"/>
    <x v="3"/>
    <m/>
    <n v="21.9"/>
    <m/>
    <m/>
    <m/>
    <m/>
    <m/>
    <m/>
    <s v="Gravel"/>
    <s v="Cobble"/>
    <s v="Sand"/>
    <m/>
    <m/>
    <m/>
    <s v="N"/>
    <m/>
    <n v="3.1"/>
    <n v="3.4"/>
    <s v="N"/>
    <m/>
    <m/>
    <x v="3"/>
    <s v="Y"/>
    <n v="6"/>
    <n v="12"/>
    <s v="N"/>
    <s v="RW"/>
    <s v="L"/>
    <n v="40"/>
    <n v="5"/>
    <n v="1"/>
    <m/>
    <m/>
    <s v="RR"/>
    <s v="L"/>
    <n v="11"/>
    <n v="5"/>
    <n v="1"/>
    <m/>
    <m/>
    <s v="RW"/>
    <s v="R"/>
    <n v="35"/>
    <n v="5"/>
    <n v="1"/>
    <m/>
    <m/>
    <s v="RR"/>
    <s v="R"/>
    <n v="8"/>
    <n v="5"/>
    <n v="1"/>
    <m/>
    <m/>
    <m/>
    <m/>
    <m/>
    <m/>
    <m/>
    <m/>
    <m/>
    <m/>
    <m/>
    <m/>
    <m/>
    <m/>
    <m/>
    <m/>
    <m/>
    <n v="44.7"/>
    <n v="40"/>
    <n v="1.55"/>
    <n v="4"/>
    <s v="typbio"/>
    <n v="0.9"/>
    <n v="0.16"/>
    <s v="N"/>
    <m/>
    <s v="N"/>
    <s v="Stable"/>
    <m/>
    <m/>
    <m/>
    <m/>
    <m/>
    <m/>
    <s v="N"/>
    <s v="N"/>
    <s v="N"/>
    <s v="Riffle"/>
    <s v="None"/>
    <s v="None"/>
    <n v="0"/>
    <n v="0"/>
    <s v="Rippled"/>
    <s v="Y"/>
    <n v="0.8"/>
    <m/>
    <n v="21.3"/>
    <m/>
    <m/>
    <n v="14.4"/>
    <m/>
    <m/>
    <m/>
    <s v="Cobble"/>
    <s v="Gravel"/>
    <s v="Sand"/>
    <m/>
    <m/>
    <m/>
    <s v="Y"/>
    <s v="point"/>
    <n v="4.4000000000000004"/>
    <n v="4.5"/>
    <s v="N"/>
    <x v="2"/>
    <m/>
    <x v="3"/>
    <s v="Y"/>
    <n v="44.7"/>
    <n v="44.7"/>
    <s v="N"/>
    <s v="RW"/>
    <s v="R"/>
    <n v="44.7"/>
    <n v="5"/>
    <n v="1"/>
    <m/>
    <m/>
    <s v="RR"/>
    <s v="R"/>
    <n v="9"/>
    <n v="5"/>
    <n v="1"/>
    <m/>
    <m/>
    <s v="RR"/>
    <s v="L"/>
    <n v="8"/>
    <n v="5"/>
    <n v="1"/>
    <m/>
    <m/>
    <m/>
    <m/>
    <m/>
    <m/>
    <m/>
    <m/>
    <m/>
    <m/>
    <m/>
    <m/>
    <m/>
    <m/>
    <m/>
    <m/>
    <m/>
    <m/>
    <m/>
    <m/>
    <m/>
    <m/>
    <m/>
    <m/>
    <n v="50"/>
    <n v="50"/>
    <n v="1.36"/>
    <x v="0"/>
    <s v="N"/>
    <s v="N"/>
    <m/>
    <x v="0"/>
    <s v="Y"/>
    <x v="4"/>
    <m/>
    <s v="N"/>
    <m/>
    <s v="Stable"/>
    <m/>
    <m/>
    <m/>
    <m/>
    <s v="Riffle"/>
    <s v="Unbroken waves"/>
    <n v="16.7"/>
    <m/>
    <m/>
    <m/>
    <m/>
    <m/>
    <m/>
    <s v="Cobble "/>
    <s v="Sand"/>
    <s v="Gravel"/>
    <m/>
    <m/>
    <m/>
    <s v="Y"/>
    <s v="Point"/>
    <m/>
  </r>
  <r>
    <n v="20501819"/>
    <s v="GO, WK, MD"/>
    <n v="0.51736111111111105"/>
    <n v="44438"/>
    <s v="H"/>
    <s v="50's Sunny"/>
    <s v="Government Creek"/>
    <s v="Edgerton Parks Rd"/>
    <n v="61.693390000000001"/>
    <n v="-149.30985999999999"/>
    <n v="110"/>
    <n v="40"/>
    <n v="3.2"/>
    <m/>
    <m/>
    <x v="0"/>
    <s v="N"/>
    <s v="N"/>
    <m/>
    <s v="N"/>
    <s v="Y"/>
    <x v="9"/>
    <m/>
    <s v="N"/>
    <m/>
    <s v="Stable"/>
    <m/>
    <m/>
    <m/>
    <m/>
    <m/>
    <m/>
    <s v="Step-Pool"/>
    <s v="Broken waves"/>
    <n v="16.399999999999999"/>
    <m/>
    <m/>
    <m/>
    <m/>
    <m/>
    <m/>
    <s v="Cobble"/>
    <s v="Gravel"/>
    <s v="Boulder"/>
    <m/>
    <m/>
    <m/>
    <s v="N"/>
    <m/>
    <m/>
    <x v="39"/>
    <n v="60"/>
    <n v="4.47"/>
    <m/>
    <m/>
    <m/>
    <m/>
    <m/>
    <m/>
    <m/>
    <m/>
    <s v="N"/>
    <m/>
    <s v="N"/>
    <s v="Stable "/>
    <m/>
    <m/>
    <m/>
    <m/>
    <m/>
    <m/>
    <s v="N"/>
    <s v="N"/>
    <s v="N"/>
    <s v="Step-Pool"/>
    <s v="Rock Step"/>
    <s v="CS"/>
    <n v="5"/>
    <n v="0"/>
    <s v="Broken Waves"/>
    <s v="Y"/>
    <x v="14"/>
    <m/>
    <m/>
    <m/>
    <m/>
    <m/>
    <m/>
    <m/>
    <n v="17.5"/>
    <s v="Cobble"/>
    <s v="Boulder"/>
    <s v="Gravel"/>
    <s v="Sand"/>
    <m/>
    <m/>
    <s v="N"/>
    <m/>
    <n v="1.4"/>
    <n v="1"/>
    <s v="N"/>
    <m/>
    <m/>
    <x v="3"/>
    <s v="Y"/>
    <n v="60"/>
    <n v="60"/>
    <s v="Y"/>
    <s v="TR"/>
    <s v="L"/>
    <n v="60"/>
    <n v="5"/>
    <n v="1"/>
    <m/>
    <m/>
    <s v="TR"/>
    <s v="R"/>
    <n v="45"/>
    <n v="5"/>
    <n v="1"/>
    <m/>
    <m/>
    <s v="RR"/>
    <s v="R"/>
    <n v="15"/>
    <n v="5"/>
    <n v="1"/>
    <m/>
    <m/>
    <m/>
    <m/>
    <m/>
    <m/>
    <m/>
    <m/>
    <m/>
    <m/>
    <m/>
    <m/>
    <m/>
    <m/>
    <m/>
    <m/>
    <m/>
    <m/>
    <m/>
    <m/>
    <m/>
    <m/>
    <m/>
    <m/>
    <n v="80"/>
    <n v="100"/>
    <n v="3.3"/>
    <m/>
    <m/>
    <m/>
    <m/>
    <s v="N"/>
    <m/>
    <s v="N"/>
    <s v="Stable"/>
    <m/>
    <m/>
    <m/>
    <m/>
    <m/>
    <m/>
    <s v="N"/>
    <s v="N"/>
    <s v="N"/>
    <s v="Step-Pool"/>
    <s v="Step"/>
    <s v="CS"/>
    <n v="2"/>
    <n v="0"/>
    <s v="Broken Waves"/>
    <s v="Y"/>
    <n v="1.4"/>
    <m/>
    <m/>
    <m/>
    <m/>
    <m/>
    <n v="14"/>
    <m/>
    <n v="16"/>
    <s v="Boulder"/>
    <s v="Cobble "/>
    <s v="Gravel"/>
    <s v="Sand"/>
    <m/>
    <m/>
    <s v="N"/>
    <m/>
    <n v="1.2"/>
    <n v="1.2"/>
    <s v="N"/>
    <x v="2"/>
    <m/>
    <x v="3"/>
    <s v="Y"/>
    <n v="80"/>
    <n v="80"/>
    <s v="N"/>
    <s v="TR"/>
    <s v="L"/>
    <n v="80"/>
    <n v="5"/>
    <n v="1"/>
    <m/>
    <m/>
    <s v="TR"/>
    <s v="R"/>
    <n v="80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0"/>
    <n v="54"/>
    <n v="2.67"/>
    <x v="0"/>
    <s v="N"/>
    <s v="N"/>
    <m/>
    <x v="0"/>
    <s v="Y"/>
    <x v="6"/>
    <m/>
    <s v="N"/>
    <m/>
    <s v="Stable"/>
    <m/>
    <m/>
    <m/>
    <m/>
    <s v="Rocky-riffle"/>
    <s v="Broken Waves"/>
    <n v="14.6"/>
    <m/>
    <m/>
    <m/>
    <m/>
    <m/>
    <m/>
    <s v="Cobble"/>
    <s v="Boulder"/>
    <s v="Gravel"/>
    <m/>
    <m/>
    <m/>
    <s v="N"/>
    <m/>
    <m/>
  </r>
  <r>
    <n v="20501876"/>
    <s v="MD, WK"/>
    <n v="0.43055555555555558"/>
    <n v="44467"/>
    <s v="M"/>
    <s v="30's Sunny"/>
    <s v="Moon Princess Creek"/>
    <s v="Driveway off Sitze Rd."/>
    <m/>
    <m/>
    <n v="50"/>
    <n v="50"/>
    <n v="1.84"/>
    <m/>
    <m/>
    <x v="0"/>
    <s v="N"/>
    <s v="N"/>
    <m/>
    <s v="N"/>
    <s v="Y"/>
    <x v="19"/>
    <m/>
    <s v="N"/>
    <m/>
    <s v="Stable"/>
    <m/>
    <m/>
    <m/>
    <m/>
    <m/>
    <m/>
    <s v="Riffle-Pool"/>
    <s v="Unbroken Waves"/>
    <m/>
    <m/>
    <m/>
    <m/>
    <n v="16.5"/>
    <m/>
    <n v="11.2"/>
    <s v="Cobble"/>
    <s v="Gravel"/>
    <s v="Boulder"/>
    <m/>
    <m/>
    <m/>
    <s v="Y"/>
    <s v="Mid &amp; Side"/>
    <m/>
    <x v="40"/>
    <n v="66"/>
    <n v="1.98"/>
    <m/>
    <m/>
    <m/>
    <m/>
    <m/>
    <m/>
    <m/>
    <m/>
    <s v="N"/>
    <m/>
    <s v="N"/>
    <s v="Stable "/>
    <m/>
    <m/>
    <m/>
    <m/>
    <m/>
    <m/>
    <s v="Y"/>
    <s v="N"/>
    <s v="N"/>
    <s v="Riffle-Pool"/>
    <s v="None"/>
    <s v="None"/>
    <n v="0"/>
    <n v="0"/>
    <s v="Unbroken Waves"/>
    <s v="Y"/>
    <x v="8"/>
    <m/>
    <m/>
    <m/>
    <m/>
    <m/>
    <n v="13"/>
    <m/>
    <n v="12.1"/>
    <s v="Cobble"/>
    <s v="Gravel"/>
    <s v="Boulder"/>
    <m/>
    <m/>
    <m/>
    <s v="Y"/>
    <s v="Side"/>
    <n v="1.6"/>
    <n v="3.4"/>
    <s v="Y"/>
    <m/>
    <m/>
    <x v="3"/>
    <s v="Y"/>
    <n v="0"/>
    <n v="66"/>
    <s v="N"/>
    <s v="RR"/>
    <s v="L"/>
    <n v="7"/>
    <n v="2"/>
    <n v="3"/>
    <s v="Road beginning to collapse"/>
    <n v="7"/>
    <s v="TR"/>
    <s v="L"/>
    <n v="59"/>
    <n v="5"/>
    <n v="2"/>
    <m/>
    <m/>
    <s v="None"/>
    <s v="R"/>
    <n v="35"/>
    <m/>
    <m/>
    <s v="Disturbed area ends at 35' on R"/>
    <m/>
    <m/>
    <m/>
    <m/>
    <m/>
    <m/>
    <m/>
    <m/>
    <m/>
    <m/>
    <m/>
    <m/>
    <m/>
    <m/>
    <m/>
    <m/>
    <m/>
    <m/>
    <m/>
    <m/>
    <m/>
    <m/>
    <m/>
    <n v="22"/>
    <n v="22"/>
    <n v="3.18"/>
    <m/>
    <m/>
    <m/>
    <m/>
    <s v="N"/>
    <m/>
    <s v="N"/>
    <s v="Stable"/>
    <m/>
    <m/>
    <m/>
    <m/>
    <m/>
    <m/>
    <s v="N"/>
    <s v="N"/>
    <s v="N"/>
    <s v="Riffle"/>
    <s v="None"/>
    <s v="None"/>
    <n v="0"/>
    <n v="0"/>
    <s v="Unbroken Waves"/>
    <s v="Y"/>
    <n v="1.1000000000000001"/>
    <m/>
    <n v="14.4"/>
    <m/>
    <m/>
    <n v="9.5"/>
    <m/>
    <m/>
    <m/>
    <s v="Cobble"/>
    <s v="Gravel"/>
    <s v="Boulder"/>
    <s v="Sand"/>
    <m/>
    <m/>
    <s v="N"/>
    <m/>
    <n v="1.8"/>
    <n v="5"/>
    <s v="Y"/>
    <x v="2"/>
    <m/>
    <x v="3"/>
    <s v="Y"/>
    <n v="0"/>
    <n v="0"/>
    <s v="N"/>
    <s v="None"/>
    <s v="L"/>
    <n v="22"/>
    <m/>
    <m/>
    <m/>
    <m/>
    <s v="None"/>
    <s v="R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50"/>
    <n v="2.2999999999999998"/>
    <x v="0"/>
    <s v="N"/>
    <s v="N"/>
    <m/>
    <x v="0"/>
    <s v="Y"/>
    <x v="13"/>
    <m/>
    <s v="N"/>
    <m/>
    <s v="Stable"/>
    <m/>
    <m/>
    <m/>
    <m/>
    <s v="Riffle"/>
    <s v="Unbroken waves"/>
    <n v="11.9"/>
    <m/>
    <m/>
    <m/>
    <m/>
    <m/>
    <m/>
    <s v=" "/>
    <s v="Boulder"/>
    <s v="Gravel"/>
    <s v="Sand"/>
    <m/>
    <m/>
    <s v="N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3"/>
    <x v="14"/>
  </r>
  <r>
    <x v="14"/>
    <x v="15"/>
  </r>
  <r>
    <x v="14"/>
    <x v="16"/>
  </r>
  <r>
    <x v="15"/>
    <x v="9"/>
  </r>
  <r>
    <x v="16"/>
    <x v="17"/>
  </r>
  <r>
    <x v="17"/>
    <x v="18"/>
  </r>
  <r>
    <x v="18"/>
    <x v="19"/>
  </r>
  <r>
    <x v="19"/>
    <x v="20"/>
  </r>
  <r>
    <x v="12"/>
    <x v="21"/>
  </r>
  <r>
    <x v="20"/>
    <x v="22"/>
  </r>
  <r>
    <x v="21"/>
    <x v="23"/>
  </r>
  <r>
    <x v="16"/>
    <x v="24"/>
  </r>
  <r>
    <x v="22"/>
    <x v="25"/>
  </r>
  <r>
    <x v="17"/>
    <x v="26"/>
  </r>
  <r>
    <x v="23"/>
    <x v="27"/>
  </r>
  <r>
    <x v="24"/>
    <x v="28"/>
  </r>
  <r>
    <x v="16"/>
    <x v="29"/>
  </r>
  <r>
    <x v="16"/>
    <x v="26"/>
  </r>
  <r>
    <x v="14"/>
    <x v="30"/>
  </r>
  <r>
    <x v="25"/>
    <x v="31"/>
  </r>
  <r>
    <x v="26"/>
    <x v="32"/>
  </r>
  <r>
    <x v="0"/>
    <x v="18"/>
  </r>
  <r>
    <x v="27"/>
    <x v="33"/>
  </r>
  <r>
    <x v="11"/>
    <x v="34"/>
  </r>
  <r>
    <x v="6"/>
    <x v="14"/>
  </r>
  <r>
    <x v="3"/>
    <x v="22"/>
  </r>
  <r>
    <x v="28"/>
    <x v="14"/>
  </r>
  <r>
    <x v="22"/>
    <x v="17"/>
  </r>
  <r>
    <x v="29"/>
    <x v="34"/>
  </r>
  <r>
    <x v="0"/>
    <x v="6"/>
  </r>
  <r>
    <x v="12"/>
    <x v="26"/>
  </r>
  <r>
    <x v="26"/>
    <x v="35"/>
  </r>
  <r>
    <x v="30"/>
    <x v="3"/>
  </r>
  <r>
    <x v="31"/>
    <x v="36"/>
  </r>
  <r>
    <x v="25"/>
    <x v="30"/>
  </r>
  <r>
    <x v="32"/>
    <x v="37"/>
  </r>
  <r>
    <x v="33"/>
    <x v="8"/>
  </r>
  <r>
    <x v="19"/>
    <x v="38"/>
  </r>
  <r>
    <x v="6"/>
    <x v="23"/>
  </r>
  <r>
    <x v="34"/>
    <x v="39"/>
  </r>
  <r>
    <x v="35"/>
    <x v="40"/>
  </r>
  <r>
    <x v="23"/>
    <x v="41"/>
  </r>
  <r>
    <x v="36"/>
    <x v="34"/>
  </r>
  <r>
    <x v="28"/>
    <x v="31"/>
  </r>
  <r>
    <x v="29"/>
    <x v="42"/>
  </r>
  <r>
    <x v="6"/>
    <x v="34"/>
  </r>
  <r>
    <x v="28"/>
    <x v="38"/>
  </r>
  <r>
    <x v="27"/>
    <x v="12"/>
  </r>
  <r>
    <x v="37"/>
    <x v="43"/>
  </r>
  <r>
    <x v="38"/>
    <x v="27"/>
  </r>
  <r>
    <x v="39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23212-CC31-415A-926E-450E0F210EB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F2:HG42" firstHeaderRow="1" firstDataRow="1" firstDataCol="1"/>
  <pivotFields count="2">
    <pivotField axis="axisRow" showAll="0">
      <items count="7">
        <item x="0"/>
        <item x="1"/>
        <item x="4"/>
        <item x="2"/>
        <item x="3"/>
        <item h="1" x="5"/>
        <item t="default"/>
      </items>
    </pivotField>
    <pivotField axis="axisRow" dataField="1" showAll="0">
      <items count="31">
        <item x="18"/>
        <item x="21"/>
        <item x="24"/>
        <item x="11"/>
        <item x="13"/>
        <item x="2"/>
        <item x="1"/>
        <item x="25"/>
        <item x="14"/>
        <item x="10"/>
        <item x="12"/>
        <item x="23"/>
        <item x="15"/>
        <item x="7"/>
        <item x="22"/>
        <item x="8"/>
        <item x="26"/>
        <item x="19"/>
        <item x="29"/>
        <item x="16"/>
        <item x="6"/>
        <item x="17"/>
        <item x="27"/>
        <item x="28"/>
        <item x="20"/>
        <item x="5"/>
        <item x="9"/>
        <item x="0"/>
        <item x="4"/>
        <item x="3"/>
        <item t="default"/>
      </items>
    </pivotField>
  </pivotFields>
  <rowFields count="2">
    <field x="0"/>
    <field x="1"/>
  </rowFields>
  <rowItems count="40">
    <i>
      <x/>
    </i>
    <i r="1">
      <x v="3"/>
    </i>
    <i r="1">
      <x v="8"/>
    </i>
    <i r="1">
      <x v="9"/>
    </i>
    <i r="1">
      <x v="12"/>
    </i>
    <i r="1">
      <x v="13"/>
    </i>
    <i r="1">
      <x v="20"/>
    </i>
    <i r="1">
      <x v="21"/>
    </i>
    <i r="1">
      <x v="24"/>
    </i>
    <i r="1">
      <x v="25"/>
    </i>
    <i r="1">
      <x v="27"/>
    </i>
    <i r="1">
      <x v="29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15"/>
    </i>
    <i r="1">
      <x v="22"/>
    </i>
    <i>
      <x v="2"/>
    </i>
    <i r="1">
      <x v="7"/>
    </i>
    <i r="1">
      <x v="10"/>
    </i>
    <i r="1">
      <x v="11"/>
    </i>
    <i r="1">
      <x v="14"/>
    </i>
    <i r="1">
      <x v="16"/>
    </i>
    <i r="1">
      <x v="17"/>
    </i>
    <i r="1">
      <x v="18"/>
    </i>
    <i r="1">
      <x v="19"/>
    </i>
    <i r="1">
      <x v="25"/>
    </i>
    <i r="1">
      <x v="28"/>
    </i>
    <i r="1">
      <x v="29"/>
    </i>
    <i>
      <x v="3"/>
    </i>
    <i r="1">
      <x v="5"/>
    </i>
    <i>
      <x v="4"/>
    </i>
    <i r="1">
      <x v="23"/>
    </i>
    <i r="1">
      <x v="26"/>
    </i>
    <i r="1">
      <x v="29"/>
    </i>
    <i t="grand">
      <x/>
    </i>
  </rowItems>
  <colItems count="1">
    <i/>
  </colItems>
  <dataFields count="1">
    <dataField name="Count of Reach 3bDescription 1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B5A92-70C6-4C51-AC6D-D0D0F3CE41A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9:E33" firstHeaderRow="1" firstDataRow="1" firstDataCol="1"/>
  <pivotFields count="18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8">
        <item x="16"/>
        <item x="20"/>
        <item x="0"/>
        <item x="33"/>
        <item x="36"/>
        <item x="42"/>
        <item x="34"/>
        <item x="40"/>
        <item x="1"/>
        <item x="19"/>
        <item x="2"/>
        <item x="3"/>
        <item x="13"/>
        <item x="24"/>
        <item x="4"/>
        <item x="22"/>
        <item x="39"/>
        <item x="31"/>
        <item x="5"/>
        <item x="30"/>
        <item x="21"/>
        <item x="23"/>
        <item x="43"/>
        <item x="32"/>
        <item x="11"/>
        <item x="44"/>
        <item x="38"/>
        <item x="45"/>
        <item x="7"/>
        <item x="26"/>
        <item x="6"/>
        <item x="29"/>
        <item x="14"/>
        <item x="25"/>
        <item x="27"/>
        <item x="10"/>
        <item x="46"/>
        <item x="35"/>
        <item x="37"/>
        <item x="12"/>
        <item x="28"/>
        <item x="17"/>
        <item x="18"/>
        <item x="8"/>
        <item x="41"/>
        <item x="9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8">
        <item x="9"/>
        <item x="2"/>
        <item x="16"/>
        <item x="11"/>
        <item x="6"/>
        <item x="25"/>
        <item x="10"/>
        <item x="7"/>
        <item x="15"/>
        <item x="5"/>
        <item x="20"/>
        <item x="22"/>
        <item x="18"/>
        <item x="14"/>
        <item x="4"/>
        <item x="12"/>
        <item x="26"/>
        <item x="3"/>
        <item x="23"/>
        <item x="17"/>
        <item x="24"/>
        <item x="13"/>
        <item x="19"/>
        <item x="1"/>
        <item x="21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ank Material Larger than Bed Materials Y/N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1BABF-1C70-4FF2-94D7-75491075FD43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4:L22" firstHeaderRow="1" firstDataRow="1" firstDataCol="1"/>
  <pivotFields count="202">
    <pivotField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dataField="1" showAll="0">
      <items count="8">
        <item x="0"/>
        <item x="3"/>
        <item x="1"/>
        <item x="4"/>
        <item x="5"/>
        <item x="2"/>
        <item x="6"/>
        <item t="default"/>
      </items>
    </pivotField>
    <pivotField showAll="0">
      <items count="7">
        <item x="0"/>
        <item x="1"/>
        <item x="5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3 Feature Number" fld="18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AA6F0-78DF-4873-B7C5-2D9A772CDCE9}" name="PivotTable2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25:Y36" firstHeaderRow="1" firstDataRow="1" firstDataCol="1"/>
  <pivotFields count="28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m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2">
        <item x="12"/>
        <item x="1"/>
        <item x="20"/>
        <item x="28"/>
        <item x="26"/>
        <item x="14"/>
        <item x="24"/>
        <item x="8"/>
        <item x="19"/>
        <item x="25"/>
        <item x="6"/>
        <item x="16"/>
        <item x="5"/>
        <item x="22"/>
        <item x="7"/>
        <item x="27"/>
        <item x="32"/>
        <item x="2"/>
        <item x="36"/>
        <item x="38"/>
        <item x="30"/>
        <item x="3"/>
        <item x="0"/>
        <item x="34"/>
        <item x="13"/>
        <item x="15"/>
        <item x="23"/>
        <item x="39"/>
        <item x="11"/>
        <item x="21"/>
        <item x="40"/>
        <item x="37"/>
        <item x="17"/>
        <item x="18"/>
        <item x="31"/>
        <item x="10"/>
        <item x="4"/>
        <item x="9"/>
        <item x="33"/>
        <item x="35"/>
        <item h="1"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8">
        <item x="1"/>
        <item x="10"/>
        <item x="11"/>
        <item x="2"/>
        <item x="5"/>
        <item x="9"/>
        <item x="4"/>
        <item x="13"/>
        <item x="3"/>
        <item x="7"/>
        <item x="16"/>
        <item x="8"/>
        <item x="6"/>
        <item x="14"/>
        <item x="15"/>
        <item x="1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1"/>
        <item x="2"/>
        <item x="0"/>
        <item x="8"/>
        <item x="4"/>
        <item x="6"/>
        <item x="3"/>
        <item x="5"/>
        <item x="7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4"/>
        <item x="6"/>
        <item x="5"/>
        <item x="8"/>
        <item x="0"/>
        <item x="3"/>
        <item x="7"/>
        <item x="1"/>
        <item x="2"/>
        <item t="default"/>
      </items>
    </pivotField>
    <pivotField showAll="0"/>
    <pivotField showAll="0">
      <items count="9">
        <item x="1"/>
        <item x="2"/>
        <item x="0"/>
        <item x="4"/>
        <item x="5"/>
        <item x="3"/>
        <item x="7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Reach 2Total Veg Cover" fld="10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02656-B0EC-4C21-ACC7-673FDEF7F2A1}" name="PivotTable2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41:P46" firstHeaderRow="1" firstDataRow="1" firstDataCol="1"/>
  <pivotFields count="28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ach 5Thalweg Depth" fld="25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4EC9B-52F8-4642-9512-DD72CC89BE51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63" firstHeaderRow="1" firstDataRow="1" firstDataCol="1"/>
  <pivotFields count="1">
    <pivotField axis="axisRow" dataField="1" showAll="0">
      <items count="63">
        <item x="26"/>
        <item x="39"/>
        <item x="17"/>
        <item x="41"/>
        <item x="47"/>
        <item x="45"/>
        <item x="18"/>
        <item x="19"/>
        <item x="50"/>
        <item x="33"/>
        <item x="15"/>
        <item x="48"/>
        <item x="23"/>
        <item x="51"/>
        <item x="52"/>
        <item x="37"/>
        <item x="16"/>
        <item x="25"/>
        <item x="10"/>
        <item x="14"/>
        <item x="49"/>
        <item x="40"/>
        <item x="57"/>
        <item x="13"/>
        <item x="42"/>
        <item x="11"/>
        <item x="9"/>
        <item x="46"/>
        <item x="59"/>
        <item x="32"/>
        <item x="55"/>
        <item x="29"/>
        <item x="31"/>
        <item x="56"/>
        <item x="20"/>
        <item x="6"/>
        <item x="34"/>
        <item x="5"/>
        <item x="0"/>
        <item x="24"/>
        <item x="44"/>
        <item x="36"/>
        <item x="2"/>
        <item x="38"/>
        <item m="1" x="61"/>
        <item x="43"/>
        <item x="54"/>
        <item x="1"/>
        <item x="30"/>
        <item x="21"/>
        <item x="28"/>
        <item x="12"/>
        <item x="22"/>
        <item x="35"/>
        <item x="8"/>
        <item x="53"/>
        <item x="3"/>
        <item x="4"/>
        <item x="27"/>
        <item x="7"/>
        <item h="1" x="60"/>
        <item x="58"/>
        <item t="default"/>
      </items>
    </pivotField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 t="grand">
      <x/>
    </i>
  </rowItems>
  <colItems count="1">
    <i/>
  </colItems>
  <dataFields count="1">
    <dataField name="Count of 3 Gradient Overall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FA972-DFE5-4F9E-9CF3-A6935E406BB1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8:L32" firstHeaderRow="1" firstDataRow="1" firstDataCol="1"/>
  <pivotFields count="202">
    <pivotField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showAll="0"/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8">
        <item x="0"/>
        <item x="3"/>
        <item x="1"/>
        <item x="4"/>
        <item x="5"/>
        <item x="2"/>
        <item x="6"/>
        <item t="default"/>
      </items>
    </pivotField>
    <pivotField showAll="0">
      <items count="7">
        <item x="0"/>
        <item x="1"/>
        <item x="5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Reach 3Total Length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23EB7-90E5-4B59-871D-A50832D2E5A0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4:L38" firstHeaderRow="1" firstDataRow="1" firstDataCol="1"/>
  <pivotFields count="202">
    <pivotField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8">
        <item x="0"/>
        <item x="3"/>
        <item x="1"/>
        <item x="4"/>
        <item x="5"/>
        <item x="2"/>
        <item x="6"/>
        <item t="default"/>
      </items>
    </pivotField>
    <pivotField showAll="0">
      <items count="7">
        <item x="0"/>
        <item x="1"/>
        <item x="5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3 Width Straight Average" fld="1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4C957-AA3B-4C69-889B-1568E82FC023}" name="PivotTable2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E2:AF8" firstHeaderRow="1" firstDataRow="1" firstDataCol="1"/>
  <pivotFields count="2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7"/>
    </i>
    <i t="grand">
      <x/>
    </i>
  </rowItems>
  <colItems count="1">
    <i/>
  </colItems>
  <dataFields count="1">
    <dataField name="Count of 2 Length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D98F3-E3F9-4315-964F-F871D52C2C64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4:L26" firstHeaderRow="1" firstDataRow="1" firstDataCol="1"/>
  <pivotFields count="202">
    <pivotField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8">
        <item x="0"/>
        <item x="3"/>
        <item x="1"/>
        <item x="4"/>
        <item x="5"/>
        <item x="2"/>
        <item x="6"/>
        <item t="default"/>
      </items>
    </pivotField>
    <pivotField showAll="0">
      <items count="7">
        <item x="0"/>
        <item x="1"/>
        <item x="5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7"/>
  </rowFields>
  <rowItems count="2">
    <i>
      <x/>
    </i>
    <i t="grand">
      <x/>
    </i>
  </rowItems>
  <colItems count="1">
    <i/>
  </colItems>
  <dataFields count="1">
    <dataField name="Count of Reach 3Beaver dam" fld="2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C037C-DA98-4295-BE10-CDC85691CC87}" name="PivotTable2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5:P60" firstHeaderRow="1" firstDataRow="1" firstDataCol="1"/>
  <pivotFields count="28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ach 5Thalweg Depth" fld="25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3B9A4-43E0-443D-BB1D-3F73FC8FAD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E7" firstHeaderRow="1" firstDataRow="1" firstDataCol="1"/>
  <pivotFields count="183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8">
        <item x="16"/>
        <item x="20"/>
        <item x="0"/>
        <item x="33"/>
        <item x="36"/>
        <item x="42"/>
        <item x="34"/>
        <item x="40"/>
        <item x="1"/>
        <item x="19"/>
        <item x="2"/>
        <item x="3"/>
        <item x="13"/>
        <item x="24"/>
        <item x="4"/>
        <item x="22"/>
        <item x="39"/>
        <item x="31"/>
        <item x="5"/>
        <item x="30"/>
        <item x="21"/>
        <item x="23"/>
        <item x="43"/>
        <item x="32"/>
        <item x="11"/>
        <item x="44"/>
        <item x="38"/>
        <item x="45"/>
        <item x="7"/>
        <item x="26"/>
        <item x="6"/>
        <item x="29"/>
        <item x="14"/>
        <item x="25"/>
        <item x="27"/>
        <item x="10"/>
        <item x="46"/>
        <item x="35"/>
        <item x="37"/>
        <item x="12"/>
        <item x="28"/>
        <item x="17"/>
        <item x="18"/>
        <item x="8"/>
        <item x="41"/>
        <item x="9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8">
        <item x="9"/>
        <item x="2"/>
        <item x="16"/>
        <item x="11"/>
        <item x="6"/>
        <item x="25"/>
        <item x="10"/>
        <item x="7"/>
        <item x="15"/>
        <item x="5"/>
        <item x="20"/>
        <item x="22"/>
        <item x="18"/>
        <item x="14"/>
        <item x="4"/>
        <item x="12"/>
        <item x="26"/>
        <item x="3"/>
        <item x="23"/>
        <item x="17"/>
        <item x="24"/>
        <item x="13"/>
        <item x="19"/>
        <item x="1"/>
        <item x="21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Banks y/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A905E-DD93-49C9-B5F5-114C4DF1EBB5}" name="PivotTable1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7:P31" firstHeaderRow="1" firstDataRow="1" firstDataCol="1"/>
  <pivotFields count="28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ach 5Natural or Altered Channel" fld="25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9FB4B-4509-4396-BA2B-4BB301E57822}" name="PivotTable1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4:P18" firstHeaderRow="1" firstDataRow="1" firstDataCol="1"/>
  <pivotFields count="28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m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Reach 1Natural or Altered Channel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3A06B-A637-4247-AB20-A5290071FFB0}" name="PivotTable2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14:Y23" firstHeaderRow="1" firstDataRow="1" firstDataCol="1"/>
  <pivotFields count="28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m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2">
        <item x="12"/>
        <item x="1"/>
        <item x="20"/>
        <item x="28"/>
        <item x="26"/>
        <item x="14"/>
        <item x="24"/>
        <item x="8"/>
        <item x="19"/>
        <item x="25"/>
        <item x="6"/>
        <item x="16"/>
        <item x="5"/>
        <item x="22"/>
        <item x="7"/>
        <item x="27"/>
        <item x="32"/>
        <item x="2"/>
        <item x="36"/>
        <item x="38"/>
        <item x="30"/>
        <item x="3"/>
        <item x="0"/>
        <item x="34"/>
        <item x="13"/>
        <item x="15"/>
        <item x="23"/>
        <item x="39"/>
        <item x="11"/>
        <item x="21"/>
        <item x="40"/>
        <item x="37"/>
        <item x="17"/>
        <item x="18"/>
        <item x="31"/>
        <item x="10"/>
        <item x="4"/>
        <item x="9"/>
        <item x="33"/>
        <item x="35"/>
        <item h="1"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8">
        <item x="1"/>
        <item x="10"/>
        <item x="11"/>
        <item x="2"/>
        <item x="5"/>
        <item x="9"/>
        <item x="4"/>
        <item x="13"/>
        <item x="3"/>
        <item x="7"/>
        <item x="16"/>
        <item x="8"/>
        <item x="6"/>
        <item x="14"/>
        <item x="15"/>
        <item x="1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4"/>
        <item x="6"/>
        <item x="5"/>
        <item x="8"/>
        <item x="0"/>
        <item x="3"/>
        <item x="7"/>
        <item x="1"/>
        <item x="2"/>
        <item t="default"/>
      </items>
    </pivotField>
    <pivotField showAll="0"/>
    <pivotField axis="axisRow" dataField="1" showAll="0">
      <items count="9">
        <item x="1"/>
        <item x="2"/>
        <item x="0"/>
        <item x="4"/>
        <item x="5"/>
        <item x="3"/>
        <item x="7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Reach 4Total Veg Cover" fld="20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44B573-F6C8-49B7-A56D-0B1734DE1D20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8:L12" firstHeaderRow="1" firstDataRow="1" firstDataCol="1"/>
  <pivotFields count="202"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ach 3Type Feature Con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7198A-A2A1-49F2-A685-0F3D9BFB0087}" name="PivotTable2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E10:AF17" firstHeaderRow="1" firstDataRow="1" firstDataCol="1"/>
  <pivotFields count="2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Reach 4Length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D2997-F7B3-43AA-9419-92F7B10DC5B8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:L5" firstHeaderRow="1" firstDataRow="1" firstDataCol="1"/>
  <pivotFields count="202">
    <pivotField showAll="0"/>
    <pivotField axis="axisRow" dataField="1" showAll="0">
      <items count="3">
        <item x="0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Reach 3Damage Y/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4F71D8-21CC-4906-ADD2-4F7ED3F60C0A}" name="PivotTable2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48:P51" firstHeaderRow="1" firstDataRow="1" firstDataCol="1"/>
  <pivotFields count="28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5"/>
  </rowFields>
  <rowItems count="3">
    <i>
      <x/>
    </i>
    <i>
      <x v="1"/>
    </i>
    <i t="grand">
      <x/>
    </i>
  </rowItems>
  <colItems count="1">
    <i/>
  </colItems>
  <dataFields count="1">
    <dataField name="Count of Reach 5Beaver Dam" fld="25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0AB50D-5BBC-4565-BB65-D81381A45275}" name="PivotTable1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0:L43" firstHeaderRow="1" firstDataRow="1" firstDataCol="1"/>
  <pivotFields count="202">
    <pivotField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8">
        <item x="0"/>
        <item x="3"/>
        <item x="1"/>
        <item x="4"/>
        <item x="5"/>
        <item x="2"/>
        <item x="6"/>
        <item t="default"/>
      </items>
    </pivotField>
    <pivotField showAll="0">
      <items count="7">
        <item x="0"/>
        <item x="1"/>
        <item x="5"/>
        <item x="3"/>
        <item x="2"/>
        <item x="4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3">
    <i>
      <x/>
    </i>
    <i>
      <x v="1"/>
    </i>
    <i t="grand">
      <x/>
    </i>
  </rowItems>
  <colItems count="1">
    <i/>
  </colItems>
  <dataFields count="1">
    <dataField name="Count of Reach 3Woody Debris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72A2A-0AC1-496D-B58B-B08786345B0F}" name="PivotTable1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1:P25" firstHeaderRow="1" firstDataRow="1" firstDataCol="1"/>
  <pivotFields count="28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m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Reach 1Natural or Altered Channel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EEBBC-1443-4AF3-9CC4-A79F590F32FF}" name="PivotTable1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3:P39" firstHeaderRow="1" firstDataRow="1" firstDataCol="1"/>
  <pivotFields count="28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Count of Reach 1Thalweg Depth" fld="21" subtotal="count" baseField="2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E2F05-C085-4D98-A72A-DB499ADC17E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:E12" firstHeaderRow="1" firstDataRow="1" firstDataCol="1"/>
  <pivotFields count="183"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8">
        <item x="16"/>
        <item x="20"/>
        <item x="0"/>
        <item x="33"/>
        <item x="36"/>
        <item x="42"/>
        <item x="34"/>
        <item x="40"/>
        <item x="1"/>
        <item x="19"/>
        <item x="2"/>
        <item x="3"/>
        <item x="13"/>
        <item x="24"/>
        <item x="4"/>
        <item x="22"/>
        <item x="39"/>
        <item x="31"/>
        <item x="5"/>
        <item x="30"/>
        <item x="21"/>
        <item x="23"/>
        <item x="43"/>
        <item x="32"/>
        <item x="11"/>
        <item x="44"/>
        <item x="38"/>
        <item x="45"/>
        <item x="7"/>
        <item x="26"/>
        <item x="6"/>
        <item x="29"/>
        <item x="14"/>
        <item x="25"/>
        <item x="27"/>
        <item x="10"/>
        <item x="46"/>
        <item x="35"/>
        <item x="37"/>
        <item x="12"/>
        <item x="28"/>
        <item x="17"/>
        <item x="18"/>
        <item x="8"/>
        <item x="41"/>
        <item x="9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8">
        <item x="9"/>
        <item x="2"/>
        <item x="16"/>
        <item x="11"/>
        <item x="6"/>
        <item x="25"/>
        <item x="10"/>
        <item x="7"/>
        <item x="15"/>
        <item x="5"/>
        <item x="20"/>
        <item x="22"/>
        <item x="18"/>
        <item x="14"/>
        <item x="4"/>
        <item x="12"/>
        <item x="26"/>
        <item x="3"/>
        <item x="23"/>
        <item x="17"/>
        <item x="24"/>
        <item x="13"/>
        <item x="19"/>
        <item x="1"/>
        <item x="21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Bottomles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0ADAA-A918-43B2-904E-A28B14A7C036}" name="PivotTable1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5:L50" firstHeaderRow="1" firstDataRow="1" firstDataCol="1"/>
  <pivotFields count="202">
    <pivotField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8">
        <item x="0"/>
        <item x="3"/>
        <item x="1"/>
        <item x="4"/>
        <item x="5"/>
        <item x="2"/>
        <item x="6"/>
        <item t="default"/>
      </items>
    </pivotField>
    <pivotField showAll="0">
      <items count="7">
        <item x="0"/>
        <item x="1"/>
        <item x="5"/>
        <item x="3"/>
        <item x="2"/>
        <item x="4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ach 3bThalweg Depth" fld="102" subtotal="count" baseField="10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FFDBB-8397-44D6-B642-0CD123DBCE5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C34" firstHeaderRow="1" firstDataRow="1" firstDataCol="0"/>
  <pivotFields count="183"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8">
        <item x="16"/>
        <item x="20"/>
        <item x="0"/>
        <item x="33"/>
        <item x="36"/>
        <item x="42"/>
        <item x="34"/>
        <item x="40"/>
        <item x="1"/>
        <item x="19"/>
        <item x="2"/>
        <item x="3"/>
        <item x="13"/>
        <item x="24"/>
        <item x="4"/>
        <item x="22"/>
        <item x="39"/>
        <item x="31"/>
        <item x="5"/>
        <item x="30"/>
        <item x="21"/>
        <item x="23"/>
        <item x="43"/>
        <item x="32"/>
        <item x="11"/>
        <item x="44"/>
        <item x="38"/>
        <item x="45"/>
        <item x="7"/>
        <item x="26"/>
        <item x="6"/>
        <item x="29"/>
        <item x="14"/>
        <item x="25"/>
        <item x="27"/>
        <item x="10"/>
        <item x="46"/>
        <item x="35"/>
        <item x="37"/>
        <item x="12"/>
        <item x="28"/>
        <item x="17"/>
        <item x="18"/>
        <item x="8"/>
        <item x="41"/>
        <item x="9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8">
        <item x="9"/>
        <item x="2"/>
        <item x="16"/>
        <item x="11"/>
        <item x="6"/>
        <item x="25"/>
        <item x="10"/>
        <item x="7"/>
        <item x="15"/>
        <item x="5"/>
        <item x="20"/>
        <item x="22"/>
        <item x="18"/>
        <item x="14"/>
        <item x="4"/>
        <item x="12"/>
        <item x="26"/>
        <item x="3"/>
        <item x="23"/>
        <item x="17"/>
        <item x="24"/>
        <item x="13"/>
        <item x="19"/>
        <item x="1"/>
        <item x="21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9358D-4186-410B-9B3D-94ACDB00C0C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4:E27" firstHeaderRow="1" firstDataRow="1" firstDataCol="1"/>
  <pivotFields count="183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8">
        <item x="16"/>
        <item x="20"/>
        <item x="0"/>
        <item x="33"/>
        <item x="36"/>
        <item x="42"/>
        <item x="34"/>
        <item x="40"/>
        <item x="1"/>
        <item x="19"/>
        <item x="2"/>
        <item x="3"/>
        <item x="13"/>
        <item x="24"/>
        <item x="4"/>
        <item x="22"/>
        <item x="39"/>
        <item x="31"/>
        <item x="5"/>
        <item x="30"/>
        <item x="21"/>
        <item x="23"/>
        <item x="43"/>
        <item x="32"/>
        <item x="11"/>
        <item x="44"/>
        <item x="38"/>
        <item x="45"/>
        <item x="7"/>
        <item x="26"/>
        <item x="6"/>
        <item x="29"/>
        <item x="14"/>
        <item x="25"/>
        <item x="27"/>
        <item x="10"/>
        <item x="46"/>
        <item x="35"/>
        <item x="37"/>
        <item x="12"/>
        <item x="28"/>
        <item x="17"/>
        <item x="18"/>
        <item x="8"/>
        <item x="41"/>
        <item x="9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8">
        <item x="9"/>
        <item x="2"/>
        <item x="16"/>
        <item x="11"/>
        <item x="6"/>
        <item x="25"/>
        <item x="10"/>
        <item x="7"/>
        <item x="15"/>
        <item x="5"/>
        <item x="20"/>
        <item x="22"/>
        <item x="18"/>
        <item x="14"/>
        <item x="4"/>
        <item x="12"/>
        <item x="26"/>
        <item x="3"/>
        <item x="23"/>
        <item x="17"/>
        <item x="24"/>
        <item x="13"/>
        <item x="19"/>
        <item x="1"/>
        <item x="21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Lake Outle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0D64E-F2CC-4CAB-9EB1-2AB44737003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4:E17" firstHeaderRow="1" firstDataRow="1" firstDataCol="1"/>
  <pivotFields count="18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8">
        <item x="16"/>
        <item x="20"/>
        <item x="0"/>
        <item x="33"/>
        <item x="36"/>
        <item x="42"/>
        <item x="34"/>
        <item x="40"/>
        <item x="1"/>
        <item x="19"/>
        <item x="2"/>
        <item x="3"/>
        <item x="13"/>
        <item x="24"/>
        <item x="4"/>
        <item x="22"/>
        <item x="39"/>
        <item x="31"/>
        <item x="5"/>
        <item x="30"/>
        <item x="21"/>
        <item x="23"/>
        <item x="43"/>
        <item x="32"/>
        <item x="11"/>
        <item x="44"/>
        <item x="38"/>
        <item x="45"/>
        <item x="7"/>
        <item x="26"/>
        <item x="6"/>
        <item x="29"/>
        <item x="14"/>
        <item x="25"/>
        <item x="27"/>
        <item x="10"/>
        <item x="46"/>
        <item x="35"/>
        <item x="37"/>
        <item x="12"/>
        <item x="28"/>
        <item x="17"/>
        <item x="18"/>
        <item x="8"/>
        <item x="41"/>
        <item x="9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8">
        <item x="9"/>
        <item x="2"/>
        <item x="16"/>
        <item x="11"/>
        <item x="6"/>
        <item x="25"/>
        <item x="10"/>
        <item x="7"/>
        <item x="15"/>
        <item x="5"/>
        <item x="20"/>
        <item x="22"/>
        <item x="18"/>
        <item x="14"/>
        <item x="4"/>
        <item x="12"/>
        <item x="26"/>
        <item x="3"/>
        <item x="23"/>
        <item x="17"/>
        <item x="24"/>
        <item x="13"/>
        <item x="19"/>
        <item x="1"/>
        <item x="21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Features Y/n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3C2E8-2A8C-4362-A367-E82BD13ABA8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5:E38" firstHeaderRow="1" firstDataRow="1" firstDataCol="1"/>
  <pivotFields count="183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8">
        <item x="16"/>
        <item x="20"/>
        <item x="0"/>
        <item x="33"/>
        <item x="36"/>
        <item x="42"/>
        <item x="34"/>
        <item x="40"/>
        <item x="1"/>
        <item x="19"/>
        <item x="2"/>
        <item x="3"/>
        <item x="13"/>
        <item x="24"/>
        <item x="4"/>
        <item x="22"/>
        <item x="39"/>
        <item x="31"/>
        <item x="5"/>
        <item x="30"/>
        <item x="21"/>
        <item x="23"/>
        <item x="43"/>
        <item x="32"/>
        <item x="11"/>
        <item x="44"/>
        <item x="38"/>
        <item x="45"/>
        <item x="7"/>
        <item x="26"/>
        <item x="6"/>
        <item x="29"/>
        <item x="14"/>
        <item x="25"/>
        <item x="27"/>
        <item x="10"/>
        <item x="46"/>
        <item x="35"/>
        <item x="37"/>
        <item x="12"/>
        <item x="28"/>
        <item x="17"/>
        <item x="18"/>
        <item x="8"/>
        <item x="41"/>
        <item x="9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8">
        <item x="9"/>
        <item x="2"/>
        <item x="16"/>
        <item x="11"/>
        <item x="6"/>
        <item x="25"/>
        <item x="10"/>
        <item x="7"/>
        <item x="15"/>
        <item x="5"/>
        <item x="20"/>
        <item x="22"/>
        <item x="18"/>
        <item x="14"/>
        <item x="4"/>
        <item x="12"/>
        <item x="26"/>
        <item x="3"/>
        <item x="23"/>
        <item x="17"/>
        <item x="24"/>
        <item x="13"/>
        <item x="19"/>
        <item x="1"/>
        <item x="21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Overflow Pipe within bank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EF36F-23BE-4EED-B5C3-3B40CFAFAFD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83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8">
        <item x="16"/>
        <item x="20"/>
        <item x="0"/>
        <item x="33"/>
        <item x="36"/>
        <item x="42"/>
        <item x="34"/>
        <item x="40"/>
        <item x="1"/>
        <item x="19"/>
        <item x="2"/>
        <item x="3"/>
        <item x="13"/>
        <item x="24"/>
        <item x="4"/>
        <item x="22"/>
        <item x="39"/>
        <item x="31"/>
        <item x="5"/>
        <item x="30"/>
        <item x="21"/>
        <item x="23"/>
        <item x="43"/>
        <item x="32"/>
        <item x="11"/>
        <item x="44"/>
        <item x="38"/>
        <item x="45"/>
        <item x="7"/>
        <item x="26"/>
        <item x="6"/>
        <item x="29"/>
        <item x="14"/>
        <item x="25"/>
        <item x="27"/>
        <item x="10"/>
        <item x="46"/>
        <item x="35"/>
        <item x="37"/>
        <item x="12"/>
        <item x="28"/>
        <item x="17"/>
        <item x="18"/>
        <item x="8"/>
        <item x="41"/>
        <item x="9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8">
        <item x="9"/>
        <item x="2"/>
        <item x="16"/>
        <item x="11"/>
        <item x="6"/>
        <item x="25"/>
        <item x="10"/>
        <item x="7"/>
        <item x="15"/>
        <item x="5"/>
        <item x="20"/>
        <item x="22"/>
        <item x="18"/>
        <item x="14"/>
        <item x="4"/>
        <item x="12"/>
        <item x="26"/>
        <item x="3"/>
        <item x="23"/>
        <item x="17"/>
        <item x="24"/>
        <item x="13"/>
        <item x="19"/>
        <item x="1"/>
        <item x="21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Straight or Meandering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5590E-0590-4B7E-81E4-6B9F51F4100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B15" firstHeaderRow="1" firstDataRow="1" firstDataCol="1"/>
  <pivotFields count="183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8">
        <item x="16"/>
        <item x="20"/>
        <item x="0"/>
        <item x="33"/>
        <item x="36"/>
        <item x="42"/>
        <item x="34"/>
        <item x="40"/>
        <item x="1"/>
        <item x="19"/>
        <item x="2"/>
        <item x="3"/>
        <item x="13"/>
        <item x="24"/>
        <item x="4"/>
        <item x="22"/>
        <item x="39"/>
        <item x="31"/>
        <item x="5"/>
        <item x="30"/>
        <item x="21"/>
        <item x="23"/>
        <item x="43"/>
        <item x="32"/>
        <item x="11"/>
        <item x="44"/>
        <item x="38"/>
        <item x="45"/>
        <item x="7"/>
        <item x="26"/>
        <item x="6"/>
        <item x="29"/>
        <item x="14"/>
        <item x="25"/>
        <item x="27"/>
        <item x="10"/>
        <item x="46"/>
        <item x="35"/>
        <item x="37"/>
        <item x="12"/>
        <item x="28"/>
        <item x="17"/>
        <item x="18"/>
        <item x="8"/>
        <item x="41"/>
        <item x="9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8">
        <item x="9"/>
        <item x="2"/>
        <item x="16"/>
        <item x="11"/>
        <item x="6"/>
        <item x="25"/>
        <item x="10"/>
        <item x="7"/>
        <item x="15"/>
        <item x="5"/>
        <item x="20"/>
        <item x="22"/>
        <item x="18"/>
        <item x="14"/>
        <item x="4"/>
        <item x="12"/>
        <item x="26"/>
        <item x="3"/>
        <item x="23"/>
        <item x="17"/>
        <item x="24"/>
        <item x="13"/>
        <item x="19"/>
        <item x="1"/>
        <item x="21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4"/>
  </rowFields>
  <rowItems count="6">
    <i>
      <x/>
    </i>
    <i r="1">
      <x v="2"/>
    </i>
    <i>
      <x v="1"/>
    </i>
    <i r="1">
      <x/>
    </i>
    <i r="1">
      <x v="1"/>
    </i>
    <i t="grand">
      <x/>
    </i>
  </rowItems>
  <colItems count="1">
    <i/>
  </colItems>
  <dataFields count="1">
    <dataField name="Count of Protuding metal wei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4-06-10T13:01:48.53" personId="{022C57BF-7FB4-421E-B269-2DFF6D9AAFAF}" id="{3B2684F3-39BC-4E3A-8D5B-A1BE21F7F20D}">
    <text>This ratio doesn't work with the gradients being expressed as percentages.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8.xml"/><Relationship Id="rId13" Type="http://schemas.openxmlformats.org/officeDocument/2006/relationships/pivotTable" Target="../pivotTables/pivotTable23.xml"/><Relationship Id="rId18" Type="http://schemas.openxmlformats.org/officeDocument/2006/relationships/pivotTable" Target="../pivotTables/pivotTable28.xml"/><Relationship Id="rId3" Type="http://schemas.openxmlformats.org/officeDocument/2006/relationships/pivotTable" Target="../pivotTables/pivotTable13.xml"/><Relationship Id="rId21" Type="http://schemas.openxmlformats.org/officeDocument/2006/relationships/drawing" Target="../drawings/drawing2.xml"/><Relationship Id="rId7" Type="http://schemas.openxmlformats.org/officeDocument/2006/relationships/pivotTable" Target="../pivotTables/pivotTable17.xml"/><Relationship Id="rId12" Type="http://schemas.openxmlformats.org/officeDocument/2006/relationships/pivotTable" Target="../pivotTables/pivotTable22.xml"/><Relationship Id="rId17" Type="http://schemas.openxmlformats.org/officeDocument/2006/relationships/pivotTable" Target="../pivotTables/pivotTable27.xml"/><Relationship Id="rId2" Type="http://schemas.openxmlformats.org/officeDocument/2006/relationships/pivotTable" Target="../pivotTables/pivotTable12.xml"/><Relationship Id="rId16" Type="http://schemas.openxmlformats.org/officeDocument/2006/relationships/pivotTable" Target="../pivotTables/pivotTable26.xml"/><Relationship Id="rId20" Type="http://schemas.openxmlformats.org/officeDocument/2006/relationships/pivotTable" Target="../pivotTables/pivotTable30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11" Type="http://schemas.openxmlformats.org/officeDocument/2006/relationships/pivotTable" Target="../pivotTables/pivotTable21.xml"/><Relationship Id="rId5" Type="http://schemas.openxmlformats.org/officeDocument/2006/relationships/pivotTable" Target="../pivotTables/pivotTable15.xml"/><Relationship Id="rId15" Type="http://schemas.openxmlformats.org/officeDocument/2006/relationships/pivotTable" Target="../pivotTables/pivotTable25.xml"/><Relationship Id="rId10" Type="http://schemas.openxmlformats.org/officeDocument/2006/relationships/pivotTable" Target="../pivotTables/pivotTable20.xml"/><Relationship Id="rId19" Type="http://schemas.openxmlformats.org/officeDocument/2006/relationships/pivotTable" Target="../pivotTables/pivotTable29.xml"/><Relationship Id="rId4" Type="http://schemas.openxmlformats.org/officeDocument/2006/relationships/pivotTable" Target="../pivotTables/pivotTable14.xml"/><Relationship Id="rId9" Type="http://schemas.openxmlformats.org/officeDocument/2006/relationships/pivotTable" Target="../pivotTables/pivotTable19.xml"/><Relationship Id="rId14" Type="http://schemas.openxmlformats.org/officeDocument/2006/relationships/pivotTable" Target="../pivotTables/pivotTable2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C27F-7A70-400A-85F6-E142B828C282}">
  <dimension ref="A1:DR144"/>
  <sheetViews>
    <sheetView zoomScaleNormal="85" workbookViewId="0">
      <pane xSplit="3" ySplit="1" topLeftCell="BN2" activePane="bottomRight" state="frozen"/>
      <selection pane="topRight" activeCell="D1" sqref="D1"/>
      <selection pane="bottomLeft" activeCell="A2" sqref="A2"/>
      <selection pane="bottomRight" activeCell="Q2" sqref="Q2"/>
    </sheetView>
  </sheetViews>
  <sheetFormatPr defaultColWidth="14.08984375" defaultRowHeight="14.5" x14ac:dyDescent="0.35"/>
  <cols>
    <col min="2" max="2" width="27.90625" bestFit="1" customWidth="1"/>
    <col min="3" max="3" width="27.453125" bestFit="1" customWidth="1"/>
    <col min="4" max="4" width="10.36328125" bestFit="1" customWidth="1"/>
    <col min="5" max="7" width="10.36328125" customWidth="1"/>
    <col min="48" max="49" width="14.08984375" style="13"/>
    <col min="67" max="67" width="14.08984375" customWidth="1"/>
    <col min="114" max="116" width="0" hidden="1" customWidth="1"/>
    <col min="118" max="119" width="14.08984375" style="13"/>
    <col min="122" max="122" width="14.08984375" style="13"/>
  </cols>
  <sheetData>
    <row r="1" spans="1:122" s="50" customFormat="1" ht="58.25" customHeight="1" x14ac:dyDescent="0.35">
      <c r="A1" s="45" t="s">
        <v>495</v>
      </c>
      <c r="B1" s="45" t="s">
        <v>501</v>
      </c>
      <c r="C1" s="45" t="s">
        <v>502</v>
      </c>
      <c r="D1" s="45" t="s">
        <v>987</v>
      </c>
      <c r="E1" s="45" t="s">
        <v>996</v>
      </c>
      <c r="F1" s="45" t="s">
        <v>1004</v>
      </c>
      <c r="G1" s="45" t="s">
        <v>1005</v>
      </c>
      <c r="H1" s="45" t="s">
        <v>873</v>
      </c>
      <c r="I1" s="45" t="s">
        <v>874</v>
      </c>
      <c r="J1" s="45" t="s">
        <v>875</v>
      </c>
      <c r="K1" s="45" t="s">
        <v>876</v>
      </c>
      <c r="L1" s="45" t="s">
        <v>943</v>
      </c>
      <c r="M1" s="46" t="s">
        <v>960</v>
      </c>
      <c r="N1" s="46" t="s">
        <v>527</v>
      </c>
      <c r="O1" s="46" t="s">
        <v>961</v>
      </c>
      <c r="P1" s="46" t="s">
        <v>962</v>
      </c>
      <c r="Q1" s="46" t="s">
        <v>963</v>
      </c>
      <c r="R1" s="46" t="s">
        <v>1012</v>
      </c>
      <c r="S1" s="46" t="s">
        <v>1172</v>
      </c>
      <c r="T1" s="46" t="s">
        <v>984</v>
      </c>
      <c r="U1" s="46" t="s">
        <v>1019</v>
      </c>
      <c r="V1" s="46" t="s">
        <v>1020</v>
      </c>
      <c r="W1" s="46" t="s">
        <v>1021</v>
      </c>
      <c r="X1" s="46" t="s">
        <v>1022</v>
      </c>
      <c r="Y1" s="46" t="s">
        <v>1023</v>
      </c>
      <c r="Z1" s="46" t="s">
        <v>1024</v>
      </c>
      <c r="AA1" s="46" t="s">
        <v>951</v>
      </c>
      <c r="AB1" s="46" t="s">
        <v>952</v>
      </c>
      <c r="AC1" s="46" t="s">
        <v>953</v>
      </c>
      <c r="AD1" s="46" t="s">
        <v>955</v>
      </c>
      <c r="AE1" s="46" t="s">
        <v>956</v>
      </c>
      <c r="AF1" s="46" t="s">
        <v>18</v>
      </c>
      <c r="AG1" s="46" t="s">
        <v>556</v>
      </c>
      <c r="AH1" s="46" t="s">
        <v>565</v>
      </c>
      <c r="AI1" s="46" t="s">
        <v>566</v>
      </c>
      <c r="AJ1" s="46" t="s">
        <v>966</v>
      </c>
      <c r="AK1" s="46" t="s">
        <v>949</v>
      </c>
      <c r="AL1" s="46" t="s">
        <v>573</v>
      </c>
      <c r="AM1" s="46" t="s">
        <v>950</v>
      </c>
      <c r="AN1" s="46" t="s">
        <v>579</v>
      </c>
      <c r="AO1" s="46" t="s">
        <v>580</v>
      </c>
      <c r="AP1" s="46" t="s">
        <v>581</v>
      </c>
      <c r="AQ1" s="46" t="s">
        <v>586</v>
      </c>
      <c r="AR1" s="46" t="s">
        <v>587</v>
      </c>
      <c r="AS1" s="46" t="s">
        <v>588</v>
      </c>
      <c r="AT1" s="46" t="s">
        <v>607</v>
      </c>
      <c r="AU1" s="47" t="s">
        <v>992</v>
      </c>
      <c r="AV1" s="48" t="s">
        <v>1323</v>
      </c>
      <c r="AW1" s="48" t="s">
        <v>863</v>
      </c>
      <c r="AX1" s="47" t="s">
        <v>862</v>
      </c>
      <c r="AY1" s="47" t="s">
        <v>1243</v>
      </c>
      <c r="AZ1" s="47" t="s">
        <v>864</v>
      </c>
      <c r="BA1" s="47" t="s">
        <v>865</v>
      </c>
      <c r="BB1" s="47" t="s">
        <v>866</v>
      </c>
      <c r="BC1" s="47" t="s">
        <v>867</v>
      </c>
      <c r="BD1" s="47" t="s">
        <v>868</v>
      </c>
      <c r="BE1" s="47" t="s">
        <v>869</v>
      </c>
      <c r="BF1" s="47" t="s">
        <v>870</v>
      </c>
      <c r="BG1" s="47" t="s">
        <v>951</v>
      </c>
      <c r="BH1" s="47" t="s">
        <v>952</v>
      </c>
      <c r="BI1" s="47" t="s">
        <v>953</v>
      </c>
      <c r="BJ1" s="47" t="s">
        <v>955</v>
      </c>
      <c r="BK1" s="47" t="s">
        <v>956</v>
      </c>
      <c r="BL1" s="47" t="s">
        <v>1087</v>
      </c>
      <c r="BM1" s="47" t="s">
        <v>1175</v>
      </c>
      <c r="BN1" s="47" t="s">
        <v>1088</v>
      </c>
      <c r="BO1" s="47" t="s">
        <v>1011</v>
      </c>
      <c r="BP1" s="47" t="s">
        <v>1086</v>
      </c>
      <c r="BQ1" s="47" t="s">
        <v>871</v>
      </c>
      <c r="BR1" s="47" t="s">
        <v>857</v>
      </c>
      <c r="BS1" s="47" t="s">
        <v>1212</v>
      </c>
      <c r="BT1" s="47" t="s">
        <v>958</v>
      </c>
      <c r="BU1" s="47" t="s">
        <v>959</v>
      </c>
      <c r="BV1" s="47" t="s">
        <v>1013</v>
      </c>
      <c r="BW1" s="47" t="s">
        <v>1014</v>
      </c>
      <c r="BX1" s="47" t="s">
        <v>1015</v>
      </c>
      <c r="BY1" s="47" t="s">
        <v>1016</v>
      </c>
      <c r="BZ1" s="47" t="s">
        <v>1017</v>
      </c>
      <c r="CA1" s="47" t="s">
        <v>1018</v>
      </c>
      <c r="CB1" s="47" t="s">
        <v>872</v>
      </c>
      <c r="CC1" s="49" t="s">
        <v>965</v>
      </c>
      <c r="CD1" s="49" t="s">
        <v>739</v>
      </c>
      <c r="CE1" s="49" t="s">
        <v>740</v>
      </c>
      <c r="CF1" s="49" t="s">
        <v>743</v>
      </c>
      <c r="CG1" s="49" t="s">
        <v>753</v>
      </c>
      <c r="CH1" s="49" t="s">
        <v>754</v>
      </c>
      <c r="CI1" s="49" t="s">
        <v>1171</v>
      </c>
      <c r="CJ1" s="49" t="s">
        <v>755</v>
      </c>
      <c r="CK1" s="49" t="s">
        <v>1025</v>
      </c>
      <c r="CL1" s="49" t="s">
        <v>1026</v>
      </c>
      <c r="CM1" s="49" t="s">
        <v>1027</v>
      </c>
      <c r="CN1" s="49" t="s">
        <v>1028</v>
      </c>
      <c r="CO1" s="49" t="s">
        <v>1029</v>
      </c>
      <c r="CP1" s="49" t="s">
        <v>1030</v>
      </c>
      <c r="CQ1" s="49" t="s">
        <v>951</v>
      </c>
      <c r="CR1" s="49" t="s">
        <v>952</v>
      </c>
      <c r="CS1" s="49" t="s">
        <v>953</v>
      </c>
      <c r="CT1" s="49" t="s">
        <v>955</v>
      </c>
      <c r="CU1" s="49" t="s">
        <v>956</v>
      </c>
      <c r="CV1" s="49" t="s">
        <v>769</v>
      </c>
      <c r="CW1" s="49" t="s">
        <v>770</v>
      </c>
      <c r="CX1" s="49" t="s">
        <v>779</v>
      </c>
      <c r="CY1" s="49" t="s">
        <v>780</v>
      </c>
      <c r="CZ1" s="49" t="s">
        <v>781</v>
      </c>
      <c r="DA1" s="49" t="s">
        <v>786</v>
      </c>
      <c r="DB1" s="49" t="s">
        <v>787</v>
      </c>
      <c r="DC1" s="49" t="s">
        <v>788</v>
      </c>
      <c r="DD1" s="49" t="s">
        <v>793</v>
      </c>
      <c r="DE1" s="49" t="s">
        <v>794</v>
      </c>
      <c r="DF1" s="49" t="s">
        <v>795</v>
      </c>
      <c r="DG1" s="49" t="s">
        <v>800</v>
      </c>
      <c r="DH1" s="49" t="s">
        <v>801</v>
      </c>
      <c r="DI1" s="49" t="s">
        <v>802</v>
      </c>
      <c r="DM1" s="45" t="s">
        <v>495</v>
      </c>
      <c r="DN1" s="69" t="s">
        <v>1204</v>
      </c>
      <c r="DO1" s="69" t="s">
        <v>1215</v>
      </c>
      <c r="DP1" s="47" t="s">
        <v>862</v>
      </c>
      <c r="DQ1" s="45" t="s">
        <v>874</v>
      </c>
      <c r="DR1" s="69"/>
    </row>
    <row r="2" spans="1:122" s="105" customFormat="1" ht="58.25" customHeight="1" x14ac:dyDescent="0.35">
      <c r="A2" s="103"/>
      <c r="B2" s="103"/>
      <c r="C2" s="103"/>
      <c r="D2" s="103"/>
      <c r="E2" s="103"/>
      <c r="F2" s="103"/>
      <c r="G2" s="103"/>
      <c r="H2" s="103"/>
      <c r="I2" s="103"/>
      <c r="J2" s="103">
        <v>1</v>
      </c>
      <c r="K2" s="103"/>
      <c r="L2" s="103"/>
      <c r="M2" s="104"/>
      <c r="N2" s="104"/>
      <c r="O2" s="104">
        <v>1</v>
      </c>
      <c r="P2" s="104"/>
      <c r="Q2" s="104">
        <v>1</v>
      </c>
      <c r="R2" s="104"/>
      <c r="S2" s="104"/>
      <c r="T2" s="104"/>
      <c r="U2" s="104">
        <v>1</v>
      </c>
      <c r="V2" s="104">
        <v>1</v>
      </c>
      <c r="W2" s="104">
        <v>1</v>
      </c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5">
        <v>1</v>
      </c>
      <c r="AV2" s="106"/>
      <c r="AW2" s="106"/>
      <c r="AX2" s="105">
        <v>1</v>
      </c>
      <c r="AY2" s="105">
        <v>1</v>
      </c>
      <c r="AZ2" s="105">
        <v>1</v>
      </c>
      <c r="BA2" s="105">
        <v>1</v>
      </c>
      <c r="BB2" s="105">
        <v>1</v>
      </c>
      <c r="BC2" s="105">
        <v>1</v>
      </c>
      <c r="BD2" s="105">
        <v>1</v>
      </c>
      <c r="BE2" s="105">
        <v>1</v>
      </c>
      <c r="BV2" s="105">
        <v>1</v>
      </c>
      <c r="BW2" s="105">
        <v>1</v>
      </c>
      <c r="BX2" s="105">
        <v>1</v>
      </c>
      <c r="CC2" s="107"/>
      <c r="CD2" s="107"/>
      <c r="CE2" s="107">
        <v>1</v>
      </c>
      <c r="CF2" s="107"/>
      <c r="CG2" s="107">
        <v>1</v>
      </c>
      <c r="CH2" s="107"/>
      <c r="CI2" s="107"/>
      <c r="CJ2" s="107"/>
      <c r="CK2" s="107">
        <v>1</v>
      </c>
      <c r="CL2" s="107">
        <v>1</v>
      </c>
      <c r="CM2" s="107">
        <v>1</v>
      </c>
      <c r="CN2" s="107"/>
      <c r="CO2" s="107"/>
      <c r="CP2" s="107"/>
      <c r="CQ2" s="107"/>
      <c r="CR2" s="107"/>
      <c r="CS2" s="107"/>
      <c r="CT2" s="107"/>
      <c r="CU2" s="107"/>
      <c r="CV2" s="107"/>
      <c r="CW2" s="107"/>
      <c r="CX2" s="107"/>
      <c r="CY2" s="107"/>
      <c r="CZ2" s="107"/>
      <c r="DA2" s="107"/>
      <c r="DB2" s="107"/>
      <c r="DC2" s="107"/>
      <c r="DD2" s="107"/>
      <c r="DE2" s="107"/>
      <c r="DF2" s="107"/>
      <c r="DG2" s="107"/>
      <c r="DH2" s="107"/>
      <c r="DI2" s="107"/>
      <c r="DM2" s="103"/>
      <c r="DN2" s="106"/>
      <c r="DO2" s="106"/>
      <c r="DP2" s="105">
        <v>1</v>
      </c>
      <c r="DQ2" s="103"/>
      <c r="DR2" s="106"/>
    </row>
    <row r="3" spans="1:122" x14ac:dyDescent="0.35">
      <c r="A3">
        <v>20200224</v>
      </c>
      <c r="B3" t="s">
        <v>219</v>
      </c>
      <c r="C3" t="s">
        <v>897</v>
      </c>
      <c r="D3" t="s">
        <v>494</v>
      </c>
      <c r="F3" t="s">
        <v>112</v>
      </c>
      <c r="H3" t="s">
        <v>983</v>
      </c>
      <c r="I3" t="s">
        <v>494</v>
      </c>
      <c r="J3" t="s">
        <v>945</v>
      </c>
      <c r="K3" t="s">
        <v>494</v>
      </c>
      <c r="L3" t="s">
        <v>945</v>
      </c>
      <c r="M3" t="s">
        <v>494</v>
      </c>
      <c r="AU3">
        <v>30</v>
      </c>
      <c r="AV3" s="13">
        <f>AU3/BV3</f>
        <v>1</v>
      </c>
      <c r="AW3" s="13">
        <v>27.5</v>
      </c>
      <c r="AX3">
        <v>2.19</v>
      </c>
      <c r="AY3" t="e">
        <f>AVERAGE(AZ3,BB3)</f>
        <v>#DIV/0!</v>
      </c>
      <c r="AZ3" t="s">
        <v>945</v>
      </c>
      <c r="BA3" t="s">
        <v>945</v>
      </c>
      <c r="BB3" t="s">
        <v>945</v>
      </c>
      <c r="BC3" t="s">
        <v>945</v>
      </c>
      <c r="BD3" t="s">
        <v>65</v>
      </c>
      <c r="BE3" t="s">
        <v>946</v>
      </c>
      <c r="BF3">
        <v>0</v>
      </c>
      <c r="BG3" t="s">
        <v>945</v>
      </c>
      <c r="BH3" t="s">
        <v>112</v>
      </c>
      <c r="BI3" t="s">
        <v>1074</v>
      </c>
      <c r="BJ3" t="s">
        <v>945</v>
      </c>
      <c r="BK3" t="s">
        <v>945</v>
      </c>
      <c r="BL3" t="s">
        <v>945</v>
      </c>
      <c r="BM3" t="s">
        <v>945</v>
      </c>
      <c r="BP3">
        <v>0</v>
      </c>
      <c r="BQ3" t="s">
        <v>494</v>
      </c>
      <c r="BR3">
        <v>1</v>
      </c>
      <c r="BS3" t="str">
        <f>IF(BQ3="y",AW3,"na")</f>
        <v>na</v>
      </c>
      <c r="BT3" t="s">
        <v>945</v>
      </c>
      <c r="BU3" t="s">
        <v>945</v>
      </c>
      <c r="BV3">
        <v>30</v>
      </c>
      <c r="BX3">
        <v>28</v>
      </c>
      <c r="CC3" t="s">
        <v>494</v>
      </c>
      <c r="DM3">
        <v>20200224</v>
      </c>
      <c r="DN3" s="13">
        <v>0.8355555555555555</v>
      </c>
      <c r="DO3" s="13">
        <f>AU3/BV3</f>
        <v>1</v>
      </c>
      <c r="DP3">
        <v>4</v>
      </c>
      <c r="DQ3" t="s">
        <v>494</v>
      </c>
    </row>
    <row r="4" spans="1:122" x14ac:dyDescent="0.35">
      <c r="A4">
        <v>20300205</v>
      </c>
      <c r="B4" t="s">
        <v>877</v>
      </c>
      <c r="C4" t="s">
        <v>898</v>
      </c>
      <c r="D4" t="s">
        <v>494</v>
      </c>
      <c r="H4" t="s">
        <v>983</v>
      </c>
      <c r="I4" t="s">
        <v>494</v>
      </c>
      <c r="J4" t="s">
        <v>945</v>
      </c>
      <c r="K4" t="s">
        <v>494</v>
      </c>
      <c r="L4" t="s">
        <v>112</v>
      </c>
      <c r="M4" t="s">
        <v>494</v>
      </c>
      <c r="AU4">
        <v>5</v>
      </c>
      <c r="AV4" s="13">
        <f t="shared" ref="AV4:AV67" si="0">AU4/BV4</f>
        <v>0.83333333333333337</v>
      </c>
      <c r="AW4" s="13">
        <v>44</v>
      </c>
      <c r="AX4">
        <v>2.02</v>
      </c>
      <c r="AY4">
        <f t="shared" ref="AY4:AY67" si="1">AVERAGE(AZ4,BB4)</f>
        <v>3.5</v>
      </c>
      <c r="AZ4">
        <v>3.5</v>
      </c>
      <c r="BA4">
        <v>5</v>
      </c>
      <c r="BB4">
        <v>3.5</v>
      </c>
      <c r="BC4">
        <v>5</v>
      </c>
      <c r="BD4" t="s">
        <v>65</v>
      </c>
      <c r="BE4" t="s">
        <v>946</v>
      </c>
      <c r="BF4">
        <v>0</v>
      </c>
      <c r="BG4" t="s">
        <v>945</v>
      </c>
      <c r="BH4" t="s">
        <v>494</v>
      </c>
      <c r="BI4" t="s">
        <v>945</v>
      </c>
      <c r="BL4" t="s">
        <v>945</v>
      </c>
      <c r="BM4" t="s">
        <v>945</v>
      </c>
      <c r="BP4">
        <v>0</v>
      </c>
      <c r="BQ4" t="s">
        <v>494</v>
      </c>
      <c r="BR4">
        <v>1</v>
      </c>
      <c r="BS4" t="str">
        <f t="shared" ref="BS4:BS68" si="2">IF(BQ4="y",AW4,"na")</f>
        <v>na</v>
      </c>
      <c r="BT4" t="s">
        <v>945</v>
      </c>
      <c r="BU4" t="s">
        <v>945</v>
      </c>
      <c r="BV4">
        <v>6</v>
      </c>
      <c r="CC4" t="s">
        <v>494</v>
      </c>
      <c r="DM4">
        <v>20300205</v>
      </c>
      <c r="DN4" s="13">
        <v>0.65</v>
      </c>
      <c r="DO4" s="13">
        <f t="shared" ref="DO4:DO68" si="3">AU4/BV4</f>
        <v>0.83333333333333337</v>
      </c>
      <c r="DP4">
        <v>2.02</v>
      </c>
      <c r="DQ4" t="s">
        <v>494</v>
      </c>
    </row>
    <row r="5" spans="1:122" x14ac:dyDescent="0.35">
      <c r="A5">
        <v>20300206</v>
      </c>
      <c r="B5" t="s">
        <v>107</v>
      </c>
      <c r="C5" t="s">
        <v>898</v>
      </c>
      <c r="D5" t="s">
        <v>494</v>
      </c>
      <c r="H5" t="s">
        <v>983</v>
      </c>
      <c r="I5" t="s">
        <v>494</v>
      </c>
      <c r="J5" t="s">
        <v>945</v>
      </c>
      <c r="K5" t="s">
        <v>494</v>
      </c>
      <c r="L5" t="s">
        <v>112</v>
      </c>
      <c r="M5" t="s">
        <v>494</v>
      </c>
      <c r="AU5">
        <v>5</v>
      </c>
      <c r="AV5" s="13">
        <f t="shared" si="0"/>
        <v>1</v>
      </c>
      <c r="AW5" s="13">
        <v>48</v>
      </c>
      <c r="AX5">
        <v>3.84</v>
      </c>
      <c r="AY5">
        <f t="shared" si="1"/>
        <v>3.5</v>
      </c>
      <c r="AZ5">
        <v>3.5</v>
      </c>
      <c r="BA5">
        <v>5</v>
      </c>
      <c r="BB5">
        <v>3.5</v>
      </c>
      <c r="BC5">
        <v>5</v>
      </c>
      <c r="BD5" t="s">
        <v>65</v>
      </c>
      <c r="BE5" t="s">
        <v>946</v>
      </c>
      <c r="BF5">
        <v>0</v>
      </c>
      <c r="BG5" t="s">
        <v>945</v>
      </c>
      <c r="BH5" t="s">
        <v>494</v>
      </c>
      <c r="BI5" t="s">
        <v>945</v>
      </c>
      <c r="BL5" t="s">
        <v>945</v>
      </c>
      <c r="BM5" t="s">
        <v>945</v>
      </c>
      <c r="BP5">
        <v>0</v>
      </c>
      <c r="BQ5" t="s">
        <v>494</v>
      </c>
      <c r="BR5">
        <v>1</v>
      </c>
      <c r="BS5" t="str">
        <f t="shared" si="2"/>
        <v>na</v>
      </c>
      <c r="BT5" t="s">
        <v>945</v>
      </c>
      <c r="BU5" t="s">
        <v>945</v>
      </c>
      <c r="BV5">
        <v>5</v>
      </c>
      <c r="CC5" t="s">
        <v>494</v>
      </c>
      <c r="DM5">
        <v>20300206</v>
      </c>
      <c r="DN5" s="13">
        <v>0.72</v>
      </c>
      <c r="DO5" s="13">
        <f t="shared" si="3"/>
        <v>1</v>
      </c>
      <c r="DP5">
        <v>3.84</v>
      </c>
      <c r="DQ5" t="s">
        <v>494</v>
      </c>
    </row>
    <row r="6" spans="1:122" x14ac:dyDescent="0.35">
      <c r="A6">
        <v>20300460</v>
      </c>
      <c r="B6" t="s">
        <v>84</v>
      </c>
      <c r="C6" t="s">
        <v>85</v>
      </c>
      <c r="D6" t="s">
        <v>494</v>
      </c>
      <c r="F6" t="s">
        <v>112</v>
      </c>
      <c r="H6" t="s">
        <v>983</v>
      </c>
      <c r="I6" t="s">
        <v>112</v>
      </c>
      <c r="J6" t="s">
        <v>112</v>
      </c>
      <c r="K6" t="s">
        <v>494</v>
      </c>
      <c r="L6" t="s">
        <v>494</v>
      </c>
      <c r="M6" t="s">
        <v>494</v>
      </c>
      <c r="AU6">
        <v>13.83</v>
      </c>
      <c r="AV6" s="13">
        <f t="shared" si="0"/>
        <v>1.72875</v>
      </c>
      <c r="AW6" s="13">
        <v>49.5</v>
      </c>
      <c r="AX6">
        <v>4.22</v>
      </c>
      <c r="AY6">
        <f t="shared" si="1"/>
        <v>4.66</v>
      </c>
      <c r="AZ6">
        <v>4.66</v>
      </c>
      <c r="BA6">
        <v>8</v>
      </c>
      <c r="BB6">
        <v>4.66</v>
      </c>
      <c r="BC6">
        <v>8</v>
      </c>
      <c r="BD6" t="s">
        <v>65</v>
      </c>
      <c r="BE6" t="s">
        <v>946</v>
      </c>
      <c r="BF6">
        <v>1</v>
      </c>
      <c r="BG6" t="s">
        <v>945</v>
      </c>
      <c r="BH6" t="s">
        <v>494</v>
      </c>
      <c r="BI6" t="s">
        <v>945</v>
      </c>
      <c r="BL6" t="s">
        <v>945</v>
      </c>
      <c r="BM6" t="s">
        <v>945</v>
      </c>
      <c r="BP6">
        <v>1</v>
      </c>
      <c r="BQ6" t="s">
        <v>112</v>
      </c>
      <c r="BR6">
        <v>3</v>
      </c>
      <c r="BS6">
        <f t="shared" si="2"/>
        <v>49.5</v>
      </c>
      <c r="BT6">
        <v>1</v>
      </c>
      <c r="BU6">
        <v>1</v>
      </c>
      <c r="BV6">
        <v>8</v>
      </c>
      <c r="CC6" t="s">
        <v>112</v>
      </c>
      <c r="CD6">
        <v>100</v>
      </c>
      <c r="CF6" t="s">
        <v>494</v>
      </c>
      <c r="CG6" t="s">
        <v>968</v>
      </c>
      <c r="CH6" t="s">
        <v>945</v>
      </c>
      <c r="CI6" t="s">
        <v>945</v>
      </c>
      <c r="CJ6">
        <v>0</v>
      </c>
      <c r="CK6">
        <v>8</v>
      </c>
      <c r="CL6">
        <v>8</v>
      </c>
      <c r="CP6" t="s">
        <v>945</v>
      </c>
      <c r="CQ6" t="s">
        <v>945</v>
      </c>
      <c r="CR6" t="s">
        <v>494</v>
      </c>
      <c r="CS6" t="s">
        <v>945</v>
      </c>
      <c r="CV6">
        <v>1</v>
      </c>
      <c r="CW6">
        <v>1</v>
      </c>
      <c r="DM6">
        <v>20300460</v>
      </c>
      <c r="DN6" s="13">
        <v>1.3125</v>
      </c>
      <c r="DO6" s="13">
        <f t="shared" si="3"/>
        <v>1.72875</v>
      </c>
      <c r="DP6">
        <v>4.22</v>
      </c>
      <c r="DQ6" t="s">
        <v>112</v>
      </c>
    </row>
    <row r="7" spans="1:122" x14ac:dyDescent="0.35">
      <c r="A7">
        <v>20300461</v>
      </c>
      <c r="B7" t="s">
        <v>84</v>
      </c>
      <c r="C7" t="s">
        <v>899</v>
      </c>
      <c r="D7" t="s">
        <v>494</v>
      </c>
      <c r="F7" t="s">
        <v>112</v>
      </c>
      <c r="H7" t="s">
        <v>983</v>
      </c>
      <c r="I7" t="s">
        <v>112</v>
      </c>
      <c r="J7" t="s">
        <v>112</v>
      </c>
      <c r="K7" t="s">
        <v>494</v>
      </c>
      <c r="L7" t="s">
        <v>494</v>
      </c>
      <c r="M7" t="s">
        <v>112</v>
      </c>
      <c r="N7">
        <v>100</v>
      </c>
      <c r="P7" t="s">
        <v>494</v>
      </c>
      <c r="Q7" t="s">
        <v>968</v>
      </c>
      <c r="R7" t="s">
        <v>945</v>
      </c>
      <c r="S7" t="s">
        <v>945</v>
      </c>
      <c r="T7">
        <v>0</v>
      </c>
      <c r="U7">
        <v>8</v>
      </c>
      <c r="V7">
        <v>8</v>
      </c>
      <c r="AA7" t="s">
        <v>945</v>
      </c>
      <c r="AB7" t="s">
        <v>494</v>
      </c>
      <c r="AC7" t="s">
        <v>945</v>
      </c>
      <c r="AF7">
        <v>1</v>
      </c>
      <c r="AG7">
        <v>1</v>
      </c>
      <c r="AU7">
        <v>13.83</v>
      </c>
      <c r="AV7" s="13">
        <f t="shared" si="0"/>
        <v>1.72875</v>
      </c>
      <c r="AW7" s="13">
        <v>49.5</v>
      </c>
      <c r="AX7">
        <v>5.01</v>
      </c>
      <c r="AY7">
        <f t="shared" si="1"/>
        <v>4.66</v>
      </c>
      <c r="AZ7">
        <v>4.66</v>
      </c>
      <c r="BA7">
        <v>8</v>
      </c>
      <c r="BB7">
        <v>4.66</v>
      </c>
      <c r="BC7">
        <v>8</v>
      </c>
      <c r="BD7" t="s">
        <v>65</v>
      </c>
      <c r="BE7" t="s">
        <v>946</v>
      </c>
      <c r="BF7">
        <v>0</v>
      </c>
      <c r="BG7" t="s">
        <v>945</v>
      </c>
      <c r="BH7" t="s">
        <v>494</v>
      </c>
      <c r="BI7" t="s">
        <v>945</v>
      </c>
      <c r="BL7" t="s">
        <v>945</v>
      </c>
      <c r="BM7" t="s">
        <v>945</v>
      </c>
      <c r="BP7">
        <v>0</v>
      </c>
      <c r="BQ7" t="s">
        <v>112</v>
      </c>
      <c r="BR7">
        <v>3</v>
      </c>
      <c r="BS7">
        <f t="shared" si="2"/>
        <v>49.5</v>
      </c>
      <c r="BT7">
        <v>1</v>
      </c>
      <c r="BU7">
        <v>1</v>
      </c>
      <c r="BV7">
        <v>8</v>
      </c>
      <c r="CC7" t="s">
        <v>494</v>
      </c>
      <c r="CP7" t="s">
        <v>945</v>
      </c>
      <c r="DM7">
        <v>20300461</v>
      </c>
      <c r="DN7" s="13">
        <v>1.1875</v>
      </c>
      <c r="DO7" s="13">
        <f t="shared" si="3"/>
        <v>1.72875</v>
      </c>
      <c r="DP7">
        <v>5.01</v>
      </c>
      <c r="DQ7" t="s">
        <v>112</v>
      </c>
    </row>
    <row r="8" spans="1:122" s="17" customFormat="1" x14ac:dyDescent="0.35">
      <c r="A8" s="17">
        <v>20303514</v>
      </c>
      <c r="B8" s="17" t="s">
        <v>434</v>
      </c>
      <c r="C8" s="17" t="s">
        <v>900</v>
      </c>
      <c r="D8" s="17" t="s">
        <v>494</v>
      </c>
      <c r="H8" s="17" t="s">
        <v>983</v>
      </c>
      <c r="I8" s="17" t="s">
        <v>112</v>
      </c>
      <c r="J8" s="17" t="s">
        <v>112</v>
      </c>
      <c r="K8" s="17" t="s">
        <v>112</v>
      </c>
      <c r="L8" s="17" t="s">
        <v>494</v>
      </c>
      <c r="M8" s="17" t="s">
        <v>112</v>
      </c>
      <c r="N8" s="17">
        <v>40</v>
      </c>
      <c r="O8" s="17">
        <v>3.74</v>
      </c>
      <c r="P8" s="17" t="s">
        <v>494</v>
      </c>
      <c r="R8" s="17" t="s">
        <v>945</v>
      </c>
      <c r="S8" s="17" t="s">
        <v>945</v>
      </c>
      <c r="T8" s="17" t="s">
        <v>945</v>
      </c>
      <c r="U8" s="17">
        <v>12</v>
      </c>
      <c r="V8" s="17">
        <v>12</v>
      </c>
      <c r="AA8" s="17" t="s">
        <v>945</v>
      </c>
      <c r="AB8" s="17" t="s">
        <v>112</v>
      </c>
      <c r="AC8" s="17" t="s">
        <v>985</v>
      </c>
      <c r="AD8" s="17" t="s">
        <v>945</v>
      </c>
      <c r="AE8" s="17" t="s">
        <v>945</v>
      </c>
      <c r="AF8" s="17">
        <v>2</v>
      </c>
      <c r="AG8" s="17">
        <v>2</v>
      </c>
      <c r="AH8" s="17" t="s">
        <v>165</v>
      </c>
      <c r="AI8" s="17" t="s">
        <v>60</v>
      </c>
      <c r="AJ8" s="17">
        <v>13</v>
      </c>
      <c r="AK8" s="17" t="s">
        <v>165</v>
      </c>
      <c r="AL8" s="17" t="s">
        <v>59</v>
      </c>
      <c r="AM8" s="17">
        <v>25</v>
      </c>
      <c r="AU8" s="17">
        <v>16.5</v>
      </c>
      <c r="AV8" s="13">
        <f t="shared" si="0"/>
        <v>1.375</v>
      </c>
      <c r="AW8" s="38">
        <v>85.5</v>
      </c>
      <c r="AX8" s="17">
        <v>3.86</v>
      </c>
      <c r="AY8">
        <f t="shared" si="1"/>
        <v>4.67</v>
      </c>
      <c r="AZ8" s="17">
        <v>4.67</v>
      </c>
      <c r="BA8" s="17">
        <v>12</v>
      </c>
      <c r="BB8" s="17">
        <v>4.67</v>
      </c>
      <c r="BC8" s="17">
        <v>12</v>
      </c>
      <c r="BD8" s="17" t="s">
        <v>65</v>
      </c>
      <c r="BE8" s="17" t="s">
        <v>946</v>
      </c>
      <c r="BF8" s="17">
        <v>0</v>
      </c>
      <c r="BG8" s="17" t="s">
        <v>945</v>
      </c>
      <c r="BH8" s="17" t="s">
        <v>112</v>
      </c>
      <c r="BI8" s="17" t="s">
        <v>957</v>
      </c>
      <c r="BJ8" s="17">
        <v>4</v>
      </c>
      <c r="BK8" s="17">
        <v>0.5</v>
      </c>
      <c r="BL8" s="17" t="s">
        <v>990</v>
      </c>
      <c r="BM8" t="s">
        <v>1168</v>
      </c>
      <c r="BN8" s="17" t="s">
        <v>1008</v>
      </c>
      <c r="BO8" s="17" t="s">
        <v>4</v>
      </c>
      <c r="BP8" s="17">
        <v>3</v>
      </c>
      <c r="BQ8" s="17" t="s">
        <v>112</v>
      </c>
      <c r="BR8" s="17">
        <v>3</v>
      </c>
      <c r="BS8">
        <f t="shared" si="2"/>
        <v>85.5</v>
      </c>
      <c r="BT8" s="17">
        <v>2.5</v>
      </c>
      <c r="BU8" s="17">
        <v>1.5</v>
      </c>
      <c r="BV8" s="17">
        <v>12</v>
      </c>
      <c r="BW8" s="17">
        <v>12</v>
      </c>
      <c r="BZ8" s="17">
        <v>4</v>
      </c>
      <c r="CC8" s="17" t="s">
        <v>112</v>
      </c>
      <c r="CD8" s="17">
        <v>62</v>
      </c>
      <c r="CE8" s="17">
        <v>3.74</v>
      </c>
      <c r="CF8" s="17" t="s">
        <v>494</v>
      </c>
      <c r="CG8" s="17" t="s">
        <v>65</v>
      </c>
      <c r="CH8" s="17" t="s">
        <v>945</v>
      </c>
      <c r="CI8" s="17" t="s">
        <v>945</v>
      </c>
      <c r="CJ8" s="17">
        <v>0</v>
      </c>
      <c r="CK8" s="17">
        <v>12</v>
      </c>
      <c r="CL8" s="17">
        <v>12</v>
      </c>
      <c r="CQ8" s="17" t="s">
        <v>945</v>
      </c>
      <c r="CR8" s="17" t="s">
        <v>112</v>
      </c>
      <c r="CS8" s="17" t="s">
        <v>981</v>
      </c>
      <c r="CT8" s="17" t="s">
        <v>945</v>
      </c>
      <c r="CU8" s="17" t="s">
        <v>945</v>
      </c>
      <c r="CV8" s="17">
        <v>2</v>
      </c>
      <c r="CW8" s="17">
        <v>2</v>
      </c>
      <c r="CX8" s="17" t="s">
        <v>165</v>
      </c>
      <c r="CY8" s="17" t="s">
        <v>60</v>
      </c>
      <c r="CZ8" s="17">
        <v>20</v>
      </c>
      <c r="DA8" s="17" t="s">
        <v>165</v>
      </c>
      <c r="DB8" s="17" t="s">
        <v>59</v>
      </c>
      <c r="DC8" s="17">
        <v>62</v>
      </c>
      <c r="DM8" s="17">
        <v>20303515</v>
      </c>
      <c r="DN8" s="38"/>
      <c r="DO8" s="38"/>
      <c r="DP8" s="17">
        <v>3.86</v>
      </c>
      <c r="DQ8" s="17" t="s">
        <v>112</v>
      </c>
      <c r="DR8" s="38"/>
    </row>
    <row r="9" spans="1:122" x14ac:dyDescent="0.35">
      <c r="A9">
        <v>20400022</v>
      </c>
      <c r="B9" t="s">
        <v>236</v>
      </c>
      <c r="C9" t="s">
        <v>901</v>
      </c>
      <c r="D9" t="s">
        <v>494</v>
      </c>
      <c r="H9" t="s">
        <v>983</v>
      </c>
      <c r="I9" t="s">
        <v>494</v>
      </c>
      <c r="J9" t="s">
        <v>945</v>
      </c>
      <c r="K9" t="s">
        <v>112</v>
      </c>
      <c r="L9" t="s">
        <v>494</v>
      </c>
      <c r="M9" t="s">
        <v>112</v>
      </c>
      <c r="N9">
        <v>25</v>
      </c>
      <c r="O9">
        <v>5.7</v>
      </c>
      <c r="Q9" t="s">
        <v>65</v>
      </c>
      <c r="R9" t="s">
        <v>993</v>
      </c>
      <c r="S9" t="s">
        <v>1173</v>
      </c>
      <c r="T9">
        <v>1</v>
      </c>
      <c r="AH9" t="s">
        <v>65</v>
      </c>
      <c r="AI9" t="s">
        <v>60</v>
      </c>
      <c r="AJ9">
        <v>25</v>
      </c>
      <c r="AK9" t="s">
        <v>65</v>
      </c>
      <c r="AL9" t="s">
        <v>59</v>
      </c>
      <c r="AM9">
        <v>25</v>
      </c>
      <c r="AU9">
        <v>14.25</v>
      </c>
      <c r="AV9" s="13">
        <f t="shared" si="0"/>
        <v>1</v>
      </c>
      <c r="AW9" s="13">
        <v>51.38</v>
      </c>
      <c r="AX9">
        <v>5.7</v>
      </c>
      <c r="AY9">
        <f t="shared" si="1"/>
        <v>5.16</v>
      </c>
      <c r="AZ9">
        <v>5.16</v>
      </c>
      <c r="BA9">
        <v>14.25</v>
      </c>
      <c r="BB9">
        <v>5.16</v>
      </c>
      <c r="BC9">
        <v>14.25</v>
      </c>
      <c r="BD9" t="s">
        <v>65</v>
      </c>
      <c r="BE9" t="s">
        <v>946</v>
      </c>
      <c r="BF9">
        <v>0</v>
      </c>
      <c r="BG9" t="s">
        <v>945</v>
      </c>
      <c r="BH9" t="s">
        <v>112</v>
      </c>
      <c r="BI9" t="s">
        <v>981</v>
      </c>
      <c r="BJ9" t="s">
        <v>945</v>
      </c>
      <c r="BK9">
        <v>0.75</v>
      </c>
      <c r="BL9" t="s">
        <v>993</v>
      </c>
      <c r="BM9" t="s">
        <v>1173</v>
      </c>
      <c r="BN9" t="s">
        <v>60</v>
      </c>
      <c r="BO9" t="s">
        <v>3</v>
      </c>
      <c r="BP9">
        <v>3</v>
      </c>
      <c r="BQ9" t="s">
        <v>494</v>
      </c>
      <c r="BR9">
        <v>1</v>
      </c>
      <c r="BS9" t="str">
        <f t="shared" si="2"/>
        <v>na</v>
      </c>
      <c r="BT9" t="s">
        <v>945</v>
      </c>
      <c r="BU9" t="s">
        <v>945</v>
      </c>
      <c r="BV9">
        <v>14.25</v>
      </c>
      <c r="CC9" t="s">
        <v>112</v>
      </c>
      <c r="CD9">
        <v>10</v>
      </c>
      <c r="CF9" t="s">
        <v>494</v>
      </c>
      <c r="CG9" t="s">
        <v>65</v>
      </c>
      <c r="CH9" t="s">
        <v>945</v>
      </c>
      <c r="CI9" t="s">
        <v>945</v>
      </c>
      <c r="CJ9">
        <v>0</v>
      </c>
      <c r="CQ9" t="s">
        <v>945</v>
      </c>
      <c r="CR9" t="s">
        <v>494</v>
      </c>
      <c r="CX9" t="s">
        <v>65</v>
      </c>
      <c r="CY9" t="s">
        <v>60</v>
      </c>
      <c r="CZ9">
        <v>10</v>
      </c>
      <c r="DA9" t="s">
        <v>65</v>
      </c>
      <c r="DB9" t="s">
        <v>59</v>
      </c>
      <c r="DC9">
        <v>10</v>
      </c>
      <c r="DM9">
        <v>20400022</v>
      </c>
      <c r="DN9" s="13">
        <v>0.9614035087719297</v>
      </c>
      <c r="DO9" s="13">
        <f t="shared" si="3"/>
        <v>1</v>
      </c>
      <c r="DP9">
        <v>5.7</v>
      </c>
      <c r="DQ9" t="s">
        <v>494</v>
      </c>
    </row>
    <row r="10" spans="1:122" x14ac:dyDescent="0.35">
      <c r="A10">
        <v>20400023</v>
      </c>
      <c r="B10" t="s">
        <v>236</v>
      </c>
      <c r="C10" t="s">
        <v>902</v>
      </c>
      <c r="D10" t="s">
        <v>494</v>
      </c>
      <c r="H10" t="s">
        <v>983</v>
      </c>
      <c r="I10" t="s">
        <v>494</v>
      </c>
      <c r="J10" t="s">
        <v>945</v>
      </c>
      <c r="K10" t="s">
        <v>112</v>
      </c>
      <c r="L10" t="s">
        <v>494</v>
      </c>
      <c r="M10" t="s">
        <v>112</v>
      </c>
      <c r="N10">
        <v>25</v>
      </c>
      <c r="O10" t="s">
        <v>945</v>
      </c>
      <c r="P10" t="s">
        <v>494</v>
      </c>
      <c r="Q10" t="s">
        <v>65</v>
      </c>
      <c r="R10" t="s">
        <v>993</v>
      </c>
      <c r="S10" t="s">
        <v>1173</v>
      </c>
      <c r="T10">
        <v>1</v>
      </c>
      <c r="AH10" t="s">
        <v>65</v>
      </c>
      <c r="AI10" t="s">
        <v>60</v>
      </c>
      <c r="AJ10">
        <v>25</v>
      </c>
      <c r="AK10" t="s">
        <v>65</v>
      </c>
      <c r="AL10" t="s">
        <v>59</v>
      </c>
      <c r="AM10">
        <v>25</v>
      </c>
      <c r="AU10">
        <v>13.67</v>
      </c>
      <c r="AV10" s="13">
        <f t="shared" si="0"/>
        <v>1</v>
      </c>
      <c r="AW10" s="13">
        <v>56</v>
      </c>
      <c r="AX10">
        <v>5.7</v>
      </c>
      <c r="AY10">
        <f t="shared" si="1"/>
        <v>4.75</v>
      </c>
      <c r="AZ10">
        <v>4.75</v>
      </c>
      <c r="BA10">
        <v>13.67</v>
      </c>
      <c r="BB10">
        <v>4.75</v>
      </c>
      <c r="BC10">
        <v>13.67</v>
      </c>
      <c r="BD10" t="s">
        <v>65</v>
      </c>
      <c r="BE10" t="s">
        <v>946</v>
      </c>
      <c r="BF10">
        <v>0</v>
      </c>
      <c r="BG10" t="s">
        <v>945</v>
      </c>
      <c r="BH10" t="s">
        <v>112</v>
      </c>
      <c r="BI10" t="s">
        <v>981</v>
      </c>
      <c r="BJ10" t="s">
        <v>945</v>
      </c>
      <c r="BK10">
        <v>1.5</v>
      </c>
      <c r="BL10" t="s">
        <v>993</v>
      </c>
      <c r="BM10" t="s">
        <v>1173</v>
      </c>
      <c r="BN10" t="s">
        <v>60</v>
      </c>
      <c r="BO10" t="s">
        <v>3</v>
      </c>
      <c r="BP10">
        <v>3</v>
      </c>
      <c r="BQ10" t="s">
        <v>494</v>
      </c>
      <c r="BR10">
        <v>1</v>
      </c>
      <c r="BS10" t="str">
        <f t="shared" si="2"/>
        <v>na</v>
      </c>
      <c r="BT10" t="s">
        <v>945</v>
      </c>
      <c r="BU10" t="s">
        <v>945</v>
      </c>
      <c r="BV10">
        <v>13.67</v>
      </c>
      <c r="CC10" t="s">
        <v>112</v>
      </c>
      <c r="CD10">
        <v>10</v>
      </c>
      <c r="CF10" t="s">
        <v>494</v>
      </c>
      <c r="CG10" t="s">
        <v>65</v>
      </c>
      <c r="CH10" t="s">
        <v>945</v>
      </c>
      <c r="CI10" t="s">
        <v>945</v>
      </c>
      <c r="CJ10">
        <v>0</v>
      </c>
      <c r="CX10" t="s">
        <v>65</v>
      </c>
      <c r="CY10" t="s">
        <v>60</v>
      </c>
      <c r="CZ10">
        <v>10</v>
      </c>
      <c r="DA10" t="s">
        <v>65</v>
      </c>
      <c r="DB10" t="s">
        <v>59</v>
      </c>
      <c r="DC10">
        <v>10</v>
      </c>
      <c r="DM10">
        <v>20400023</v>
      </c>
      <c r="DN10" s="13">
        <v>1.0021945866861739</v>
      </c>
      <c r="DO10" s="13">
        <f t="shared" si="3"/>
        <v>1</v>
      </c>
      <c r="DP10">
        <v>5.7</v>
      </c>
      <c r="DQ10" t="s">
        <v>494</v>
      </c>
    </row>
    <row r="11" spans="1:122" x14ac:dyDescent="0.35">
      <c r="A11">
        <v>20400025</v>
      </c>
      <c r="B11" t="s">
        <v>236</v>
      </c>
      <c r="C11" t="s">
        <v>903</v>
      </c>
      <c r="D11" t="s">
        <v>494</v>
      </c>
      <c r="H11" t="s">
        <v>983</v>
      </c>
      <c r="I11" t="s">
        <v>494</v>
      </c>
      <c r="J11" t="s">
        <v>945</v>
      </c>
      <c r="K11" t="s">
        <v>494</v>
      </c>
      <c r="L11" t="s">
        <v>112</v>
      </c>
      <c r="M11" t="s">
        <v>494</v>
      </c>
      <c r="AU11">
        <v>23.34</v>
      </c>
      <c r="AV11" s="13">
        <f t="shared" si="0"/>
        <v>0.92107340173638519</v>
      </c>
      <c r="AW11" s="13">
        <v>69.67</v>
      </c>
      <c r="AX11">
        <v>5</v>
      </c>
      <c r="AY11">
        <f t="shared" si="1"/>
        <v>6.8</v>
      </c>
      <c r="AZ11">
        <v>6.8</v>
      </c>
      <c r="BA11">
        <v>25.34</v>
      </c>
      <c r="BB11">
        <v>6.8</v>
      </c>
      <c r="BC11">
        <v>25.34</v>
      </c>
      <c r="BD11" t="s">
        <v>65</v>
      </c>
      <c r="BE11" t="s">
        <v>946</v>
      </c>
      <c r="BF11">
        <v>0</v>
      </c>
      <c r="BG11" t="s">
        <v>945</v>
      </c>
      <c r="BH11" t="s">
        <v>112</v>
      </c>
      <c r="BI11" t="s">
        <v>1074</v>
      </c>
      <c r="BJ11">
        <v>6</v>
      </c>
      <c r="BK11">
        <v>1</v>
      </c>
      <c r="BL11" t="s">
        <v>1006</v>
      </c>
      <c r="BM11" t="s">
        <v>1173</v>
      </c>
      <c r="BN11" t="s">
        <v>1007</v>
      </c>
      <c r="BO11" t="s">
        <v>3</v>
      </c>
      <c r="BP11">
        <v>6</v>
      </c>
      <c r="BQ11" t="s">
        <v>494</v>
      </c>
      <c r="BR11">
        <v>1</v>
      </c>
      <c r="BS11" t="str">
        <f t="shared" si="2"/>
        <v>na</v>
      </c>
      <c r="BT11" t="s">
        <v>945</v>
      </c>
      <c r="BU11" t="s">
        <v>945</v>
      </c>
      <c r="BV11">
        <v>25.34</v>
      </c>
      <c r="BZ11">
        <v>6</v>
      </c>
      <c r="CC11" t="s">
        <v>494</v>
      </c>
      <c r="DM11">
        <v>20400025</v>
      </c>
      <c r="DN11" s="13">
        <v>0.43478260869565211</v>
      </c>
      <c r="DO11" s="13">
        <f t="shared" si="3"/>
        <v>0.92107340173638519</v>
      </c>
      <c r="DP11">
        <v>5</v>
      </c>
      <c r="DQ11" t="s">
        <v>494</v>
      </c>
    </row>
    <row r="12" spans="1:122" x14ac:dyDescent="0.35">
      <c r="A12">
        <v>20400031</v>
      </c>
      <c r="B12" t="s">
        <v>878</v>
      </c>
      <c r="C12" t="s">
        <v>904</v>
      </c>
      <c r="D12" t="s">
        <v>494</v>
      </c>
      <c r="H12" t="s">
        <v>983</v>
      </c>
      <c r="I12" t="s">
        <v>494</v>
      </c>
      <c r="J12" t="s">
        <v>945</v>
      </c>
      <c r="K12" t="s">
        <v>494</v>
      </c>
      <c r="L12" t="s">
        <v>112</v>
      </c>
      <c r="M12" t="s">
        <v>112</v>
      </c>
      <c r="N12">
        <v>48</v>
      </c>
      <c r="O12">
        <v>0.2</v>
      </c>
      <c r="P12" t="s">
        <v>494</v>
      </c>
      <c r="Q12" t="s">
        <v>65</v>
      </c>
      <c r="R12" t="s">
        <v>945</v>
      </c>
      <c r="S12" t="s">
        <v>945</v>
      </c>
      <c r="T12">
        <v>0</v>
      </c>
      <c r="U12">
        <v>27.5</v>
      </c>
      <c r="V12">
        <v>27.5</v>
      </c>
      <c r="AA12">
        <v>2</v>
      </c>
      <c r="AB12" t="s">
        <v>112</v>
      </c>
      <c r="AC12" t="s">
        <v>1235</v>
      </c>
      <c r="AD12" t="s">
        <v>945</v>
      </c>
      <c r="AE12" t="s">
        <v>945</v>
      </c>
      <c r="AF12">
        <v>3.5</v>
      </c>
      <c r="AG12">
        <v>3.5</v>
      </c>
      <c r="AH12" t="s">
        <v>999</v>
      </c>
      <c r="AI12" t="s">
        <v>60</v>
      </c>
      <c r="AJ12">
        <v>49</v>
      </c>
      <c r="AK12" t="s">
        <v>999</v>
      </c>
      <c r="AL12" t="s">
        <v>59</v>
      </c>
      <c r="AM12">
        <v>49</v>
      </c>
      <c r="AU12">
        <v>25.33</v>
      </c>
      <c r="AV12" s="13">
        <f t="shared" si="0"/>
        <v>1</v>
      </c>
      <c r="AW12" s="13">
        <v>67.75</v>
      </c>
      <c r="AX12">
        <v>0.5</v>
      </c>
      <c r="AY12">
        <f t="shared" si="1"/>
        <v>5.58</v>
      </c>
      <c r="AZ12">
        <v>5.58</v>
      </c>
      <c r="BA12">
        <v>25.33</v>
      </c>
      <c r="BB12">
        <v>5.58</v>
      </c>
      <c r="BC12">
        <v>25.33</v>
      </c>
      <c r="BD12" t="s">
        <v>65</v>
      </c>
      <c r="BE12" t="s">
        <v>946</v>
      </c>
      <c r="BF12">
        <v>0</v>
      </c>
      <c r="BG12" t="s">
        <v>945</v>
      </c>
      <c r="BH12" t="s">
        <v>112</v>
      </c>
      <c r="BI12" t="s">
        <v>980</v>
      </c>
      <c r="BJ12" t="s">
        <v>945</v>
      </c>
      <c r="BK12" t="s">
        <v>945</v>
      </c>
      <c r="BL12" t="s">
        <v>945</v>
      </c>
      <c r="BM12" t="s">
        <v>945</v>
      </c>
      <c r="BP12">
        <v>0</v>
      </c>
      <c r="BQ12" t="s">
        <v>494</v>
      </c>
      <c r="BR12">
        <v>1</v>
      </c>
      <c r="BS12" t="str">
        <f t="shared" si="2"/>
        <v>na</v>
      </c>
      <c r="BT12" t="s">
        <v>945</v>
      </c>
      <c r="BU12" t="s">
        <v>945</v>
      </c>
      <c r="BV12">
        <v>25.33</v>
      </c>
      <c r="BZ12">
        <v>19</v>
      </c>
      <c r="CC12" t="s">
        <v>112</v>
      </c>
      <c r="CD12">
        <v>65</v>
      </c>
      <c r="CE12">
        <v>1</v>
      </c>
      <c r="CF12" t="s">
        <v>494</v>
      </c>
      <c r="CG12" t="s">
        <v>65</v>
      </c>
      <c r="CH12" t="s">
        <v>945</v>
      </c>
      <c r="CI12" t="s">
        <v>945</v>
      </c>
      <c r="CJ12">
        <v>0</v>
      </c>
      <c r="CK12">
        <v>27.5</v>
      </c>
      <c r="CL12">
        <v>27.5</v>
      </c>
      <c r="CQ12">
        <v>2</v>
      </c>
      <c r="CR12" t="s">
        <v>112</v>
      </c>
      <c r="CS12" t="s">
        <v>980</v>
      </c>
      <c r="CT12" t="s">
        <v>945</v>
      </c>
      <c r="CU12" t="s">
        <v>945</v>
      </c>
      <c r="CV12">
        <v>3.22</v>
      </c>
      <c r="CW12">
        <v>3.22</v>
      </c>
      <c r="CX12" t="s">
        <v>999</v>
      </c>
      <c r="CY12" t="s">
        <v>60</v>
      </c>
      <c r="CZ12">
        <v>65</v>
      </c>
      <c r="DA12" t="s">
        <v>999</v>
      </c>
      <c r="DB12" t="s">
        <v>59</v>
      </c>
      <c r="DC12">
        <v>65</v>
      </c>
      <c r="DM12">
        <v>20400031</v>
      </c>
      <c r="DN12" s="13">
        <v>0.96328464271614678</v>
      </c>
      <c r="DO12" s="13">
        <f t="shared" si="3"/>
        <v>1</v>
      </c>
      <c r="DP12">
        <v>0.5</v>
      </c>
      <c r="DQ12" t="s">
        <v>494</v>
      </c>
    </row>
    <row r="13" spans="1:122" x14ac:dyDescent="0.35">
      <c r="A13">
        <v>20400047</v>
      </c>
      <c r="B13" t="s">
        <v>879</v>
      </c>
      <c r="C13" t="s">
        <v>905</v>
      </c>
      <c r="D13" t="s">
        <v>494</v>
      </c>
      <c r="F13" t="s">
        <v>112</v>
      </c>
      <c r="H13" t="s">
        <v>983</v>
      </c>
      <c r="I13" t="s">
        <v>494</v>
      </c>
      <c r="J13" t="s">
        <v>945</v>
      </c>
      <c r="K13" t="s">
        <v>494</v>
      </c>
      <c r="L13" t="s">
        <v>112</v>
      </c>
      <c r="M13" t="s">
        <v>112</v>
      </c>
      <c r="N13">
        <v>40</v>
      </c>
      <c r="O13" t="s">
        <v>945</v>
      </c>
      <c r="P13" t="s">
        <v>494</v>
      </c>
      <c r="Q13" t="s">
        <v>65</v>
      </c>
      <c r="R13" t="s">
        <v>945</v>
      </c>
      <c r="S13" t="s">
        <v>945</v>
      </c>
      <c r="T13">
        <v>0</v>
      </c>
      <c r="U13">
        <v>14</v>
      </c>
      <c r="V13">
        <v>14</v>
      </c>
      <c r="AA13">
        <v>1.75</v>
      </c>
      <c r="AB13" t="s">
        <v>112</v>
      </c>
      <c r="AC13" t="s">
        <v>1235</v>
      </c>
      <c r="AD13" t="s">
        <v>945</v>
      </c>
      <c r="AE13" t="s">
        <v>945</v>
      </c>
      <c r="AF13" t="s">
        <v>945</v>
      </c>
      <c r="AG13" t="s">
        <v>945</v>
      </c>
      <c r="AH13" t="s">
        <v>999</v>
      </c>
      <c r="AI13" t="s">
        <v>60</v>
      </c>
      <c r="AJ13">
        <v>40</v>
      </c>
      <c r="AK13" t="s">
        <v>999</v>
      </c>
      <c r="AL13" t="s">
        <v>59</v>
      </c>
      <c r="AM13">
        <v>40</v>
      </c>
      <c r="AU13">
        <v>20</v>
      </c>
      <c r="AV13" s="13">
        <f t="shared" si="0"/>
        <v>1</v>
      </c>
      <c r="AW13" s="13">
        <v>144.4</v>
      </c>
      <c r="AX13">
        <v>1.1599999999999999</v>
      </c>
      <c r="AY13">
        <f t="shared" si="1"/>
        <v>4.75</v>
      </c>
      <c r="AZ13">
        <v>4.75</v>
      </c>
      <c r="BA13">
        <v>20</v>
      </c>
      <c r="BB13">
        <v>4.75</v>
      </c>
      <c r="BC13">
        <v>20</v>
      </c>
      <c r="BD13" t="s">
        <v>65</v>
      </c>
      <c r="BE13" t="s">
        <v>946</v>
      </c>
      <c r="BF13">
        <v>0</v>
      </c>
      <c r="BG13" t="s">
        <v>945</v>
      </c>
      <c r="BH13" t="s">
        <v>112</v>
      </c>
      <c r="BI13" t="s">
        <v>980</v>
      </c>
      <c r="BJ13" t="s">
        <v>945</v>
      </c>
      <c r="BK13" t="s">
        <v>945</v>
      </c>
      <c r="BL13" t="s">
        <v>945</v>
      </c>
      <c r="BM13" t="s">
        <v>945</v>
      </c>
      <c r="BP13">
        <v>0</v>
      </c>
      <c r="BQ13" t="s">
        <v>494</v>
      </c>
      <c r="BR13">
        <v>1</v>
      </c>
      <c r="BS13" t="str">
        <f t="shared" si="2"/>
        <v>na</v>
      </c>
      <c r="BT13" t="s">
        <v>945</v>
      </c>
      <c r="BU13" t="s">
        <v>945</v>
      </c>
      <c r="BV13">
        <v>20</v>
      </c>
      <c r="BZ13">
        <v>16</v>
      </c>
      <c r="CC13" t="s">
        <v>112</v>
      </c>
      <c r="CD13">
        <v>58</v>
      </c>
      <c r="CE13" t="s">
        <v>945</v>
      </c>
      <c r="CF13" t="s">
        <v>494</v>
      </c>
      <c r="CG13" t="s">
        <v>65</v>
      </c>
      <c r="CH13" t="s">
        <v>945</v>
      </c>
      <c r="CI13" t="s">
        <v>945</v>
      </c>
      <c r="CJ13">
        <v>0</v>
      </c>
      <c r="CK13">
        <v>14</v>
      </c>
      <c r="CL13">
        <v>15</v>
      </c>
      <c r="CQ13">
        <v>1.75</v>
      </c>
      <c r="CR13" t="s">
        <v>112</v>
      </c>
      <c r="CS13" t="s">
        <v>980</v>
      </c>
      <c r="CT13" t="s">
        <v>945</v>
      </c>
      <c r="CU13" t="s">
        <v>945</v>
      </c>
      <c r="CV13" t="s">
        <v>945</v>
      </c>
      <c r="CW13" t="s">
        <v>945</v>
      </c>
      <c r="CX13" t="s">
        <v>999</v>
      </c>
      <c r="CY13" t="s">
        <v>60</v>
      </c>
      <c r="CZ13">
        <v>48</v>
      </c>
      <c r="DA13" t="s">
        <v>999</v>
      </c>
      <c r="DB13" t="s">
        <v>59</v>
      </c>
      <c r="DC13">
        <v>48</v>
      </c>
      <c r="DM13">
        <v>20400047</v>
      </c>
      <c r="DN13" s="13">
        <v>0.80333333333333334</v>
      </c>
      <c r="DO13" s="13">
        <f t="shared" si="3"/>
        <v>1</v>
      </c>
      <c r="DP13">
        <v>1.1599999999999999</v>
      </c>
      <c r="DQ13" t="s">
        <v>494</v>
      </c>
    </row>
    <row r="14" spans="1:122" x14ac:dyDescent="0.35">
      <c r="A14">
        <v>20400050</v>
      </c>
      <c r="B14" t="s">
        <v>879</v>
      </c>
      <c r="C14" t="s">
        <v>906</v>
      </c>
      <c r="D14" t="s">
        <v>494</v>
      </c>
      <c r="F14" t="s">
        <v>112</v>
      </c>
      <c r="H14" t="s">
        <v>983</v>
      </c>
      <c r="I14" t="s">
        <v>494</v>
      </c>
      <c r="J14" t="s">
        <v>945</v>
      </c>
      <c r="K14" t="s">
        <v>494</v>
      </c>
      <c r="L14" t="s">
        <v>112</v>
      </c>
      <c r="M14" t="s">
        <v>112</v>
      </c>
      <c r="N14">
        <v>30</v>
      </c>
      <c r="O14">
        <v>0.87</v>
      </c>
      <c r="P14" t="s">
        <v>494</v>
      </c>
      <c r="Q14" t="s">
        <v>65</v>
      </c>
      <c r="R14" t="s">
        <v>945</v>
      </c>
      <c r="S14" t="s">
        <v>945</v>
      </c>
      <c r="T14">
        <v>0</v>
      </c>
      <c r="U14">
        <v>20.5</v>
      </c>
      <c r="V14">
        <v>20.5</v>
      </c>
      <c r="AA14">
        <v>1.75</v>
      </c>
      <c r="AB14" t="s">
        <v>112</v>
      </c>
      <c r="AC14" t="s">
        <v>1235</v>
      </c>
      <c r="AD14" t="s">
        <v>945</v>
      </c>
      <c r="AE14" t="s">
        <v>945</v>
      </c>
      <c r="AF14" t="s">
        <v>945</v>
      </c>
      <c r="AG14" t="s">
        <v>945</v>
      </c>
      <c r="AH14" t="s">
        <v>999</v>
      </c>
      <c r="AI14" t="s">
        <v>60</v>
      </c>
      <c r="AJ14">
        <v>30</v>
      </c>
      <c r="AK14" t="s">
        <v>999</v>
      </c>
      <c r="AL14" t="s">
        <v>59</v>
      </c>
      <c r="AM14">
        <v>30</v>
      </c>
      <c r="AU14">
        <v>20</v>
      </c>
      <c r="AV14" s="13">
        <f t="shared" si="0"/>
        <v>1</v>
      </c>
      <c r="AW14" s="13">
        <v>152</v>
      </c>
      <c r="AX14">
        <v>0.5</v>
      </c>
      <c r="AY14">
        <f t="shared" si="1"/>
        <v>4.5</v>
      </c>
      <c r="AZ14">
        <v>4.5</v>
      </c>
      <c r="BA14">
        <v>20</v>
      </c>
      <c r="BB14">
        <v>4.5</v>
      </c>
      <c r="BC14">
        <v>20</v>
      </c>
      <c r="BD14" t="s">
        <v>65</v>
      </c>
      <c r="BE14" t="s">
        <v>946</v>
      </c>
      <c r="BF14">
        <v>0</v>
      </c>
      <c r="BG14">
        <v>1</v>
      </c>
      <c r="BH14" t="s">
        <v>112</v>
      </c>
      <c r="BI14" t="s">
        <v>980</v>
      </c>
      <c r="BJ14" t="s">
        <v>945</v>
      </c>
      <c r="BK14" t="s">
        <v>945</v>
      </c>
      <c r="BL14" t="s">
        <v>945</v>
      </c>
      <c r="BM14" t="s">
        <v>945</v>
      </c>
      <c r="BP14">
        <v>0</v>
      </c>
      <c r="BQ14" t="s">
        <v>494</v>
      </c>
      <c r="BR14">
        <v>1</v>
      </c>
      <c r="BS14" t="str">
        <f t="shared" si="2"/>
        <v>na</v>
      </c>
      <c r="BT14" t="s">
        <v>945</v>
      </c>
      <c r="BU14" t="s">
        <v>945</v>
      </c>
      <c r="BV14">
        <v>20</v>
      </c>
      <c r="BZ14">
        <v>14</v>
      </c>
      <c r="CC14" t="s">
        <v>112</v>
      </c>
      <c r="CD14">
        <v>48</v>
      </c>
      <c r="CF14" t="s">
        <v>494</v>
      </c>
      <c r="CG14" t="s">
        <v>65</v>
      </c>
      <c r="CH14" t="s">
        <v>945</v>
      </c>
      <c r="CI14" t="s">
        <v>945</v>
      </c>
      <c r="CJ14">
        <v>0</v>
      </c>
      <c r="CK14">
        <v>20.5</v>
      </c>
      <c r="CQ14">
        <v>1.75</v>
      </c>
      <c r="CR14" t="s">
        <v>985</v>
      </c>
      <c r="CS14" t="s">
        <v>980</v>
      </c>
      <c r="CT14" t="s">
        <v>945</v>
      </c>
      <c r="CU14" t="s">
        <v>945</v>
      </c>
      <c r="CV14" t="s">
        <v>945</v>
      </c>
      <c r="CW14" t="s">
        <v>945</v>
      </c>
      <c r="CX14" t="s">
        <v>999</v>
      </c>
      <c r="CY14" t="s">
        <v>60</v>
      </c>
      <c r="CZ14">
        <v>48</v>
      </c>
      <c r="DA14" t="s">
        <v>999</v>
      </c>
      <c r="DB14" t="s">
        <v>59</v>
      </c>
      <c r="DC14">
        <v>48</v>
      </c>
      <c r="DM14">
        <v>20400050</v>
      </c>
      <c r="DN14" s="13">
        <v>0.82499999999999996</v>
      </c>
      <c r="DO14" s="13">
        <f t="shared" si="3"/>
        <v>1</v>
      </c>
      <c r="DP14">
        <v>0.5</v>
      </c>
      <c r="DQ14" t="s">
        <v>494</v>
      </c>
    </row>
    <row r="15" spans="1:122" x14ac:dyDescent="0.35">
      <c r="A15">
        <v>20400107</v>
      </c>
      <c r="B15" t="s">
        <v>880</v>
      </c>
      <c r="C15" t="s">
        <v>907</v>
      </c>
      <c r="D15" t="s">
        <v>494</v>
      </c>
      <c r="H15" t="s">
        <v>983</v>
      </c>
      <c r="I15" t="s">
        <v>112</v>
      </c>
      <c r="J15" t="s">
        <v>112</v>
      </c>
      <c r="K15" t="s">
        <v>112</v>
      </c>
      <c r="L15" t="s">
        <v>494</v>
      </c>
      <c r="M15" t="s">
        <v>112</v>
      </c>
      <c r="P15" t="s">
        <v>494</v>
      </c>
      <c r="Q15" t="s">
        <v>968</v>
      </c>
      <c r="R15" t="s">
        <v>945</v>
      </c>
      <c r="S15" t="s">
        <v>945</v>
      </c>
      <c r="T15">
        <v>0</v>
      </c>
      <c r="U15">
        <v>10</v>
      </c>
      <c r="V15">
        <v>10</v>
      </c>
      <c r="AA15" t="s">
        <v>945</v>
      </c>
      <c r="AB15" t="s">
        <v>494</v>
      </c>
      <c r="AF15" t="s">
        <v>945</v>
      </c>
      <c r="AH15" t="s">
        <v>65</v>
      </c>
      <c r="AI15" t="s">
        <v>60</v>
      </c>
      <c r="AJ15">
        <v>9</v>
      </c>
      <c r="AK15" t="s">
        <v>65</v>
      </c>
      <c r="AL15" t="s">
        <v>59</v>
      </c>
      <c r="AM15">
        <v>9</v>
      </c>
      <c r="AU15">
        <v>12</v>
      </c>
      <c r="AV15" s="13">
        <f t="shared" si="0"/>
        <v>1.2972972972972974</v>
      </c>
      <c r="AW15" s="13">
        <v>80</v>
      </c>
      <c r="AX15">
        <v>4.0599999999999996</v>
      </c>
      <c r="AY15">
        <f t="shared" si="1"/>
        <v>8</v>
      </c>
      <c r="AZ15">
        <v>7.5</v>
      </c>
      <c r="BA15">
        <v>9.25</v>
      </c>
      <c r="BB15">
        <v>8.5</v>
      </c>
      <c r="BC15">
        <v>9.25</v>
      </c>
      <c r="BD15" t="s">
        <v>968</v>
      </c>
      <c r="BE15" t="s">
        <v>946</v>
      </c>
      <c r="BF15">
        <v>0</v>
      </c>
      <c r="BG15" t="s">
        <v>945</v>
      </c>
      <c r="BH15" t="s">
        <v>494</v>
      </c>
      <c r="BI15" t="s">
        <v>945</v>
      </c>
      <c r="BL15" t="s">
        <v>991</v>
      </c>
      <c r="BM15" t="s">
        <v>1166</v>
      </c>
      <c r="BN15" t="s">
        <v>1008</v>
      </c>
      <c r="BO15" t="s">
        <v>3</v>
      </c>
      <c r="BP15">
        <v>10</v>
      </c>
      <c r="BQ15" t="s">
        <v>112</v>
      </c>
      <c r="BR15">
        <v>3</v>
      </c>
      <c r="BS15">
        <f t="shared" si="2"/>
        <v>80</v>
      </c>
      <c r="BT15">
        <v>1</v>
      </c>
      <c r="BU15">
        <v>1.5</v>
      </c>
      <c r="BV15">
        <v>9.25</v>
      </c>
      <c r="BW15">
        <v>9.25</v>
      </c>
      <c r="CC15" t="s">
        <v>112</v>
      </c>
      <c r="CD15">
        <v>17</v>
      </c>
      <c r="CF15" t="s">
        <v>494</v>
      </c>
      <c r="CG15" t="s">
        <v>968</v>
      </c>
      <c r="CH15" t="s">
        <v>945</v>
      </c>
      <c r="CI15" t="s">
        <v>945</v>
      </c>
      <c r="CJ15">
        <v>0</v>
      </c>
      <c r="CQ15" t="s">
        <v>945</v>
      </c>
      <c r="CR15" t="s">
        <v>494</v>
      </c>
      <c r="CV15" t="s">
        <v>945</v>
      </c>
      <c r="CW15" t="s">
        <v>945</v>
      </c>
      <c r="CX15" t="s">
        <v>65</v>
      </c>
      <c r="CY15" t="s">
        <v>60</v>
      </c>
      <c r="CZ15">
        <v>15</v>
      </c>
      <c r="DA15" t="s">
        <v>65</v>
      </c>
      <c r="DB15" t="s">
        <v>59</v>
      </c>
      <c r="DC15">
        <v>13.5</v>
      </c>
      <c r="DM15">
        <v>20400107</v>
      </c>
      <c r="DN15" s="13">
        <v>1.2216216216216218</v>
      </c>
      <c r="DO15" s="13">
        <f t="shared" si="3"/>
        <v>1.2972972972972974</v>
      </c>
      <c r="DP15">
        <v>4.0599999999999996</v>
      </c>
      <c r="DQ15" t="s">
        <v>112</v>
      </c>
    </row>
    <row r="16" spans="1:122" x14ac:dyDescent="0.35">
      <c r="A16">
        <v>20401198</v>
      </c>
      <c r="B16" t="s">
        <v>339</v>
      </c>
      <c r="C16" t="s">
        <v>910</v>
      </c>
      <c r="D16" t="s">
        <v>494</v>
      </c>
      <c r="H16" t="s">
        <v>983</v>
      </c>
      <c r="I16" t="s">
        <v>494</v>
      </c>
      <c r="J16" t="s">
        <v>945</v>
      </c>
      <c r="K16" t="s">
        <v>494</v>
      </c>
      <c r="L16" t="s">
        <v>112</v>
      </c>
      <c r="M16" t="s">
        <v>112</v>
      </c>
      <c r="N16">
        <v>45</v>
      </c>
      <c r="P16" t="s">
        <v>494</v>
      </c>
      <c r="Q16" t="s">
        <v>65</v>
      </c>
      <c r="R16" t="s">
        <v>945</v>
      </c>
      <c r="S16" t="s">
        <v>945</v>
      </c>
      <c r="T16">
        <v>0</v>
      </c>
      <c r="AA16">
        <v>2</v>
      </c>
      <c r="AB16" t="s">
        <v>112</v>
      </c>
      <c r="AC16" t="s">
        <v>985</v>
      </c>
      <c r="AD16" t="s">
        <v>945</v>
      </c>
      <c r="AE16" t="s">
        <v>945</v>
      </c>
      <c r="AH16" t="s">
        <v>165</v>
      </c>
      <c r="AI16" t="s">
        <v>60</v>
      </c>
      <c r="AJ16">
        <v>35</v>
      </c>
      <c r="AK16" t="s">
        <v>165</v>
      </c>
      <c r="AL16" t="s">
        <v>59</v>
      </c>
      <c r="AM16">
        <v>45</v>
      </c>
      <c r="AU16">
        <v>17.579999999999998</v>
      </c>
      <c r="AV16" s="13">
        <f t="shared" si="0"/>
        <v>1</v>
      </c>
      <c r="AW16" s="13">
        <v>63.67</v>
      </c>
      <c r="AX16">
        <v>3.72</v>
      </c>
      <c r="AY16">
        <f t="shared" si="1"/>
        <v>6.16</v>
      </c>
      <c r="AZ16">
        <v>6.16</v>
      </c>
      <c r="BA16">
        <v>17.579999999999998</v>
      </c>
      <c r="BB16">
        <v>6.16</v>
      </c>
      <c r="BC16">
        <v>17.579999999999998</v>
      </c>
      <c r="BD16" t="s">
        <v>65</v>
      </c>
      <c r="BE16" t="s">
        <v>946</v>
      </c>
      <c r="BF16">
        <v>0</v>
      </c>
      <c r="BG16" t="s">
        <v>945</v>
      </c>
      <c r="BH16" t="s">
        <v>112</v>
      </c>
      <c r="BI16" t="s">
        <v>1074</v>
      </c>
      <c r="BJ16">
        <v>12</v>
      </c>
      <c r="BK16">
        <v>1</v>
      </c>
      <c r="BL16" t="s">
        <v>945</v>
      </c>
      <c r="BM16" t="s">
        <v>945</v>
      </c>
      <c r="BP16">
        <v>0</v>
      </c>
      <c r="BQ16" t="s">
        <v>494</v>
      </c>
      <c r="BR16">
        <v>1</v>
      </c>
      <c r="BS16" t="str">
        <f t="shared" si="2"/>
        <v>na</v>
      </c>
      <c r="BV16">
        <v>17.579999999999998</v>
      </c>
      <c r="BZ16">
        <v>12</v>
      </c>
      <c r="CC16" t="s">
        <v>112</v>
      </c>
      <c r="CD16">
        <v>35</v>
      </c>
      <c r="CF16" t="s">
        <v>494</v>
      </c>
      <c r="CG16" t="s">
        <v>65</v>
      </c>
      <c r="CH16" t="s">
        <v>945</v>
      </c>
      <c r="CI16" t="s">
        <v>945</v>
      </c>
      <c r="CJ16">
        <v>0</v>
      </c>
      <c r="CL16">
        <v>22.25</v>
      </c>
      <c r="CO16">
        <v>12</v>
      </c>
      <c r="CQ16" t="s">
        <v>945</v>
      </c>
      <c r="CR16" t="s">
        <v>112</v>
      </c>
      <c r="CS16" t="s">
        <v>981</v>
      </c>
      <c r="CT16" t="s">
        <v>945</v>
      </c>
      <c r="CU16" t="s">
        <v>945</v>
      </c>
      <c r="CV16">
        <v>2.5</v>
      </c>
      <c r="CW16">
        <v>2.5</v>
      </c>
      <c r="CX16" t="s">
        <v>165</v>
      </c>
      <c r="CY16" t="s">
        <v>60</v>
      </c>
      <c r="CZ16">
        <v>35</v>
      </c>
      <c r="DA16" t="s">
        <v>165</v>
      </c>
      <c r="DB16" t="s">
        <v>59</v>
      </c>
      <c r="DC16">
        <v>25</v>
      </c>
      <c r="DM16">
        <v>20401198</v>
      </c>
      <c r="DN16" s="13">
        <v>0.88547591960561256</v>
      </c>
      <c r="DO16" s="13">
        <f t="shared" si="3"/>
        <v>1</v>
      </c>
      <c r="DP16">
        <v>3.72</v>
      </c>
      <c r="DQ16" t="s">
        <v>494</v>
      </c>
    </row>
    <row r="17" spans="1:121" x14ac:dyDescent="0.35">
      <c r="A17" s="83">
        <v>20401268</v>
      </c>
      <c r="B17" t="s">
        <v>881</v>
      </c>
      <c r="C17" t="s">
        <v>911</v>
      </c>
      <c r="D17" t="s">
        <v>112</v>
      </c>
      <c r="E17" t="s">
        <v>494</v>
      </c>
      <c r="H17" t="s">
        <v>983</v>
      </c>
      <c r="I17" t="s">
        <v>494</v>
      </c>
      <c r="J17" t="s">
        <v>945</v>
      </c>
      <c r="K17" t="s">
        <v>112</v>
      </c>
      <c r="L17" t="s">
        <v>112</v>
      </c>
      <c r="M17" t="s">
        <v>112</v>
      </c>
      <c r="N17" t="s">
        <v>945</v>
      </c>
      <c r="O17" t="s">
        <v>945</v>
      </c>
      <c r="P17" t="s">
        <v>494</v>
      </c>
      <c r="Q17" t="s">
        <v>972</v>
      </c>
      <c r="R17" t="s">
        <v>945</v>
      </c>
      <c r="S17" t="s">
        <v>945</v>
      </c>
      <c r="T17">
        <v>0</v>
      </c>
      <c r="U17" t="s">
        <v>945</v>
      </c>
      <c r="AA17">
        <v>1</v>
      </c>
      <c r="AB17" t="s">
        <v>112</v>
      </c>
      <c r="AC17" t="s">
        <v>985</v>
      </c>
      <c r="AD17" t="s">
        <v>945</v>
      </c>
      <c r="AE17" t="s">
        <v>945</v>
      </c>
      <c r="AF17" t="s">
        <v>945</v>
      </c>
      <c r="AG17" t="s">
        <v>945</v>
      </c>
      <c r="AH17" t="s">
        <v>322</v>
      </c>
      <c r="AI17" t="s">
        <v>60</v>
      </c>
      <c r="AJ17" t="s">
        <v>945</v>
      </c>
      <c r="AK17" t="s">
        <v>322</v>
      </c>
      <c r="AL17" t="s">
        <v>59</v>
      </c>
      <c r="AM17" t="s">
        <v>945</v>
      </c>
      <c r="AU17">
        <v>8.5</v>
      </c>
      <c r="AV17" s="13">
        <f t="shared" si="0"/>
        <v>1</v>
      </c>
      <c r="AW17" s="13">
        <v>95</v>
      </c>
      <c r="AX17">
        <v>1.17</v>
      </c>
      <c r="AY17">
        <f t="shared" si="1"/>
        <v>5</v>
      </c>
      <c r="AZ17">
        <v>5</v>
      </c>
      <c r="BA17">
        <v>8.5</v>
      </c>
      <c r="BB17">
        <v>5</v>
      </c>
      <c r="BC17">
        <v>8.5</v>
      </c>
      <c r="BD17" t="s">
        <v>65</v>
      </c>
      <c r="BE17" t="s">
        <v>982</v>
      </c>
      <c r="BF17">
        <v>3</v>
      </c>
      <c r="BG17">
        <v>0.5</v>
      </c>
      <c r="BH17" t="s">
        <v>112</v>
      </c>
      <c r="BI17" t="s">
        <v>1074</v>
      </c>
      <c r="BJ17">
        <v>6.5</v>
      </c>
      <c r="BK17">
        <v>0.5</v>
      </c>
      <c r="BL17" t="s">
        <v>945</v>
      </c>
      <c r="BM17" t="s">
        <v>945</v>
      </c>
      <c r="BP17">
        <v>0</v>
      </c>
      <c r="BQ17" t="s">
        <v>494</v>
      </c>
      <c r="BR17">
        <v>1</v>
      </c>
      <c r="BS17" t="str">
        <f t="shared" si="2"/>
        <v>na</v>
      </c>
      <c r="BT17" t="s">
        <v>945</v>
      </c>
      <c r="BU17" t="s">
        <v>945</v>
      </c>
      <c r="BV17">
        <v>8.5</v>
      </c>
      <c r="BZ17">
        <v>6.5</v>
      </c>
      <c r="CC17" t="s">
        <v>112</v>
      </c>
      <c r="CD17" t="s">
        <v>945</v>
      </c>
      <c r="CE17">
        <v>0</v>
      </c>
      <c r="CF17" t="s">
        <v>494</v>
      </c>
      <c r="CG17" t="s">
        <v>988</v>
      </c>
      <c r="CH17" t="s">
        <v>989</v>
      </c>
      <c r="CI17" t="s">
        <v>1166</v>
      </c>
      <c r="CJ17">
        <v>1</v>
      </c>
      <c r="CK17" t="s">
        <v>945</v>
      </c>
      <c r="CQ17" t="s">
        <v>945</v>
      </c>
      <c r="CR17" t="s">
        <v>945</v>
      </c>
      <c r="CV17" t="s">
        <v>945</v>
      </c>
      <c r="CW17" t="s">
        <v>945</v>
      </c>
      <c r="CX17" t="s">
        <v>322</v>
      </c>
      <c r="CY17" t="s">
        <v>60</v>
      </c>
      <c r="CZ17" t="s">
        <v>945</v>
      </c>
      <c r="DA17" t="s">
        <v>322</v>
      </c>
      <c r="DB17" t="s">
        <v>59</v>
      </c>
      <c r="DC17" t="s">
        <v>945</v>
      </c>
      <c r="DM17">
        <v>20401268</v>
      </c>
      <c r="DN17" s="13">
        <v>0.96078431372549011</v>
      </c>
      <c r="DO17" s="13">
        <f t="shared" si="3"/>
        <v>1</v>
      </c>
      <c r="DP17">
        <v>1.17</v>
      </c>
      <c r="DQ17" t="s">
        <v>494</v>
      </c>
    </row>
    <row r="18" spans="1:121" x14ac:dyDescent="0.35">
      <c r="A18">
        <v>20401291</v>
      </c>
      <c r="B18" t="s">
        <v>882</v>
      </c>
      <c r="C18" t="s">
        <v>912</v>
      </c>
      <c r="D18" t="s">
        <v>112</v>
      </c>
      <c r="E18" t="s">
        <v>494</v>
      </c>
      <c r="H18" t="s">
        <v>983</v>
      </c>
      <c r="I18" t="s">
        <v>112</v>
      </c>
      <c r="J18" t="s">
        <v>494</v>
      </c>
      <c r="K18" t="s">
        <v>112</v>
      </c>
      <c r="L18" t="s">
        <v>494</v>
      </c>
      <c r="M18" t="s">
        <v>494</v>
      </c>
      <c r="AU18">
        <v>7</v>
      </c>
      <c r="AV18" s="13">
        <f t="shared" si="0"/>
        <v>1.4</v>
      </c>
      <c r="AW18" s="13">
        <v>50</v>
      </c>
      <c r="AX18">
        <v>1.5</v>
      </c>
      <c r="AY18">
        <f t="shared" si="1"/>
        <v>5</v>
      </c>
      <c r="AZ18">
        <v>5</v>
      </c>
      <c r="BA18">
        <v>5</v>
      </c>
      <c r="BB18">
        <v>5</v>
      </c>
      <c r="BC18">
        <v>5</v>
      </c>
      <c r="BD18" t="s">
        <v>65</v>
      </c>
      <c r="BE18" t="s">
        <v>946</v>
      </c>
      <c r="BF18">
        <v>0</v>
      </c>
      <c r="BG18" t="s">
        <v>945</v>
      </c>
      <c r="BH18" t="s">
        <v>112</v>
      </c>
      <c r="BI18" t="s">
        <v>985</v>
      </c>
      <c r="BL18" t="s">
        <v>993</v>
      </c>
      <c r="BM18" t="s">
        <v>1173</v>
      </c>
      <c r="BN18" t="s">
        <v>60</v>
      </c>
      <c r="BO18" t="s">
        <v>3</v>
      </c>
      <c r="BP18">
        <v>3</v>
      </c>
      <c r="BQ18" t="s">
        <v>112</v>
      </c>
      <c r="BR18">
        <v>2</v>
      </c>
      <c r="BS18">
        <f t="shared" si="2"/>
        <v>50</v>
      </c>
      <c r="BT18">
        <v>1</v>
      </c>
      <c r="BU18">
        <v>1</v>
      </c>
      <c r="BV18">
        <v>5</v>
      </c>
      <c r="CC18" t="s">
        <v>494</v>
      </c>
      <c r="DM18">
        <v>20401291</v>
      </c>
      <c r="DN18" s="13">
        <v>1.4199999999999997</v>
      </c>
      <c r="DO18" s="13">
        <f t="shared" si="3"/>
        <v>1.4</v>
      </c>
      <c r="DP18">
        <v>1.5</v>
      </c>
      <c r="DQ18" t="s">
        <v>112</v>
      </c>
    </row>
    <row r="19" spans="1:121" x14ac:dyDescent="0.35">
      <c r="A19">
        <v>20401301</v>
      </c>
      <c r="B19" t="s">
        <v>184</v>
      </c>
      <c r="C19" t="s">
        <v>913</v>
      </c>
      <c r="D19" t="s">
        <v>494</v>
      </c>
      <c r="G19" t="s">
        <v>112</v>
      </c>
      <c r="H19" t="s">
        <v>983</v>
      </c>
      <c r="I19" t="s">
        <v>494</v>
      </c>
      <c r="J19" t="s">
        <v>945</v>
      </c>
      <c r="K19" t="s">
        <v>494</v>
      </c>
      <c r="L19" t="s">
        <v>494</v>
      </c>
      <c r="M19" t="s">
        <v>112</v>
      </c>
      <c r="N19">
        <v>50</v>
      </c>
      <c r="P19" t="s">
        <v>494</v>
      </c>
      <c r="Q19" t="s">
        <v>65</v>
      </c>
      <c r="R19" t="s">
        <v>945</v>
      </c>
      <c r="S19" t="s">
        <v>945</v>
      </c>
      <c r="T19">
        <v>0</v>
      </c>
      <c r="U19">
        <v>30</v>
      </c>
      <c r="W19">
        <v>30</v>
      </c>
      <c r="AB19" t="s">
        <v>112</v>
      </c>
      <c r="AC19" t="s">
        <v>985</v>
      </c>
      <c r="AD19" t="s">
        <v>945</v>
      </c>
      <c r="AE19" t="s">
        <v>945</v>
      </c>
      <c r="AF19" t="s">
        <v>945</v>
      </c>
      <c r="AG19" t="s">
        <v>945</v>
      </c>
      <c r="AH19" t="s">
        <v>165</v>
      </c>
      <c r="AI19" t="s">
        <v>59</v>
      </c>
      <c r="AJ19">
        <v>22</v>
      </c>
      <c r="AK19" t="s">
        <v>279</v>
      </c>
      <c r="AL19" t="s">
        <v>59</v>
      </c>
      <c r="AM19" t="s">
        <v>945</v>
      </c>
      <c r="AN19" t="s">
        <v>66</v>
      </c>
      <c r="AO19" t="s">
        <v>60</v>
      </c>
      <c r="AP19" t="s">
        <v>945</v>
      </c>
      <c r="AU19">
        <v>18.829999999999998</v>
      </c>
      <c r="AV19" s="13">
        <f t="shared" si="0"/>
        <v>1</v>
      </c>
      <c r="AW19" s="13">
        <v>71.25</v>
      </c>
      <c r="AX19">
        <v>0.9</v>
      </c>
      <c r="AY19">
        <f t="shared" si="1"/>
        <v>5</v>
      </c>
      <c r="AZ19">
        <v>5</v>
      </c>
      <c r="BA19">
        <v>18.829999999999998</v>
      </c>
      <c r="BB19">
        <v>5</v>
      </c>
      <c r="BC19">
        <v>18.829999999999998</v>
      </c>
      <c r="BD19" t="s">
        <v>65</v>
      </c>
      <c r="BE19" t="s">
        <v>946</v>
      </c>
      <c r="BF19">
        <v>0</v>
      </c>
      <c r="BG19" t="s">
        <v>945</v>
      </c>
      <c r="BH19" t="s">
        <v>112</v>
      </c>
      <c r="BI19" t="s">
        <v>1074</v>
      </c>
      <c r="BJ19">
        <v>8</v>
      </c>
      <c r="BK19">
        <v>1</v>
      </c>
      <c r="BL19" t="s">
        <v>945</v>
      </c>
      <c r="BM19" t="s">
        <v>945</v>
      </c>
      <c r="BP19">
        <v>0</v>
      </c>
      <c r="BQ19" t="s">
        <v>494</v>
      </c>
      <c r="BR19">
        <v>1</v>
      </c>
      <c r="BS19" t="str">
        <f t="shared" si="2"/>
        <v>na</v>
      </c>
      <c r="BT19" t="s">
        <v>945</v>
      </c>
      <c r="BU19" t="s">
        <v>945</v>
      </c>
      <c r="BV19">
        <v>18.829999999999998</v>
      </c>
      <c r="BZ19">
        <v>8</v>
      </c>
      <c r="CC19" t="s">
        <v>112</v>
      </c>
      <c r="CD19">
        <v>35</v>
      </c>
      <c r="CF19" t="s">
        <v>494</v>
      </c>
      <c r="CG19" t="s">
        <v>65</v>
      </c>
      <c r="CH19" t="s">
        <v>945</v>
      </c>
      <c r="CI19" t="s">
        <v>945</v>
      </c>
      <c r="CJ19">
        <v>0</v>
      </c>
      <c r="CM19">
        <v>17.75</v>
      </c>
      <c r="CO19">
        <v>8</v>
      </c>
      <c r="CQ19" t="s">
        <v>945</v>
      </c>
      <c r="CR19" t="s">
        <v>112</v>
      </c>
      <c r="CS19" t="s">
        <v>957</v>
      </c>
      <c r="CT19">
        <v>8</v>
      </c>
      <c r="CU19">
        <v>0.5</v>
      </c>
      <c r="CV19" t="s">
        <v>945</v>
      </c>
      <c r="CW19" t="s">
        <v>945</v>
      </c>
      <c r="CX19" t="s">
        <v>165</v>
      </c>
      <c r="CY19" t="s">
        <v>59</v>
      </c>
      <c r="CZ19">
        <v>15</v>
      </c>
      <c r="DM19">
        <v>20401301</v>
      </c>
      <c r="DN19" s="13">
        <v>0.9453000531067447</v>
      </c>
      <c r="DO19" s="13">
        <f t="shared" si="3"/>
        <v>1</v>
      </c>
      <c r="DP19">
        <v>0.9</v>
      </c>
      <c r="DQ19" t="s">
        <v>494</v>
      </c>
    </row>
    <row r="20" spans="1:121" x14ac:dyDescent="0.35">
      <c r="A20">
        <v>20401302</v>
      </c>
      <c r="B20" t="s">
        <v>184</v>
      </c>
      <c r="C20" t="s">
        <v>247</v>
      </c>
      <c r="D20" t="s">
        <v>494</v>
      </c>
      <c r="G20" t="s">
        <v>112</v>
      </c>
      <c r="H20" t="s">
        <v>983</v>
      </c>
      <c r="I20" t="s">
        <v>494</v>
      </c>
      <c r="J20" t="s">
        <v>945</v>
      </c>
      <c r="K20" t="s">
        <v>494</v>
      </c>
      <c r="L20" t="s">
        <v>112</v>
      </c>
      <c r="M20" t="s">
        <v>112</v>
      </c>
      <c r="N20">
        <v>79</v>
      </c>
      <c r="O20">
        <v>0.04</v>
      </c>
      <c r="P20" t="s">
        <v>494</v>
      </c>
      <c r="Q20" t="s">
        <v>65</v>
      </c>
      <c r="R20" t="s">
        <v>945</v>
      </c>
      <c r="S20" t="s">
        <v>945</v>
      </c>
      <c r="T20">
        <v>0</v>
      </c>
      <c r="Y20">
        <v>11</v>
      </c>
      <c r="AA20" t="s">
        <v>945</v>
      </c>
      <c r="AB20" t="s">
        <v>112</v>
      </c>
      <c r="AC20" t="s">
        <v>957</v>
      </c>
      <c r="AD20">
        <v>9</v>
      </c>
      <c r="AE20">
        <v>1</v>
      </c>
      <c r="AF20" t="s">
        <v>945</v>
      </c>
      <c r="AG20">
        <v>2.2999999999999998</v>
      </c>
      <c r="AH20" t="s">
        <v>165</v>
      </c>
      <c r="AI20" t="s">
        <v>60</v>
      </c>
      <c r="AJ20">
        <v>10</v>
      </c>
      <c r="AK20" t="s">
        <v>165</v>
      </c>
      <c r="AL20" t="s">
        <v>59</v>
      </c>
      <c r="AM20">
        <v>10</v>
      </c>
      <c r="AN20" t="s">
        <v>322</v>
      </c>
      <c r="AO20" t="s">
        <v>60</v>
      </c>
      <c r="AP20" t="s">
        <v>945</v>
      </c>
      <c r="AQ20" t="s">
        <v>322</v>
      </c>
      <c r="AR20" t="s">
        <v>59</v>
      </c>
      <c r="AS20" t="s">
        <v>945</v>
      </c>
      <c r="AU20">
        <v>18.079999999999998</v>
      </c>
      <c r="AV20" s="13">
        <f t="shared" si="0"/>
        <v>1.0331428571428571</v>
      </c>
      <c r="AW20" s="13">
        <v>70</v>
      </c>
      <c r="AX20">
        <v>1.1000000000000001</v>
      </c>
      <c r="AY20">
        <f t="shared" si="1"/>
        <v>7.53</v>
      </c>
      <c r="AZ20">
        <v>7.53</v>
      </c>
      <c r="BA20">
        <v>17.5</v>
      </c>
      <c r="BB20">
        <v>7.53</v>
      </c>
      <c r="BC20">
        <v>17.5</v>
      </c>
      <c r="BD20" t="s">
        <v>65</v>
      </c>
      <c r="BE20" t="s">
        <v>946</v>
      </c>
      <c r="BF20">
        <v>0</v>
      </c>
      <c r="BG20" t="s">
        <v>945</v>
      </c>
      <c r="BH20" t="s">
        <v>112</v>
      </c>
      <c r="BI20" t="s">
        <v>1074</v>
      </c>
      <c r="BJ20">
        <v>9</v>
      </c>
      <c r="BK20">
        <v>1</v>
      </c>
      <c r="BL20" t="s">
        <v>945</v>
      </c>
      <c r="BM20" t="s">
        <v>945</v>
      </c>
      <c r="BP20">
        <v>0</v>
      </c>
      <c r="BQ20" t="s">
        <v>494</v>
      </c>
      <c r="BR20">
        <v>1</v>
      </c>
      <c r="BS20" t="str">
        <f t="shared" si="2"/>
        <v>na</v>
      </c>
      <c r="BT20" t="s">
        <v>945</v>
      </c>
      <c r="BU20" t="s">
        <v>945</v>
      </c>
      <c r="BV20">
        <v>17.5</v>
      </c>
      <c r="BZ20">
        <v>9</v>
      </c>
      <c r="CC20" t="s">
        <v>112</v>
      </c>
      <c r="CD20">
        <v>81</v>
      </c>
      <c r="CE20">
        <v>1.3</v>
      </c>
      <c r="CF20" t="s">
        <v>494</v>
      </c>
      <c r="CG20" t="s">
        <v>65</v>
      </c>
      <c r="CH20" t="s">
        <v>945</v>
      </c>
      <c r="CI20" t="s">
        <v>945</v>
      </c>
      <c r="CJ20">
        <v>0</v>
      </c>
      <c r="CQ20" t="s">
        <v>945</v>
      </c>
      <c r="CX20" t="s">
        <v>165</v>
      </c>
      <c r="CY20" t="s">
        <v>60</v>
      </c>
      <c r="CZ20">
        <v>10</v>
      </c>
      <c r="DA20" t="s">
        <v>165</v>
      </c>
      <c r="DB20" t="s">
        <v>59</v>
      </c>
      <c r="DC20">
        <v>10</v>
      </c>
      <c r="DD20" t="s">
        <v>322</v>
      </c>
      <c r="DE20" t="s">
        <v>60</v>
      </c>
      <c r="DF20" t="s">
        <v>945</v>
      </c>
      <c r="DG20" t="s">
        <v>322</v>
      </c>
      <c r="DH20" t="s">
        <v>59</v>
      </c>
      <c r="DI20" t="s">
        <v>945</v>
      </c>
      <c r="DM20">
        <v>20401302</v>
      </c>
      <c r="DN20" s="13">
        <v>0.92952380952380942</v>
      </c>
      <c r="DO20" s="13">
        <f t="shared" si="3"/>
        <v>1.0331428571428571</v>
      </c>
      <c r="DP20">
        <v>1.4</v>
      </c>
      <c r="DQ20" t="s">
        <v>494</v>
      </c>
    </row>
    <row r="21" spans="1:121" x14ac:dyDescent="0.35">
      <c r="A21">
        <v>20401303</v>
      </c>
      <c r="B21" t="s">
        <v>184</v>
      </c>
      <c r="C21" t="s">
        <v>914</v>
      </c>
      <c r="D21" t="s">
        <v>494</v>
      </c>
      <c r="F21" t="s">
        <v>112</v>
      </c>
      <c r="H21" t="s">
        <v>983</v>
      </c>
      <c r="I21" t="s">
        <v>494</v>
      </c>
      <c r="J21" t="s">
        <v>494</v>
      </c>
      <c r="K21" t="s">
        <v>494</v>
      </c>
      <c r="L21" t="s">
        <v>112</v>
      </c>
      <c r="M21" t="s">
        <v>112</v>
      </c>
      <c r="N21">
        <v>25</v>
      </c>
      <c r="O21">
        <v>0.4</v>
      </c>
      <c r="P21" t="s">
        <v>494</v>
      </c>
      <c r="Q21" t="s">
        <v>65</v>
      </c>
      <c r="R21" t="s">
        <v>945</v>
      </c>
      <c r="S21" t="s">
        <v>1001</v>
      </c>
      <c r="T21">
        <v>0</v>
      </c>
      <c r="U21">
        <v>20</v>
      </c>
      <c r="AA21" t="s">
        <v>945</v>
      </c>
      <c r="AB21" t="s">
        <v>112</v>
      </c>
      <c r="AC21" t="s">
        <v>957</v>
      </c>
      <c r="AD21">
        <v>8</v>
      </c>
      <c r="AE21">
        <v>1</v>
      </c>
      <c r="AF21">
        <v>3</v>
      </c>
      <c r="AG21">
        <v>3</v>
      </c>
      <c r="AH21" t="s">
        <v>322</v>
      </c>
      <c r="AI21" t="s">
        <v>60</v>
      </c>
      <c r="AJ21">
        <v>14</v>
      </c>
      <c r="AK21" t="s">
        <v>322</v>
      </c>
      <c r="AL21" t="s">
        <v>59</v>
      </c>
      <c r="AM21">
        <v>25</v>
      </c>
      <c r="AU21">
        <v>16.670000000000002</v>
      </c>
      <c r="AV21" s="13">
        <f t="shared" si="0"/>
        <v>1.234814814814815</v>
      </c>
      <c r="AW21" s="13">
        <v>13.5</v>
      </c>
      <c r="AX21">
        <v>0.44</v>
      </c>
      <c r="AY21">
        <f t="shared" si="1"/>
        <v>5.42</v>
      </c>
      <c r="AZ21">
        <v>5.42</v>
      </c>
      <c r="BA21">
        <v>13.5</v>
      </c>
      <c r="BB21">
        <v>5.42</v>
      </c>
      <c r="BC21">
        <v>13.5</v>
      </c>
      <c r="BD21" t="s">
        <v>65</v>
      </c>
      <c r="BE21" t="s">
        <v>946</v>
      </c>
      <c r="BF21">
        <v>0</v>
      </c>
      <c r="BG21" t="s">
        <v>945</v>
      </c>
      <c r="BH21" t="s">
        <v>112</v>
      </c>
      <c r="BI21" t="s">
        <v>1074</v>
      </c>
      <c r="BJ21">
        <v>9</v>
      </c>
      <c r="BK21">
        <v>2</v>
      </c>
      <c r="BL21" t="s">
        <v>945</v>
      </c>
      <c r="BM21" t="s">
        <v>945</v>
      </c>
      <c r="BP21">
        <v>0</v>
      </c>
      <c r="BQ21" t="s">
        <v>494</v>
      </c>
      <c r="BR21">
        <v>1</v>
      </c>
      <c r="BS21" t="str">
        <f t="shared" si="2"/>
        <v>na</v>
      </c>
      <c r="BT21" t="s">
        <v>945</v>
      </c>
      <c r="BU21" t="s">
        <v>945</v>
      </c>
      <c r="BV21">
        <v>13.5</v>
      </c>
      <c r="BZ21">
        <v>9</v>
      </c>
      <c r="CC21" t="s">
        <v>112</v>
      </c>
      <c r="CD21">
        <v>5</v>
      </c>
      <c r="CE21">
        <v>0.4</v>
      </c>
      <c r="CF21" t="s">
        <v>494</v>
      </c>
      <c r="CG21" t="s">
        <v>65</v>
      </c>
      <c r="CH21" t="s">
        <v>945</v>
      </c>
      <c r="CI21" t="s">
        <v>945</v>
      </c>
      <c r="CJ21">
        <v>0</v>
      </c>
      <c r="CK21">
        <v>13</v>
      </c>
      <c r="CQ21" t="s">
        <v>945</v>
      </c>
      <c r="CR21" t="s">
        <v>112</v>
      </c>
      <c r="CS21" t="s">
        <v>957</v>
      </c>
      <c r="CT21">
        <v>8</v>
      </c>
      <c r="CU21">
        <v>1</v>
      </c>
      <c r="CV21">
        <v>2</v>
      </c>
      <c r="CW21">
        <v>1</v>
      </c>
      <c r="CX21" t="s">
        <v>1002</v>
      </c>
      <c r="CY21" t="s">
        <v>60</v>
      </c>
      <c r="CZ21">
        <v>5</v>
      </c>
      <c r="DA21" t="s">
        <v>1002</v>
      </c>
      <c r="DB21" t="s">
        <v>59</v>
      </c>
      <c r="DC21">
        <v>5</v>
      </c>
      <c r="DM21">
        <v>20401303</v>
      </c>
      <c r="DN21" s="13">
        <v>0.98024691358024696</v>
      </c>
      <c r="DO21" s="13">
        <f t="shared" si="3"/>
        <v>1.234814814814815</v>
      </c>
      <c r="DP21">
        <v>0.44</v>
      </c>
      <c r="DQ21" t="s">
        <v>494</v>
      </c>
    </row>
    <row r="22" spans="1:121" x14ac:dyDescent="0.35">
      <c r="A22">
        <v>20401327</v>
      </c>
      <c r="B22" t="s">
        <v>49</v>
      </c>
      <c r="C22" t="s">
        <v>915</v>
      </c>
      <c r="D22" t="s">
        <v>494</v>
      </c>
      <c r="H22" t="s">
        <v>983</v>
      </c>
      <c r="I22" t="s">
        <v>494</v>
      </c>
      <c r="J22" t="s">
        <v>945</v>
      </c>
      <c r="K22" t="s">
        <v>494</v>
      </c>
      <c r="L22" t="s">
        <v>112</v>
      </c>
      <c r="M22" t="s">
        <v>112</v>
      </c>
      <c r="N22">
        <v>30</v>
      </c>
      <c r="P22" t="s">
        <v>494</v>
      </c>
      <c r="Q22" t="s">
        <v>65</v>
      </c>
      <c r="R22" t="s">
        <v>945</v>
      </c>
      <c r="S22" t="s">
        <v>945</v>
      </c>
      <c r="T22">
        <v>0</v>
      </c>
      <c r="Z22" t="s">
        <v>945</v>
      </c>
      <c r="AU22">
        <v>14.83</v>
      </c>
      <c r="AV22" s="13">
        <f t="shared" si="0"/>
        <v>1</v>
      </c>
      <c r="AW22" s="13">
        <v>102.9</v>
      </c>
      <c r="AX22">
        <v>0.8</v>
      </c>
      <c r="AY22">
        <f t="shared" si="1"/>
        <v>7.3</v>
      </c>
      <c r="AZ22">
        <v>7.3</v>
      </c>
      <c r="BA22">
        <v>14.83</v>
      </c>
      <c r="BB22">
        <v>7.3</v>
      </c>
      <c r="BC22">
        <v>14.83</v>
      </c>
      <c r="BD22" t="s">
        <v>65</v>
      </c>
      <c r="BE22" t="s">
        <v>946</v>
      </c>
      <c r="BF22">
        <v>0</v>
      </c>
      <c r="BG22" t="s">
        <v>945</v>
      </c>
      <c r="BH22" t="s">
        <v>494</v>
      </c>
      <c r="BI22" t="s">
        <v>945</v>
      </c>
      <c r="BL22" t="s">
        <v>1006</v>
      </c>
      <c r="BM22" t="s">
        <v>1173</v>
      </c>
      <c r="BN22" t="s">
        <v>1007</v>
      </c>
      <c r="BO22" t="s">
        <v>3</v>
      </c>
      <c r="BP22">
        <v>5</v>
      </c>
      <c r="BQ22" t="s">
        <v>494</v>
      </c>
      <c r="BR22">
        <v>1</v>
      </c>
      <c r="BS22" t="str">
        <f t="shared" si="2"/>
        <v>na</v>
      </c>
      <c r="BV22">
        <v>14.83</v>
      </c>
      <c r="CC22" t="s">
        <v>494</v>
      </c>
      <c r="DM22">
        <v>20401327</v>
      </c>
      <c r="DN22" s="13">
        <v>0.96426163182737712</v>
      </c>
      <c r="DO22" s="13">
        <f t="shared" si="3"/>
        <v>1</v>
      </c>
      <c r="DP22">
        <v>0.8</v>
      </c>
      <c r="DQ22" t="s">
        <v>494</v>
      </c>
    </row>
    <row r="23" spans="1:121" x14ac:dyDescent="0.35">
      <c r="A23">
        <v>20401337</v>
      </c>
      <c r="B23" t="s">
        <v>49</v>
      </c>
      <c r="C23" t="s">
        <v>916</v>
      </c>
      <c r="D23" t="s">
        <v>494</v>
      </c>
      <c r="H23" t="s">
        <v>983</v>
      </c>
      <c r="I23" t="s">
        <v>494</v>
      </c>
      <c r="J23" t="s">
        <v>945</v>
      </c>
      <c r="K23" t="s">
        <v>494</v>
      </c>
      <c r="L23" t="s">
        <v>112</v>
      </c>
      <c r="M23" t="s">
        <v>112</v>
      </c>
      <c r="N23">
        <v>30</v>
      </c>
      <c r="O23">
        <v>0.8</v>
      </c>
      <c r="P23" t="s">
        <v>494</v>
      </c>
      <c r="Q23" t="s">
        <v>65</v>
      </c>
      <c r="R23" t="s">
        <v>945</v>
      </c>
      <c r="S23" t="s">
        <v>945</v>
      </c>
      <c r="T23">
        <v>0</v>
      </c>
      <c r="Z23" t="s">
        <v>945</v>
      </c>
      <c r="AA23">
        <v>2</v>
      </c>
      <c r="AB23" t="s">
        <v>494</v>
      </c>
      <c r="AF23">
        <v>2</v>
      </c>
      <c r="AG23">
        <v>2</v>
      </c>
      <c r="AH23" t="s">
        <v>65</v>
      </c>
      <c r="AI23" t="s">
        <v>60</v>
      </c>
      <c r="AJ23">
        <v>30</v>
      </c>
      <c r="AK23" t="s">
        <v>65</v>
      </c>
      <c r="AL23" t="s">
        <v>59</v>
      </c>
      <c r="AM23">
        <v>30</v>
      </c>
      <c r="AU23">
        <v>18.010000000000002</v>
      </c>
      <c r="AV23" s="13">
        <f t="shared" si="0"/>
        <v>1</v>
      </c>
      <c r="AW23" s="13">
        <v>110.1</v>
      </c>
      <c r="AX23">
        <v>0.8</v>
      </c>
      <c r="AY23">
        <f t="shared" si="1"/>
        <v>9.5</v>
      </c>
      <c r="AZ23">
        <v>9.5</v>
      </c>
      <c r="BA23">
        <v>18.010000000000002</v>
      </c>
      <c r="BB23">
        <v>9.5</v>
      </c>
      <c r="BC23">
        <v>18.010000000000002</v>
      </c>
      <c r="BD23" t="s">
        <v>65</v>
      </c>
      <c r="BE23" t="s">
        <v>946</v>
      </c>
      <c r="BF23">
        <v>0</v>
      </c>
      <c r="BG23" t="s">
        <v>945</v>
      </c>
      <c r="BH23" t="s">
        <v>494</v>
      </c>
      <c r="BI23" t="s">
        <v>945</v>
      </c>
      <c r="BL23" t="s">
        <v>1006</v>
      </c>
      <c r="BM23" t="s">
        <v>1173</v>
      </c>
      <c r="BN23" t="s">
        <v>1007</v>
      </c>
      <c r="BO23" t="s">
        <v>3</v>
      </c>
      <c r="BP23">
        <v>5</v>
      </c>
      <c r="BQ23" t="s">
        <v>494</v>
      </c>
      <c r="BR23">
        <v>1</v>
      </c>
      <c r="BS23" t="str">
        <f t="shared" si="2"/>
        <v>na</v>
      </c>
      <c r="BV23">
        <v>18.010000000000002</v>
      </c>
      <c r="CC23" t="s">
        <v>494</v>
      </c>
      <c r="DM23">
        <v>20401337</v>
      </c>
      <c r="DN23" s="13">
        <v>0.96057745696835084</v>
      </c>
      <c r="DO23" s="13">
        <f t="shared" si="3"/>
        <v>1</v>
      </c>
      <c r="DP23">
        <v>0.8</v>
      </c>
      <c r="DQ23" t="s">
        <v>494</v>
      </c>
    </row>
    <row r="24" spans="1:121" x14ac:dyDescent="0.35">
      <c r="A24">
        <v>20401343</v>
      </c>
      <c r="B24" t="s">
        <v>883</v>
      </c>
      <c r="C24" t="s">
        <v>917</v>
      </c>
      <c r="D24" t="s">
        <v>494</v>
      </c>
      <c r="H24" t="s">
        <v>983</v>
      </c>
      <c r="I24" t="s">
        <v>494</v>
      </c>
      <c r="J24" t="s">
        <v>945</v>
      </c>
      <c r="K24" t="s">
        <v>112</v>
      </c>
      <c r="L24" t="s">
        <v>494</v>
      </c>
      <c r="M24" t="s">
        <v>112</v>
      </c>
      <c r="N24" t="s">
        <v>945</v>
      </c>
      <c r="O24">
        <v>2.2999999999999998</v>
      </c>
      <c r="P24" t="s">
        <v>494</v>
      </c>
      <c r="Q24" t="s">
        <v>945</v>
      </c>
      <c r="R24" t="s">
        <v>1000</v>
      </c>
      <c r="S24" t="s">
        <v>1173</v>
      </c>
      <c r="T24">
        <v>2</v>
      </c>
      <c r="U24">
        <v>7</v>
      </c>
      <c r="V24">
        <v>7</v>
      </c>
      <c r="Y24">
        <v>4</v>
      </c>
      <c r="AA24" t="s">
        <v>945</v>
      </c>
      <c r="AB24" t="s">
        <v>112</v>
      </c>
      <c r="AC24" t="s">
        <v>957</v>
      </c>
      <c r="AD24">
        <v>4</v>
      </c>
      <c r="AE24">
        <v>0.5</v>
      </c>
      <c r="AF24">
        <v>1</v>
      </c>
      <c r="AG24">
        <v>1</v>
      </c>
      <c r="AU24">
        <v>7</v>
      </c>
      <c r="AV24" s="13">
        <f t="shared" si="0"/>
        <v>1</v>
      </c>
      <c r="AW24" s="13">
        <v>50</v>
      </c>
      <c r="AX24">
        <v>2.9</v>
      </c>
      <c r="AY24">
        <f t="shared" si="1"/>
        <v>4.5</v>
      </c>
      <c r="AZ24">
        <v>4.5</v>
      </c>
      <c r="BA24">
        <v>7</v>
      </c>
      <c r="BB24">
        <v>4.5</v>
      </c>
      <c r="BC24">
        <v>7</v>
      </c>
      <c r="BD24" t="s">
        <v>65</v>
      </c>
      <c r="BE24" t="s">
        <v>946</v>
      </c>
      <c r="BF24">
        <v>0</v>
      </c>
      <c r="BG24" t="s">
        <v>945</v>
      </c>
      <c r="BH24" t="s">
        <v>112</v>
      </c>
      <c r="BI24" t="s">
        <v>1074</v>
      </c>
      <c r="BJ24">
        <v>4</v>
      </c>
      <c r="BK24">
        <v>0.5</v>
      </c>
      <c r="BL24" t="s">
        <v>1010</v>
      </c>
      <c r="BM24" t="s">
        <v>1173</v>
      </c>
      <c r="BN24" t="s">
        <v>60</v>
      </c>
      <c r="BO24" t="s">
        <v>3</v>
      </c>
      <c r="BP24">
        <v>3</v>
      </c>
      <c r="BQ24" t="s">
        <v>494</v>
      </c>
      <c r="BR24">
        <v>1</v>
      </c>
      <c r="BS24" t="str">
        <f t="shared" si="2"/>
        <v>na</v>
      </c>
      <c r="BT24" t="s">
        <v>945</v>
      </c>
      <c r="BU24" t="s">
        <v>945</v>
      </c>
      <c r="BV24">
        <v>7</v>
      </c>
      <c r="BZ24">
        <v>4</v>
      </c>
      <c r="CC24" t="s">
        <v>112</v>
      </c>
      <c r="CD24" t="s">
        <v>945</v>
      </c>
      <c r="CE24" t="s">
        <v>945</v>
      </c>
      <c r="CF24" t="s">
        <v>494</v>
      </c>
      <c r="CG24" t="s">
        <v>65</v>
      </c>
      <c r="CH24" t="s">
        <v>993</v>
      </c>
      <c r="CI24" t="s">
        <v>1173</v>
      </c>
      <c r="CJ24">
        <v>3</v>
      </c>
      <c r="CK24">
        <v>7</v>
      </c>
      <c r="CO24">
        <v>4</v>
      </c>
      <c r="CQ24" t="s">
        <v>945</v>
      </c>
      <c r="CR24" t="s">
        <v>112</v>
      </c>
      <c r="CS24" t="s">
        <v>957</v>
      </c>
      <c r="CT24">
        <v>4</v>
      </c>
      <c r="CU24">
        <v>0.5</v>
      </c>
      <c r="CV24">
        <v>1</v>
      </c>
      <c r="CW24">
        <v>1</v>
      </c>
      <c r="DM24">
        <v>20401343</v>
      </c>
      <c r="DN24" s="13">
        <v>0.95714285714285718</v>
      </c>
      <c r="DO24" s="13">
        <f t="shared" si="3"/>
        <v>1</v>
      </c>
      <c r="DP24">
        <v>2.9</v>
      </c>
      <c r="DQ24" t="s">
        <v>494</v>
      </c>
    </row>
    <row r="25" spans="1:121" x14ac:dyDescent="0.35">
      <c r="A25">
        <v>20401344</v>
      </c>
      <c r="B25" t="s">
        <v>883</v>
      </c>
      <c r="C25" t="s">
        <v>917</v>
      </c>
      <c r="D25" t="s">
        <v>494</v>
      </c>
      <c r="H25" t="s">
        <v>983</v>
      </c>
      <c r="I25" t="s">
        <v>494</v>
      </c>
      <c r="J25" t="s">
        <v>945</v>
      </c>
      <c r="K25" t="s">
        <v>112</v>
      </c>
      <c r="L25" t="s">
        <v>494</v>
      </c>
      <c r="M25" t="s">
        <v>112</v>
      </c>
      <c r="N25" t="s">
        <v>945</v>
      </c>
      <c r="O25">
        <v>6</v>
      </c>
      <c r="P25" t="s">
        <v>494</v>
      </c>
      <c r="Q25" t="s">
        <v>968</v>
      </c>
      <c r="R25" t="s">
        <v>1009</v>
      </c>
      <c r="S25" t="s">
        <v>1168</v>
      </c>
      <c r="T25">
        <v>7</v>
      </c>
      <c r="U25">
        <v>6</v>
      </c>
      <c r="V25">
        <v>6</v>
      </c>
      <c r="Y25">
        <v>4</v>
      </c>
      <c r="AA25" t="s">
        <v>945</v>
      </c>
      <c r="AB25" t="s">
        <v>112</v>
      </c>
      <c r="AC25" t="s">
        <v>957</v>
      </c>
      <c r="AD25">
        <v>4</v>
      </c>
      <c r="AE25">
        <v>0.5</v>
      </c>
      <c r="AF25">
        <v>0.5</v>
      </c>
      <c r="AG25">
        <v>0.5</v>
      </c>
      <c r="AU25">
        <v>6</v>
      </c>
      <c r="AV25" s="13">
        <f t="shared" si="0"/>
        <v>1</v>
      </c>
      <c r="AW25" s="13">
        <v>45</v>
      </c>
      <c r="AX25">
        <v>3.5</v>
      </c>
      <c r="AY25">
        <f t="shared" si="1"/>
        <v>3.5</v>
      </c>
      <c r="AZ25">
        <v>3.5</v>
      </c>
      <c r="BA25">
        <v>6</v>
      </c>
      <c r="BB25">
        <v>3.5</v>
      </c>
      <c r="BC25">
        <v>6</v>
      </c>
      <c r="BD25" t="s">
        <v>65</v>
      </c>
      <c r="BE25" t="s">
        <v>946</v>
      </c>
      <c r="BF25">
        <v>0</v>
      </c>
      <c r="BG25" t="s">
        <v>945</v>
      </c>
      <c r="BH25" t="s">
        <v>112</v>
      </c>
      <c r="BI25" t="s">
        <v>1074</v>
      </c>
      <c r="BJ25">
        <v>4</v>
      </c>
      <c r="BK25">
        <v>0.5</v>
      </c>
      <c r="BL25" t="s">
        <v>993</v>
      </c>
      <c r="BM25" t="s">
        <v>1173</v>
      </c>
      <c r="BN25" t="s">
        <v>60</v>
      </c>
      <c r="BO25" t="s">
        <v>3</v>
      </c>
      <c r="BP25">
        <v>3</v>
      </c>
      <c r="BQ25" t="s">
        <v>494</v>
      </c>
      <c r="BR25">
        <v>1</v>
      </c>
      <c r="BS25" t="str">
        <f t="shared" si="2"/>
        <v>na</v>
      </c>
      <c r="BT25" t="s">
        <v>945</v>
      </c>
      <c r="BU25" t="s">
        <v>945</v>
      </c>
      <c r="BV25">
        <v>6</v>
      </c>
      <c r="BZ25">
        <v>4</v>
      </c>
      <c r="CC25" t="s">
        <v>112</v>
      </c>
      <c r="CD25" t="s">
        <v>945</v>
      </c>
      <c r="CE25">
        <v>3.3</v>
      </c>
      <c r="CF25" t="s">
        <v>494</v>
      </c>
      <c r="CG25" t="s">
        <v>968</v>
      </c>
      <c r="CH25" t="s">
        <v>1009</v>
      </c>
      <c r="CI25" t="s">
        <v>1168</v>
      </c>
      <c r="CJ25">
        <v>1</v>
      </c>
      <c r="CK25">
        <v>6</v>
      </c>
      <c r="CL25">
        <v>6</v>
      </c>
      <c r="CO25">
        <v>4</v>
      </c>
      <c r="CQ25" t="s">
        <v>945</v>
      </c>
      <c r="CR25" t="s">
        <v>112</v>
      </c>
      <c r="CS25" t="s">
        <v>957</v>
      </c>
      <c r="CT25">
        <v>4</v>
      </c>
      <c r="CU25">
        <v>0.5</v>
      </c>
      <c r="CV25">
        <v>0.5</v>
      </c>
      <c r="CW25">
        <v>0.5</v>
      </c>
      <c r="DM25">
        <v>20401344</v>
      </c>
      <c r="DN25" s="13">
        <v>0.93333333333333313</v>
      </c>
      <c r="DO25" s="13">
        <f t="shared" si="3"/>
        <v>1</v>
      </c>
      <c r="DP25">
        <v>3.5</v>
      </c>
      <c r="DQ25" t="s">
        <v>494</v>
      </c>
    </row>
    <row r="26" spans="1:121" x14ac:dyDescent="0.35">
      <c r="A26">
        <v>20401347</v>
      </c>
      <c r="B26" t="s">
        <v>883</v>
      </c>
      <c r="C26" t="s">
        <v>994</v>
      </c>
      <c r="D26" t="s">
        <v>494</v>
      </c>
      <c r="H26" t="s">
        <v>983</v>
      </c>
      <c r="I26" t="s">
        <v>494</v>
      </c>
      <c r="J26" t="s">
        <v>945</v>
      </c>
      <c r="K26" t="s">
        <v>112</v>
      </c>
      <c r="L26" t="s">
        <v>494</v>
      </c>
      <c r="M26" t="s">
        <v>112</v>
      </c>
      <c r="N26" t="s">
        <v>945</v>
      </c>
      <c r="O26">
        <v>3.3</v>
      </c>
      <c r="P26" t="s">
        <v>494</v>
      </c>
      <c r="Q26" t="s">
        <v>968</v>
      </c>
      <c r="R26" t="s">
        <v>1009</v>
      </c>
      <c r="S26" t="s">
        <v>1168</v>
      </c>
      <c r="T26">
        <v>2</v>
      </c>
      <c r="U26">
        <v>7</v>
      </c>
      <c r="V26">
        <v>7</v>
      </c>
      <c r="Y26">
        <v>4</v>
      </c>
      <c r="AA26" t="s">
        <v>945</v>
      </c>
      <c r="AB26" t="s">
        <v>112</v>
      </c>
      <c r="AC26" t="s">
        <v>957</v>
      </c>
      <c r="AD26">
        <v>4</v>
      </c>
      <c r="AE26">
        <v>0.5</v>
      </c>
      <c r="AF26">
        <v>0.5</v>
      </c>
      <c r="AG26">
        <v>0.5</v>
      </c>
      <c r="AU26">
        <v>6</v>
      </c>
      <c r="AV26" s="13">
        <f t="shared" si="0"/>
        <v>1</v>
      </c>
      <c r="AW26" s="13">
        <v>25</v>
      </c>
      <c r="AX26">
        <v>3.3</v>
      </c>
      <c r="AY26">
        <f t="shared" si="1"/>
        <v>4</v>
      </c>
      <c r="AZ26">
        <v>4</v>
      </c>
      <c r="BA26">
        <v>6</v>
      </c>
      <c r="BB26">
        <v>4</v>
      </c>
      <c r="BC26">
        <v>6</v>
      </c>
      <c r="BD26" t="s">
        <v>65</v>
      </c>
      <c r="BE26" t="s">
        <v>946</v>
      </c>
      <c r="BF26">
        <v>0</v>
      </c>
      <c r="BG26" t="s">
        <v>945</v>
      </c>
      <c r="BH26" t="s">
        <v>112</v>
      </c>
      <c r="BI26" t="s">
        <v>1074</v>
      </c>
      <c r="BJ26">
        <v>4</v>
      </c>
      <c r="BK26">
        <v>0.5</v>
      </c>
      <c r="BL26" t="s">
        <v>993</v>
      </c>
      <c r="BM26" t="s">
        <v>1173</v>
      </c>
      <c r="BN26" t="s">
        <v>60</v>
      </c>
      <c r="BO26" t="s">
        <v>3</v>
      </c>
      <c r="BP26">
        <v>3</v>
      </c>
      <c r="BQ26" t="s">
        <v>494</v>
      </c>
      <c r="BR26">
        <v>1</v>
      </c>
      <c r="BS26" t="str">
        <f t="shared" si="2"/>
        <v>na</v>
      </c>
      <c r="BT26" t="s">
        <v>945</v>
      </c>
      <c r="BU26" t="s">
        <v>945</v>
      </c>
      <c r="BV26">
        <v>6</v>
      </c>
      <c r="BZ26">
        <v>4</v>
      </c>
      <c r="CC26" t="s">
        <v>112</v>
      </c>
      <c r="CD26" t="s">
        <v>945</v>
      </c>
      <c r="CE26">
        <v>3.3</v>
      </c>
      <c r="CF26" t="s">
        <v>494</v>
      </c>
      <c r="CG26" t="s">
        <v>65</v>
      </c>
      <c r="CH26" t="s">
        <v>945</v>
      </c>
      <c r="CI26" t="s">
        <v>945</v>
      </c>
      <c r="CJ26">
        <v>0</v>
      </c>
      <c r="CQ26" t="s">
        <v>945</v>
      </c>
      <c r="DM26">
        <v>20401347</v>
      </c>
      <c r="DN26" s="13">
        <v>0.9833333333333335</v>
      </c>
      <c r="DO26" s="13">
        <f t="shared" si="3"/>
        <v>1</v>
      </c>
      <c r="DP26">
        <v>3.3</v>
      </c>
      <c r="DQ26" t="s">
        <v>494</v>
      </c>
    </row>
    <row r="27" spans="1:121" x14ac:dyDescent="0.35">
      <c r="A27">
        <v>20401348</v>
      </c>
      <c r="B27" t="s">
        <v>49</v>
      </c>
      <c r="C27" t="s">
        <v>918</v>
      </c>
      <c r="D27" t="s">
        <v>494</v>
      </c>
      <c r="F27" t="s">
        <v>112</v>
      </c>
      <c r="H27" t="s">
        <v>983</v>
      </c>
      <c r="I27" t="s">
        <v>494</v>
      </c>
      <c r="J27" t="s">
        <v>945</v>
      </c>
      <c r="K27" t="s">
        <v>112</v>
      </c>
      <c r="L27" t="s">
        <v>494</v>
      </c>
      <c r="M27" t="s">
        <v>494</v>
      </c>
      <c r="AU27">
        <v>20</v>
      </c>
      <c r="AV27" s="13">
        <f t="shared" si="0"/>
        <v>1.1976047904191618</v>
      </c>
      <c r="AW27" s="13">
        <v>58</v>
      </c>
      <c r="AX27">
        <v>0.98</v>
      </c>
      <c r="AY27">
        <f t="shared" si="1"/>
        <v>5.25</v>
      </c>
      <c r="AZ27">
        <v>5.25</v>
      </c>
      <c r="BA27">
        <v>16.7</v>
      </c>
      <c r="BB27">
        <v>5.25</v>
      </c>
      <c r="BC27">
        <v>16.7</v>
      </c>
      <c r="BD27" t="s">
        <v>65</v>
      </c>
      <c r="BE27" t="s">
        <v>982</v>
      </c>
      <c r="BF27">
        <v>3</v>
      </c>
      <c r="BG27" t="s">
        <v>945</v>
      </c>
      <c r="BH27" t="s">
        <v>112</v>
      </c>
      <c r="BI27" t="s">
        <v>981</v>
      </c>
      <c r="BJ27" t="s">
        <v>945</v>
      </c>
      <c r="BK27" t="s">
        <v>945</v>
      </c>
      <c r="BL27" t="s">
        <v>990</v>
      </c>
      <c r="BM27" t="s">
        <v>1168</v>
      </c>
      <c r="BN27" t="s">
        <v>1008</v>
      </c>
      <c r="BO27" t="s">
        <v>4</v>
      </c>
      <c r="BP27">
        <v>3</v>
      </c>
      <c r="BQ27" t="s">
        <v>494</v>
      </c>
      <c r="BR27">
        <v>1</v>
      </c>
      <c r="BS27" t="str">
        <f t="shared" si="2"/>
        <v>na</v>
      </c>
      <c r="BT27" t="s">
        <v>945</v>
      </c>
      <c r="BU27" t="s">
        <v>945</v>
      </c>
      <c r="BV27">
        <v>16.7</v>
      </c>
      <c r="BY27">
        <v>6.7</v>
      </c>
      <c r="CC27" t="s">
        <v>494</v>
      </c>
      <c r="DM27">
        <v>20401348</v>
      </c>
      <c r="DN27" s="13">
        <v>0.95808383233532934</v>
      </c>
      <c r="DO27" s="13">
        <f t="shared" si="3"/>
        <v>1.1976047904191618</v>
      </c>
      <c r="DP27">
        <v>0.98</v>
      </c>
      <c r="DQ27" t="s">
        <v>494</v>
      </c>
    </row>
    <row r="28" spans="1:121" x14ac:dyDescent="0.35">
      <c r="A28">
        <v>20401349</v>
      </c>
      <c r="B28" t="s">
        <v>132</v>
      </c>
      <c r="C28" t="s">
        <v>919</v>
      </c>
      <c r="D28" t="s">
        <v>494</v>
      </c>
      <c r="H28" t="s">
        <v>983</v>
      </c>
      <c r="I28" t="s">
        <v>494</v>
      </c>
      <c r="J28" t="s">
        <v>945</v>
      </c>
      <c r="K28" t="s">
        <v>112</v>
      </c>
      <c r="L28" t="s">
        <v>494</v>
      </c>
      <c r="M28" t="s">
        <v>494</v>
      </c>
      <c r="AU28">
        <v>10</v>
      </c>
      <c r="AV28" s="13">
        <f t="shared" si="0"/>
        <v>1.1111111111111112</v>
      </c>
      <c r="AW28" s="13">
        <v>52</v>
      </c>
      <c r="AX28">
        <v>1.1499999999999999</v>
      </c>
      <c r="AY28">
        <f t="shared" si="1"/>
        <v>4.25</v>
      </c>
      <c r="AZ28">
        <v>4.25</v>
      </c>
      <c r="BA28">
        <v>9</v>
      </c>
      <c r="BB28">
        <v>4.25</v>
      </c>
      <c r="BC28">
        <v>9</v>
      </c>
      <c r="BD28" t="s">
        <v>65</v>
      </c>
      <c r="BE28" t="s">
        <v>946</v>
      </c>
      <c r="BF28">
        <v>0</v>
      </c>
      <c r="BG28" t="s">
        <v>945</v>
      </c>
      <c r="BH28" t="s">
        <v>112</v>
      </c>
      <c r="BI28" t="s">
        <v>1074</v>
      </c>
      <c r="BJ28">
        <v>7</v>
      </c>
      <c r="BK28">
        <v>0.5</v>
      </c>
      <c r="BL28" t="s">
        <v>991</v>
      </c>
      <c r="BM28" t="s">
        <v>1166</v>
      </c>
      <c r="BN28" t="s">
        <v>1008</v>
      </c>
      <c r="BO28" t="s">
        <v>3</v>
      </c>
      <c r="BP28">
        <v>3</v>
      </c>
      <c r="BQ28" t="s">
        <v>494</v>
      </c>
      <c r="BR28">
        <v>1</v>
      </c>
      <c r="BS28" t="str">
        <f t="shared" si="2"/>
        <v>na</v>
      </c>
      <c r="BT28" t="s">
        <v>945</v>
      </c>
      <c r="BU28" t="s">
        <v>945</v>
      </c>
      <c r="BV28">
        <v>9</v>
      </c>
      <c r="BY28">
        <v>7</v>
      </c>
      <c r="BZ28">
        <v>7</v>
      </c>
      <c r="CC28" t="s">
        <v>494</v>
      </c>
      <c r="DM28">
        <v>20401349</v>
      </c>
      <c r="DN28" s="13">
        <v>0.92222222222222205</v>
      </c>
      <c r="DO28" s="13">
        <f t="shared" si="3"/>
        <v>1.1111111111111112</v>
      </c>
      <c r="DP28">
        <v>1.1499999999999999</v>
      </c>
      <c r="DQ28" t="s">
        <v>494</v>
      </c>
    </row>
    <row r="29" spans="1:121" x14ac:dyDescent="0.35">
      <c r="A29">
        <v>20401350</v>
      </c>
      <c r="B29" t="s">
        <v>49</v>
      </c>
      <c r="C29" t="s">
        <v>919</v>
      </c>
      <c r="D29" t="s">
        <v>494</v>
      </c>
      <c r="H29" t="s">
        <v>983</v>
      </c>
      <c r="I29" t="s">
        <v>494</v>
      </c>
      <c r="J29" t="s">
        <v>945</v>
      </c>
      <c r="K29" t="s">
        <v>494</v>
      </c>
      <c r="L29" t="s">
        <v>112</v>
      </c>
      <c r="M29" t="s">
        <v>112</v>
      </c>
      <c r="N29" t="s">
        <v>945</v>
      </c>
      <c r="O29" t="s">
        <v>945</v>
      </c>
      <c r="P29" t="s">
        <v>494</v>
      </c>
      <c r="Q29" t="s">
        <v>945</v>
      </c>
      <c r="R29" t="s">
        <v>945</v>
      </c>
      <c r="S29" t="s">
        <v>945</v>
      </c>
      <c r="T29">
        <v>0</v>
      </c>
      <c r="U29">
        <v>35</v>
      </c>
      <c r="V29">
        <v>35</v>
      </c>
      <c r="Y29">
        <v>12</v>
      </c>
      <c r="AA29" t="s">
        <v>945</v>
      </c>
      <c r="AB29" t="s">
        <v>112</v>
      </c>
      <c r="AC29" t="s">
        <v>985</v>
      </c>
      <c r="AD29">
        <v>12</v>
      </c>
      <c r="AE29" t="s">
        <v>945</v>
      </c>
      <c r="AF29" t="s">
        <v>945</v>
      </c>
      <c r="AG29" t="s">
        <v>945</v>
      </c>
      <c r="AH29" t="s">
        <v>165</v>
      </c>
      <c r="AI29" t="s">
        <v>60</v>
      </c>
      <c r="AJ29" t="s">
        <v>945</v>
      </c>
      <c r="AK29" t="s">
        <v>165</v>
      </c>
      <c r="AL29" t="s">
        <v>59</v>
      </c>
      <c r="AM29" t="s">
        <v>945</v>
      </c>
      <c r="AU29">
        <v>19.829999999999998</v>
      </c>
      <c r="AV29" s="13">
        <f t="shared" si="0"/>
        <v>0.99648241206030153</v>
      </c>
      <c r="AW29" s="13">
        <v>58.5</v>
      </c>
      <c r="AX29">
        <v>0.5</v>
      </c>
      <c r="AY29">
        <f t="shared" si="1"/>
        <v>5.7</v>
      </c>
      <c r="AZ29">
        <v>5.7</v>
      </c>
      <c r="BA29">
        <v>19.899999999999999</v>
      </c>
      <c r="BB29">
        <v>5.7</v>
      </c>
      <c r="BC29">
        <v>19.899999999999999</v>
      </c>
      <c r="BD29" t="s">
        <v>65</v>
      </c>
      <c r="BE29" t="s">
        <v>946</v>
      </c>
      <c r="BF29">
        <v>0</v>
      </c>
      <c r="BG29" t="s">
        <v>945</v>
      </c>
      <c r="BH29" t="s">
        <v>112</v>
      </c>
      <c r="BI29" t="s">
        <v>1074</v>
      </c>
      <c r="BJ29">
        <v>12</v>
      </c>
      <c r="BK29">
        <v>1</v>
      </c>
      <c r="BL29" t="s">
        <v>945</v>
      </c>
      <c r="BM29" t="s">
        <v>945</v>
      </c>
      <c r="BP29">
        <v>0</v>
      </c>
      <c r="BQ29" t="s">
        <v>494</v>
      </c>
      <c r="BR29">
        <v>1</v>
      </c>
      <c r="BS29" t="str">
        <f t="shared" si="2"/>
        <v>na</v>
      </c>
      <c r="BT29" t="s">
        <v>945</v>
      </c>
      <c r="BU29" t="s">
        <v>945</v>
      </c>
      <c r="BV29">
        <v>19.899999999999999</v>
      </c>
      <c r="BZ29">
        <v>12</v>
      </c>
      <c r="CC29" t="s">
        <v>112</v>
      </c>
      <c r="CD29" t="s">
        <v>945</v>
      </c>
      <c r="CE29" t="s">
        <v>945</v>
      </c>
      <c r="CF29" t="s">
        <v>494</v>
      </c>
      <c r="CG29" t="s">
        <v>65</v>
      </c>
      <c r="CH29" t="s">
        <v>945</v>
      </c>
      <c r="CI29" t="s">
        <v>945</v>
      </c>
      <c r="CJ29">
        <v>0</v>
      </c>
      <c r="CK29">
        <v>35</v>
      </c>
      <c r="CO29">
        <v>12</v>
      </c>
      <c r="CQ29" t="s">
        <v>945</v>
      </c>
      <c r="CR29" t="s">
        <v>112</v>
      </c>
      <c r="CS29" t="s">
        <v>981</v>
      </c>
      <c r="CT29" t="s">
        <v>945</v>
      </c>
      <c r="CU29" t="s">
        <v>945</v>
      </c>
      <c r="CV29" t="s">
        <v>945</v>
      </c>
      <c r="CW29" t="s">
        <v>945</v>
      </c>
      <c r="CX29" t="s">
        <v>165</v>
      </c>
      <c r="CY29" t="s">
        <v>60</v>
      </c>
      <c r="CZ29" t="s">
        <v>945</v>
      </c>
      <c r="DA29" t="s">
        <v>165</v>
      </c>
      <c r="DB29" t="s">
        <v>59</v>
      </c>
      <c r="DC29" t="s">
        <v>945</v>
      </c>
      <c r="DM29">
        <v>20401350</v>
      </c>
      <c r="DN29" s="13">
        <v>0.89949748743718594</v>
      </c>
      <c r="DO29" s="13">
        <f t="shared" si="3"/>
        <v>0.99648241206030153</v>
      </c>
      <c r="DP29">
        <v>0.5</v>
      </c>
      <c r="DQ29" t="s">
        <v>494</v>
      </c>
    </row>
    <row r="30" spans="1:121" x14ac:dyDescent="0.35">
      <c r="A30">
        <v>20403919</v>
      </c>
      <c r="B30" t="s">
        <v>884</v>
      </c>
      <c r="C30" t="s">
        <v>920</v>
      </c>
      <c r="D30" t="s">
        <v>494</v>
      </c>
      <c r="H30" t="s">
        <v>335</v>
      </c>
      <c r="I30" t="s">
        <v>494</v>
      </c>
      <c r="J30" t="s">
        <v>945</v>
      </c>
      <c r="K30" t="s">
        <v>494</v>
      </c>
      <c r="L30" t="s">
        <v>112</v>
      </c>
      <c r="M30" t="s">
        <v>112</v>
      </c>
      <c r="P30" t="s">
        <v>494</v>
      </c>
      <c r="Q30" t="s">
        <v>970</v>
      </c>
      <c r="R30" t="s">
        <v>945</v>
      </c>
      <c r="S30" t="s">
        <v>945</v>
      </c>
      <c r="T30">
        <v>0</v>
      </c>
      <c r="Y30">
        <v>5</v>
      </c>
      <c r="AA30" t="s">
        <v>945</v>
      </c>
      <c r="AB30" t="s">
        <v>112</v>
      </c>
      <c r="AC30" t="s">
        <v>957</v>
      </c>
      <c r="AD30">
        <v>5</v>
      </c>
      <c r="AE30">
        <v>1</v>
      </c>
      <c r="AU30">
        <v>15.83</v>
      </c>
      <c r="AV30" s="13">
        <f t="shared" si="0"/>
        <v>1.0553333333333332</v>
      </c>
      <c r="AW30" s="13">
        <v>51</v>
      </c>
      <c r="AX30">
        <v>0.35</v>
      </c>
      <c r="AY30">
        <f t="shared" si="1"/>
        <v>4.17</v>
      </c>
      <c r="AZ30">
        <v>4.17</v>
      </c>
      <c r="BA30">
        <v>15</v>
      </c>
      <c r="BB30">
        <v>4.17</v>
      </c>
      <c r="BC30">
        <v>15</v>
      </c>
      <c r="BD30" t="s">
        <v>65</v>
      </c>
      <c r="BE30" t="s">
        <v>982</v>
      </c>
      <c r="BF30">
        <v>2</v>
      </c>
      <c r="BG30" t="s">
        <v>945</v>
      </c>
      <c r="BH30" t="s">
        <v>112</v>
      </c>
      <c r="BI30" t="s">
        <v>1074</v>
      </c>
      <c r="BJ30">
        <v>5</v>
      </c>
      <c r="BK30">
        <v>1</v>
      </c>
      <c r="BL30" t="s">
        <v>945</v>
      </c>
      <c r="BM30" t="s">
        <v>945</v>
      </c>
      <c r="BP30">
        <v>0</v>
      </c>
      <c r="BQ30" t="s">
        <v>494</v>
      </c>
      <c r="BR30">
        <v>1</v>
      </c>
      <c r="BS30" t="str">
        <f t="shared" si="2"/>
        <v>na</v>
      </c>
      <c r="BT30" t="s">
        <v>945</v>
      </c>
      <c r="BU30" t="s">
        <v>945</v>
      </c>
      <c r="BV30">
        <v>15</v>
      </c>
      <c r="BZ30">
        <v>5</v>
      </c>
      <c r="CC30" t="s">
        <v>494</v>
      </c>
      <c r="DM30">
        <v>20403919</v>
      </c>
      <c r="DN30" s="13">
        <v>0.69777777777777783</v>
      </c>
      <c r="DO30" s="13">
        <f t="shared" si="3"/>
        <v>1.0553333333333332</v>
      </c>
      <c r="DP30">
        <v>0.35</v>
      </c>
      <c r="DQ30" t="s">
        <v>494</v>
      </c>
    </row>
    <row r="31" spans="1:121" x14ac:dyDescent="0.35">
      <c r="A31">
        <v>20500592</v>
      </c>
      <c r="B31" t="s">
        <v>126</v>
      </c>
      <c r="C31" t="s">
        <v>909</v>
      </c>
      <c r="D31" t="s">
        <v>494</v>
      </c>
      <c r="H31" t="s">
        <v>983</v>
      </c>
      <c r="I31" t="s">
        <v>494</v>
      </c>
      <c r="J31" t="s">
        <v>945</v>
      </c>
      <c r="K31" t="s">
        <v>112</v>
      </c>
      <c r="L31" t="s">
        <v>494</v>
      </c>
      <c r="M31" t="s">
        <v>112</v>
      </c>
      <c r="N31">
        <v>24</v>
      </c>
      <c r="O31">
        <v>4</v>
      </c>
      <c r="P31" t="s">
        <v>494</v>
      </c>
      <c r="Q31" t="s">
        <v>968</v>
      </c>
      <c r="R31" t="s">
        <v>997</v>
      </c>
      <c r="S31" t="s">
        <v>1174</v>
      </c>
      <c r="T31">
        <v>2</v>
      </c>
      <c r="AB31" t="s">
        <v>112</v>
      </c>
      <c r="AC31" t="s">
        <v>985</v>
      </c>
      <c r="AD31" t="s">
        <v>945</v>
      </c>
      <c r="AE31" t="s">
        <v>945</v>
      </c>
      <c r="AF31" t="s">
        <v>945</v>
      </c>
      <c r="AG31" t="s">
        <v>945</v>
      </c>
      <c r="AH31" t="s">
        <v>65</v>
      </c>
      <c r="AI31" t="s">
        <v>60</v>
      </c>
      <c r="AJ31">
        <v>24</v>
      </c>
      <c r="AK31" t="s">
        <v>65</v>
      </c>
      <c r="AL31" t="s">
        <v>59</v>
      </c>
      <c r="AM31">
        <v>24</v>
      </c>
      <c r="AU31">
        <v>19.899999999999999</v>
      </c>
      <c r="AV31" s="13">
        <f t="shared" si="0"/>
        <v>1.3266666666666667</v>
      </c>
      <c r="AW31" s="13">
        <v>74</v>
      </c>
      <c r="AX31">
        <v>4</v>
      </c>
      <c r="AY31">
        <f t="shared" si="1"/>
        <v>10.3</v>
      </c>
      <c r="AZ31">
        <v>10.8</v>
      </c>
      <c r="BA31">
        <v>19.899999999999999</v>
      </c>
      <c r="BB31">
        <v>9.8000000000000007</v>
      </c>
      <c r="BC31">
        <v>19.899999999999999</v>
      </c>
      <c r="BD31" t="s">
        <v>968</v>
      </c>
      <c r="BE31" t="s">
        <v>946</v>
      </c>
      <c r="BF31">
        <v>0</v>
      </c>
      <c r="BG31" t="s">
        <v>945</v>
      </c>
      <c r="BH31" t="s">
        <v>112</v>
      </c>
      <c r="BI31" t="s">
        <v>1074</v>
      </c>
      <c r="BJ31">
        <v>6</v>
      </c>
      <c r="BK31">
        <v>0.5</v>
      </c>
      <c r="BL31" t="s">
        <v>997</v>
      </c>
      <c r="BM31" t="s">
        <v>1166</v>
      </c>
      <c r="BN31" t="s">
        <v>1008</v>
      </c>
      <c r="BO31" t="s">
        <v>3</v>
      </c>
      <c r="BP31">
        <v>8</v>
      </c>
      <c r="BQ31" t="s">
        <v>494</v>
      </c>
      <c r="BR31">
        <v>1</v>
      </c>
      <c r="BS31" t="str">
        <f t="shared" si="2"/>
        <v>na</v>
      </c>
      <c r="BT31" t="s">
        <v>945</v>
      </c>
      <c r="BU31" t="s">
        <v>945</v>
      </c>
      <c r="BV31">
        <v>15</v>
      </c>
      <c r="BZ31">
        <v>10</v>
      </c>
      <c r="CA31">
        <v>15</v>
      </c>
      <c r="CC31" t="s">
        <v>112</v>
      </c>
      <c r="CD31">
        <v>65</v>
      </c>
      <c r="CE31">
        <v>6</v>
      </c>
      <c r="CF31" t="s">
        <v>494</v>
      </c>
      <c r="CG31" t="s">
        <v>968</v>
      </c>
      <c r="CH31" t="s">
        <v>945</v>
      </c>
      <c r="CI31" t="s">
        <v>945</v>
      </c>
      <c r="CJ31">
        <v>0</v>
      </c>
      <c r="CK31">
        <v>15</v>
      </c>
      <c r="CQ31" t="s">
        <v>945</v>
      </c>
      <c r="CR31" t="s">
        <v>494</v>
      </c>
      <c r="CS31" t="s">
        <v>945</v>
      </c>
      <c r="CV31" t="s">
        <v>945</v>
      </c>
      <c r="CW31" t="s">
        <v>945</v>
      </c>
      <c r="CX31" t="s">
        <v>65</v>
      </c>
      <c r="CY31" t="s">
        <v>60</v>
      </c>
      <c r="CZ31">
        <v>65</v>
      </c>
      <c r="DA31" t="s">
        <v>65</v>
      </c>
      <c r="DB31" t="s">
        <v>59</v>
      </c>
      <c r="DC31">
        <v>65</v>
      </c>
      <c r="DM31">
        <v>20500592</v>
      </c>
      <c r="DN31" s="13">
        <v>0.90222222222222215</v>
      </c>
      <c r="DO31" s="13">
        <f t="shared" si="3"/>
        <v>1.3266666666666667</v>
      </c>
      <c r="DP31">
        <v>4</v>
      </c>
      <c r="DQ31" t="s">
        <v>494</v>
      </c>
    </row>
    <row r="32" spans="1:121" x14ac:dyDescent="0.35">
      <c r="A32">
        <v>20501034</v>
      </c>
      <c r="B32" t="s">
        <v>434</v>
      </c>
      <c r="C32" t="s">
        <v>921</v>
      </c>
      <c r="D32" t="s">
        <v>494</v>
      </c>
      <c r="H32" t="s">
        <v>335</v>
      </c>
      <c r="I32" t="s">
        <v>112</v>
      </c>
      <c r="J32" t="s">
        <v>112</v>
      </c>
      <c r="K32" t="s">
        <v>112</v>
      </c>
      <c r="L32" t="s">
        <v>494</v>
      </c>
      <c r="M32" t="s">
        <v>112</v>
      </c>
      <c r="N32">
        <v>50</v>
      </c>
      <c r="O32">
        <v>2.85</v>
      </c>
      <c r="P32" t="s">
        <v>494</v>
      </c>
      <c r="Q32" t="s">
        <v>972</v>
      </c>
      <c r="R32" t="s">
        <v>55</v>
      </c>
      <c r="S32" t="s">
        <v>1166</v>
      </c>
      <c r="T32">
        <v>1</v>
      </c>
      <c r="AA32">
        <v>1.5</v>
      </c>
      <c r="AB32" t="s">
        <v>112</v>
      </c>
      <c r="AC32" t="s">
        <v>985</v>
      </c>
      <c r="AD32">
        <v>3.5</v>
      </c>
      <c r="AE32" t="s">
        <v>945</v>
      </c>
      <c r="AF32">
        <v>3</v>
      </c>
      <c r="AH32" t="s">
        <v>322</v>
      </c>
      <c r="AI32" t="s">
        <v>59</v>
      </c>
      <c r="AJ32">
        <v>50</v>
      </c>
      <c r="AU32">
        <v>10</v>
      </c>
      <c r="AV32" s="13">
        <f t="shared" si="0"/>
        <v>1.4285714285714286</v>
      </c>
      <c r="AW32" s="13">
        <v>68</v>
      </c>
      <c r="AX32">
        <v>2.85</v>
      </c>
      <c r="AY32">
        <f t="shared" si="1"/>
        <v>7</v>
      </c>
      <c r="AZ32">
        <v>7</v>
      </c>
      <c r="BA32">
        <v>7</v>
      </c>
      <c r="BB32">
        <v>7</v>
      </c>
      <c r="BC32">
        <v>7</v>
      </c>
      <c r="BD32" t="s">
        <v>972</v>
      </c>
      <c r="BE32" t="s">
        <v>982</v>
      </c>
      <c r="BF32">
        <v>3</v>
      </c>
      <c r="BG32" t="s">
        <v>945</v>
      </c>
      <c r="BH32" t="s">
        <v>112</v>
      </c>
      <c r="BI32" t="s">
        <v>980</v>
      </c>
      <c r="BJ32" t="s">
        <v>945</v>
      </c>
      <c r="BK32" t="s">
        <v>945</v>
      </c>
      <c r="BL32" t="s">
        <v>474</v>
      </c>
      <c r="BM32" t="s">
        <v>1166</v>
      </c>
      <c r="BN32" t="s">
        <v>1008</v>
      </c>
      <c r="BO32" t="s">
        <v>3</v>
      </c>
      <c r="BP32">
        <v>3</v>
      </c>
      <c r="BQ32" t="s">
        <v>112</v>
      </c>
      <c r="BR32">
        <v>3</v>
      </c>
      <c r="BS32">
        <f t="shared" si="2"/>
        <v>68</v>
      </c>
      <c r="BT32">
        <v>1.5</v>
      </c>
      <c r="BU32">
        <v>1.65</v>
      </c>
      <c r="BV32">
        <v>7</v>
      </c>
      <c r="BY32">
        <v>6</v>
      </c>
      <c r="BZ32">
        <v>3</v>
      </c>
      <c r="CC32" t="s">
        <v>112</v>
      </c>
      <c r="CD32">
        <v>20</v>
      </c>
      <c r="CF32" t="s">
        <v>494</v>
      </c>
      <c r="CG32" t="s">
        <v>972</v>
      </c>
      <c r="CH32" t="s">
        <v>945</v>
      </c>
      <c r="CI32" t="s">
        <v>945</v>
      </c>
      <c r="CJ32">
        <v>0</v>
      </c>
      <c r="CK32">
        <v>10</v>
      </c>
      <c r="CQ32" t="s">
        <v>945</v>
      </c>
      <c r="CR32" t="s">
        <v>494</v>
      </c>
      <c r="CV32">
        <v>3</v>
      </c>
      <c r="CX32" t="s">
        <v>65</v>
      </c>
      <c r="CY32" t="s">
        <v>60</v>
      </c>
      <c r="CZ32">
        <v>20</v>
      </c>
      <c r="DM32">
        <v>20501034</v>
      </c>
      <c r="DN32" s="13">
        <v>1.0857142857142856</v>
      </c>
      <c r="DO32" s="13">
        <f t="shared" si="3"/>
        <v>1.4285714285714286</v>
      </c>
      <c r="DP32">
        <v>2.85</v>
      </c>
      <c r="DQ32" t="s">
        <v>112</v>
      </c>
    </row>
    <row r="33" spans="1:121" x14ac:dyDescent="0.35">
      <c r="A33">
        <v>20501035</v>
      </c>
      <c r="B33" t="s">
        <v>434</v>
      </c>
      <c r="C33" t="s">
        <v>921</v>
      </c>
      <c r="D33" t="s">
        <v>494</v>
      </c>
      <c r="H33" t="s">
        <v>971</v>
      </c>
      <c r="I33" t="s">
        <v>112</v>
      </c>
      <c r="J33" t="s">
        <v>3</v>
      </c>
      <c r="K33" t="s">
        <v>3</v>
      </c>
      <c r="L33" t="s">
        <v>494</v>
      </c>
      <c r="M33" t="s">
        <v>494</v>
      </c>
      <c r="AU33">
        <v>14</v>
      </c>
      <c r="AV33" s="13">
        <f t="shared" si="0"/>
        <v>1.4</v>
      </c>
      <c r="AW33" s="13">
        <v>78</v>
      </c>
      <c r="AX33">
        <v>1.98</v>
      </c>
      <c r="AY33">
        <f t="shared" si="1"/>
        <v>7.7</v>
      </c>
      <c r="AZ33">
        <v>7.7</v>
      </c>
      <c r="BA33">
        <v>10</v>
      </c>
      <c r="BB33">
        <v>7.7</v>
      </c>
      <c r="BC33">
        <v>10</v>
      </c>
      <c r="BD33" t="s">
        <v>972</v>
      </c>
      <c r="BE33" t="s">
        <v>946</v>
      </c>
      <c r="BF33">
        <v>0</v>
      </c>
      <c r="BG33" t="s">
        <v>945</v>
      </c>
      <c r="BH33" t="s">
        <v>112</v>
      </c>
      <c r="BI33" t="s">
        <v>981</v>
      </c>
      <c r="BJ33" t="s">
        <v>945</v>
      </c>
      <c r="BK33" t="s">
        <v>945</v>
      </c>
      <c r="BL33" t="s">
        <v>474</v>
      </c>
      <c r="BM33" t="s">
        <v>1166</v>
      </c>
      <c r="BN33" t="s">
        <v>1008</v>
      </c>
      <c r="BO33" t="s">
        <v>3</v>
      </c>
      <c r="BP33">
        <v>4</v>
      </c>
      <c r="BQ33" t="s">
        <v>112</v>
      </c>
      <c r="BR33">
        <v>3</v>
      </c>
      <c r="BS33">
        <f t="shared" si="2"/>
        <v>78</v>
      </c>
      <c r="BT33">
        <v>1.25</v>
      </c>
      <c r="BU33">
        <v>1.5</v>
      </c>
      <c r="BV33">
        <v>10</v>
      </c>
      <c r="BY33">
        <v>10</v>
      </c>
      <c r="CA33">
        <v>12</v>
      </c>
      <c r="CC33" t="s">
        <v>494</v>
      </c>
      <c r="DM33">
        <v>20501035</v>
      </c>
      <c r="DN33" s="13">
        <v>1.35</v>
      </c>
      <c r="DO33" s="13">
        <f t="shared" si="3"/>
        <v>1.4</v>
      </c>
      <c r="DP33">
        <v>1.98</v>
      </c>
      <c r="DQ33" t="s">
        <v>112</v>
      </c>
    </row>
    <row r="34" spans="1:121" x14ac:dyDescent="0.35">
      <c r="A34">
        <v>20501036</v>
      </c>
      <c r="B34" t="s">
        <v>434</v>
      </c>
      <c r="C34" t="s">
        <v>921</v>
      </c>
      <c r="D34" t="s">
        <v>494</v>
      </c>
      <c r="H34" t="s">
        <v>971</v>
      </c>
      <c r="I34" t="s">
        <v>112</v>
      </c>
      <c r="J34" t="s">
        <v>112</v>
      </c>
      <c r="K34" t="s">
        <v>112</v>
      </c>
      <c r="L34" t="s">
        <v>494</v>
      </c>
      <c r="M34" t="s">
        <v>112</v>
      </c>
      <c r="N34">
        <v>18</v>
      </c>
      <c r="O34">
        <v>2.37</v>
      </c>
      <c r="P34" t="s">
        <v>494</v>
      </c>
      <c r="Q34" t="s">
        <v>969</v>
      </c>
      <c r="R34" t="s">
        <v>474</v>
      </c>
      <c r="S34" t="s">
        <v>1166</v>
      </c>
      <c r="T34">
        <v>1</v>
      </c>
      <c r="X34">
        <v>4</v>
      </c>
      <c r="AB34" t="s">
        <v>112</v>
      </c>
      <c r="AC34" t="s">
        <v>985</v>
      </c>
      <c r="AD34" t="s">
        <v>945</v>
      </c>
      <c r="AE34" t="s">
        <v>945</v>
      </c>
      <c r="AF34" t="s">
        <v>945</v>
      </c>
      <c r="AG34" t="s">
        <v>945</v>
      </c>
      <c r="AH34" t="s">
        <v>66</v>
      </c>
      <c r="AI34" t="s">
        <v>60</v>
      </c>
      <c r="AJ34">
        <v>18</v>
      </c>
      <c r="AK34" t="s">
        <v>279</v>
      </c>
      <c r="AL34" t="s">
        <v>59</v>
      </c>
      <c r="AM34">
        <v>18</v>
      </c>
      <c r="AU34">
        <v>8</v>
      </c>
      <c r="AV34" s="13">
        <f t="shared" si="0"/>
        <v>1.6</v>
      </c>
      <c r="AW34" s="13">
        <v>58</v>
      </c>
      <c r="AX34">
        <v>2.37</v>
      </c>
      <c r="AY34">
        <f t="shared" si="1"/>
        <v>5.8</v>
      </c>
      <c r="AZ34">
        <v>5.8</v>
      </c>
      <c r="BA34">
        <v>7</v>
      </c>
      <c r="BB34">
        <v>5.8</v>
      </c>
      <c r="BC34">
        <v>7</v>
      </c>
      <c r="BD34" t="s">
        <v>972</v>
      </c>
      <c r="BE34" t="s">
        <v>946</v>
      </c>
      <c r="BF34">
        <v>0</v>
      </c>
      <c r="BG34">
        <v>1.5</v>
      </c>
      <c r="BH34" t="s">
        <v>112</v>
      </c>
      <c r="BI34" t="s">
        <v>981</v>
      </c>
      <c r="BJ34">
        <v>3.5</v>
      </c>
      <c r="BK34">
        <v>1</v>
      </c>
      <c r="BL34" t="s">
        <v>474</v>
      </c>
      <c r="BM34" t="s">
        <v>1166</v>
      </c>
      <c r="BN34" t="s">
        <v>1008</v>
      </c>
      <c r="BO34" t="s">
        <v>3</v>
      </c>
      <c r="BP34">
        <v>3</v>
      </c>
      <c r="BQ34" t="s">
        <v>112</v>
      </c>
      <c r="BR34">
        <v>3</v>
      </c>
      <c r="BS34">
        <f t="shared" si="2"/>
        <v>58</v>
      </c>
      <c r="BT34">
        <v>1</v>
      </c>
      <c r="BU34">
        <v>1.5</v>
      </c>
      <c r="BV34">
        <v>5</v>
      </c>
      <c r="BW34">
        <v>5</v>
      </c>
      <c r="BY34">
        <v>5</v>
      </c>
      <c r="CA34">
        <v>7</v>
      </c>
      <c r="CC34" t="s">
        <v>494</v>
      </c>
      <c r="DM34">
        <v>20501036</v>
      </c>
      <c r="DN34" s="13">
        <v>1.54</v>
      </c>
      <c r="DO34" s="13">
        <f t="shared" si="3"/>
        <v>1.6</v>
      </c>
      <c r="DP34">
        <v>2.37</v>
      </c>
      <c r="DQ34" t="s">
        <v>112</v>
      </c>
    </row>
    <row r="35" spans="1:121" x14ac:dyDescent="0.35">
      <c r="A35">
        <v>20501039</v>
      </c>
      <c r="B35" t="s">
        <v>438</v>
      </c>
      <c r="C35" t="s">
        <v>995</v>
      </c>
      <c r="D35" t="s">
        <v>494</v>
      </c>
      <c r="H35" t="s">
        <v>983</v>
      </c>
      <c r="I35" t="s">
        <v>494</v>
      </c>
      <c r="J35" t="s">
        <v>945</v>
      </c>
      <c r="K35" t="s">
        <v>112</v>
      </c>
      <c r="L35" t="s">
        <v>494</v>
      </c>
      <c r="M35" t="s">
        <v>112</v>
      </c>
      <c r="N35" t="s">
        <v>945</v>
      </c>
      <c r="O35" t="s">
        <v>945</v>
      </c>
      <c r="P35" t="s">
        <v>494</v>
      </c>
      <c r="Q35" t="s">
        <v>968</v>
      </c>
      <c r="R35" t="s">
        <v>1009</v>
      </c>
      <c r="S35" t="s">
        <v>1168</v>
      </c>
      <c r="T35">
        <v>1</v>
      </c>
      <c r="AA35" t="s">
        <v>945</v>
      </c>
      <c r="AB35" t="s">
        <v>112</v>
      </c>
      <c r="AC35" t="s">
        <v>985</v>
      </c>
      <c r="AD35" t="s">
        <v>945</v>
      </c>
      <c r="AE35" t="s">
        <v>945</v>
      </c>
      <c r="AU35">
        <v>8</v>
      </c>
      <c r="AV35" s="13">
        <f t="shared" si="0"/>
        <v>1</v>
      </c>
      <c r="AW35" s="13">
        <v>100</v>
      </c>
      <c r="AX35">
        <v>2.8</v>
      </c>
      <c r="AY35">
        <f t="shared" si="1"/>
        <v>5.5</v>
      </c>
      <c r="AZ35">
        <v>5.5</v>
      </c>
      <c r="BA35">
        <v>8</v>
      </c>
      <c r="BB35">
        <v>5.5</v>
      </c>
      <c r="BC35">
        <v>8</v>
      </c>
      <c r="BD35" t="s">
        <v>65</v>
      </c>
      <c r="BE35" t="s">
        <v>946</v>
      </c>
      <c r="BF35">
        <v>0</v>
      </c>
      <c r="BG35" t="s">
        <v>945</v>
      </c>
      <c r="BH35" t="s">
        <v>112</v>
      </c>
      <c r="BI35" t="s">
        <v>1074</v>
      </c>
      <c r="BJ35">
        <v>5</v>
      </c>
      <c r="BK35">
        <v>0.5</v>
      </c>
      <c r="BL35" t="s">
        <v>993</v>
      </c>
      <c r="BM35" t="s">
        <v>1173</v>
      </c>
      <c r="BN35" t="s">
        <v>60</v>
      </c>
      <c r="BO35" t="s">
        <v>3</v>
      </c>
      <c r="BP35">
        <v>3</v>
      </c>
      <c r="BQ35" t="s">
        <v>494</v>
      </c>
      <c r="BR35">
        <v>1</v>
      </c>
      <c r="BS35" t="str">
        <f t="shared" si="2"/>
        <v>na</v>
      </c>
      <c r="BT35" t="s">
        <v>945</v>
      </c>
      <c r="BU35" t="s">
        <v>945</v>
      </c>
      <c r="BV35">
        <v>8</v>
      </c>
      <c r="BZ35">
        <v>5</v>
      </c>
      <c r="CC35" t="s">
        <v>494</v>
      </c>
      <c r="DM35">
        <v>20501039</v>
      </c>
      <c r="DN35" s="13">
        <v>1</v>
      </c>
      <c r="DO35" s="13">
        <f t="shared" si="3"/>
        <v>1</v>
      </c>
      <c r="DP35">
        <v>2.8</v>
      </c>
      <c r="DQ35" t="s">
        <v>494</v>
      </c>
    </row>
    <row r="36" spans="1:121" x14ac:dyDescent="0.35">
      <c r="A36">
        <v>20501041</v>
      </c>
      <c r="B36" t="s">
        <v>885</v>
      </c>
      <c r="C36" t="s">
        <v>922</v>
      </c>
      <c r="D36" t="s">
        <v>494</v>
      </c>
      <c r="H36" t="s">
        <v>983</v>
      </c>
      <c r="I36" t="s">
        <v>494</v>
      </c>
      <c r="J36" t="s">
        <v>945</v>
      </c>
      <c r="K36" t="s">
        <v>112</v>
      </c>
      <c r="L36" t="s">
        <v>494</v>
      </c>
      <c r="M36" t="s">
        <v>112</v>
      </c>
      <c r="N36" t="s">
        <v>945</v>
      </c>
      <c r="O36">
        <v>3.4</v>
      </c>
      <c r="P36" t="s">
        <v>494</v>
      </c>
      <c r="Q36" t="s">
        <v>65</v>
      </c>
      <c r="R36" t="s">
        <v>945</v>
      </c>
      <c r="S36" t="s">
        <v>945</v>
      </c>
      <c r="T36">
        <v>0</v>
      </c>
      <c r="U36" t="s">
        <v>945</v>
      </c>
      <c r="AA36" t="s">
        <v>945</v>
      </c>
      <c r="AB36" t="s">
        <v>112</v>
      </c>
      <c r="AC36" t="s">
        <v>957</v>
      </c>
      <c r="AD36" t="s">
        <v>945</v>
      </c>
      <c r="AE36" t="s">
        <v>945</v>
      </c>
      <c r="AF36" t="s">
        <v>945</v>
      </c>
      <c r="AG36" t="s">
        <v>945</v>
      </c>
      <c r="AH36" t="s">
        <v>986</v>
      </c>
      <c r="AI36" t="s">
        <v>60</v>
      </c>
      <c r="AU36">
        <v>7</v>
      </c>
      <c r="AV36" s="13">
        <f t="shared" si="0"/>
        <v>1</v>
      </c>
      <c r="AW36" s="13">
        <v>50</v>
      </c>
      <c r="AX36">
        <v>3.4</v>
      </c>
      <c r="AY36">
        <f t="shared" si="1"/>
        <v>4.5</v>
      </c>
      <c r="AZ36">
        <v>4.5</v>
      </c>
      <c r="BA36">
        <v>7</v>
      </c>
      <c r="BB36">
        <v>4.5</v>
      </c>
      <c r="BC36">
        <v>7</v>
      </c>
      <c r="BD36" t="s">
        <v>65</v>
      </c>
      <c r="BE36" t="s">
        <v>946</v>
      </c>
      <c r="BF36">
        <v>0</v>
      </c>
      <c r="BG36" t="s">
        <v>945</v>
      </c>
      <c r="BH36" t="s">
        <v>112</v>
      </c>
      <c r="BI36" t="s">
        <v>1074</v>
      </c>
      <c r="BJ36">
        <v>5</v>
      </c>
      <c r="BK36">
        <v>0.5</v>
      </c>
      <c r="BL36" t="s">
        <v>993</v>
      </c>
      <c r="BM36" t="s">
        <v>1173</v>
      </c>
      <c r="BN36" t="s">
        <v>60</v>
      </c>
      <c r="BO36" t="s">
        <v>3</v>
      </c>
      <c r="BP36">
        <v>3</v>
      </c>
      <c r="BQ36" t="s">
        <v>494</v>
      </c>
      <c r="BR36">
        <v>1</v>
      </c>
      <c r="BS36" t="str">
        <f t="shared" si="2"/>
        <v>na</v>
      </c>
      <c r="BT36" t="s">
        <v>945</v>
      </c>
      <c r="BU36" t="s">
        <v>945</v>
      </c>
      <c r="BV36">
        <v>7</v>
      </c>
      <c r="BZ36">
        <v>5</v>
      </c>
      <c r="CC36" t="s">
        <v>112</v>
      </c>
      <c r="CD36" t="s">
        <v>945</v>
      </c>
      <c r="CE36">
        <v>3.4</v>
      </c>
      <c r="CF36" t="s">
        <v>494</v>
      </c>
      <c r="CG36" t="s">
        <v>65</v>
      </c>
      <c r="CH36" t="s">
        <v>945</v>
      </c>
      <c r="CI36" t="s">
        <v>945</v>
      </c>
      <c r="CJ36">
        <v>0</v>
      </c>
      <c r="CK36" t="s">
        <v>945</v>
      </c>
      <c r="CQ36" t="s">
        <v>945</v>
      </c>
      <c r="CR36" t="s">
        <v>945</v>
      </c>
      <c r="CS36" t="s">
        <v>957</v>
      </c>
      <c r="CV36" t="s">
        <v>945</v>
      </c>
      <c r="CW36" t="s">
        <v>945</v>
      </c>
      <c r="DM36">
        <v>20501041</v>
      </c>
      <c r="DN36" s="13">
        <v>0.98571428571428588</v>
      </c>
      <c r="DO36" s="13">
        <f t="shared" si="3"/>
        <v>1</v>
      </c>
      <c r="DP36">
        <v>3.4</v>
      </c>
      <c r="DQ36" t="s">
        <v>494</v>
      </c>
    </row>
    <row r="37" spans="1:121" x14ac:dyDescent="0.35">
      <c r="A37">
        <v>20501042</v>
      </c>
      <c r="B37" t="s">
        <v>886</v>
      </c>
      <c r="C37" t="s">
        <v>922</v>
      </c>
      <c r="D37" t="s">
        <v>494</v>
      </c>
      <c r="H37" t="s">
        <v>983</v>
      </c>
      <c r="I37" t="s">
        <v>494</v>
      </c>
      <c r="J37" t="s">
        <v>945</v>
      </c>
      <c r="K37" t="s">
        <v>112</v>
      </c>
      <c r="L37" t="s">
        <v>494</v>
      </c>
      <c r="M37" t="s">
        <v>112</v>
      </c>
      <c r="N37" t="s">
        <v>945</v>
      </c>
      <c r="O37">
        <v>2.8</v>
      </c>
      <c r="P37" t="s">
        <v>494</v>
      </c>
      <c r="Q37" t="s">
        <v>65</v>
      </c>
      <c r="R37" t="s">
        <v>945</v>
      </c>
      <c r="S37" t="s">
        <v>945</v>
      </c>
      <c r="T37">
        <v>0</v>
      </c>
      <c r="U37" t="s">
        <v>945</v>
      </c>
      <c r="AA37" t="s">
        <v>945</v>
      </c>
      <c r="AB37" t="s">
        <v>112</v>
      </c>
      <c r="AC37" t="s">
        <v>957</v>
      </c>
      <c r="AD37" t="s">
        <v>945</v>
      </c>
      <c r="AE37" t="s">
        <v>945</v>
      </c>
      <c r="AF37" t="s">
        <v>945</v>
      </c>
      <c r="AG37" t="s">
        <v>945</v>
      </c>
      <c r="AH37" t="s">
        <v>986</v>
      </c>
      <c r="AI37" t="s">
        <v>60</v>
      </c>
      <c r="AU37">
        <v>7</v>
      </c>
      <c r="AV37" s="13">
        <f t="shared" si="0"/>
        <v>1</v>
      </c>
      <c r="AW37" s="13">
        <v>50</v>
      </c>
      <c r="AX37">
        <v>2.8</v>
      </c>
      <c r="AY37">
        <f t="shared" si="1"/>
        <v>4</v>
      </c>
      <c r="AZ37">
        <v>4</v>
      </c>
      <c r="BA37">
        <v>7</v>
      </c>
      <c r="BB37">
        <v>4</v>
      </c>
      <c r="BC37">
        <v>7</v>
      </c>
      <c r="BD37" t="s">
        <v>65</v>
      </c>
      <c r="BE37" t="s">
        <v>946</v>
      </c>
      <c r="BF37">
        <v>0</v>
      </c>
      <c r="BG37" t="s">
        <v>945</v>
      </c>
      <c r="BH37" t="s">
        <v>112</v>
      </c>
      <c r="BI37" t="s">
        <v>1074</v>
      </c>
      <c r="BJ37">
        <v>5</v>
      </c>
      <c r="BK37">
        <v>0.5</v>
      </c>
      <c r="BL37" t="s">
        <v>993</v>
      </c>
      <c r="BM37" t="s">
        <v>1173</v>
      </c>
      <c r="BN37" t="s">
        <v>60</v>
      </c>
      <c r="BO37" t="s">
        <v>3</v>
      </c>
      <c r="BP37">
        <v>3</v>
      </c>
      <c r="BQ37" t="s">
        <v>494</v>
      </c>
      <c r="BR37">
        <v>1</v>
      </c>
      <c r="BS37" t="str">
        <f t="shared" si="2"/>
        <v>na</v>
      </c>
      <c r="BT37" t="s">
        <v>945</v>
      </c>
      <c r="BU37" t="s">
        <v>945</v>
      </c>
      <c r="BV37">
        <v>7</v>
      </c>
      <c r="BZ37">
        <v>5</v>
      </c>
      <c r="CC37" t="s">
        <v>112</v>
      </c>
      <c r="CD37" t="s">
        <v>945</v>
      </c>
      <c r="CE37">
        <v>2.8</v>
      </c>
      <c r="CF37" t="s">
        <v>494</v>
      </c>
      <c r="CG37" t="s">
        <v>65</v>
      </c>
      <c r="CH37" t="s">
        <v>945</v>
      </c>
      <c r="CI37" t="s">
        <v>945</v>
      </c>
      <c r="CJ37">
        <v>0</v>
      </c>
      <c r="CK37" t="s">
        <v>945</v>
      </c>
      <c r="CQ37" t="s">
        <v>945</v>
      </c>
      <c r="CR37" t="s">
        <v>945</v>
      </c>
      <c r="CS37" t="s">
        <v>957</v>
      </c>
      <c r="CV37" t="s">
        <v>945</v>
      </c>
      <c r="CW37" t="s">
        <v>945</v>
      </c>
      <c r="DM37">
        <v>20501042</v>
      </c>
      <c r="DN37" s="13">
        <v>0.95238095238095244</v>
      </c>
      <c r="DO37" s="13">
        <f t="shared" si="3"/>
        <v>1</v>
      </c>
      <c r="DP37">
        <v>2.8</v>
      </c>
      <c r="DQ37" t="s">
        <v>494</v>
      </c>
    </row>
    <row r="38" spans="1:121" x14ac:dyDescent="0.35">
      <c r="A38">
        <v>20501046</v>
      </c>
      <c r="B38" t="s">
        <v>157</v>
      </c>
      <c r="C38" t="s">
        <v>923</v>
      </c>
      <c r="D38" t="s">
        <v>494</v>
      </c>
      <c r="H38" t="s">
        <v>983</v>
      </c>
      <c r="I38" t="s">
        <v>494</v>
      </c>
      <c r="J38" t="s">
        <v>945</v>
      </c>
      <c r="K38" t="s">
        <v>112</v>
      </c>
      <c r="L38" t="s">
        <v>494</v>
      </c>
      <c r="M38" t="s">
        <v>112</v>
      </c>
      <c r="N38">
        <v>20</v>
      </c>
      <c r="O38" t="s">
        <v>945</v>
      </c>
      <c r="P38" t="s">
        <v>494</v>
      </c>
      <c r="R38" t="s">
        <v>991</v>
      </c>
      <c r="S38" t="s">
        <v>1166</v>
      </c>
      <c r="T38">
        <v>1</v>
      </c>
      <c r="U38">
        <v>13</v>
      </c>
      <c r="V38">
        <v>13</v>
      </c>
      <c r="AA38" t="s">
        <v>945</v>
      </c>
      <c r="AB38" t="s">
        <v>112</v>
      </c>
      <c r="AC38" t="s">
        <v>985</v>
      </c>
      <c r="AD38" t="s">
        <v>945</v>
      </c>
      <c r="AE38" t="s">
        <v>945</v>
      </c>
      <c r="AF38">
        <v>1.5</v>
      </c>
      <c r="AG38">
        <v>1.5</v>
      </c>
      <c r="AH38" t="s">
        <v>165</v>
      </c>
      <c r="AI38" t="s">
        <v>60</v>
      </c>
      <c r="AJ38">
        <v>20</v>
      </c>
      <c r="AK38" t="s">
        <v>165</v>
      </c>
      <c r="AL38" t="s">
        <v>59</v>
      </c>
      <c r="AM38">
        <v>20</v>
      </c>
      <c r="AU38">
        <v>14</v>
      </c>
      <c r="AV38" s="13">
        <f t="shared" si="0"/>
        <v>1.0769230769230769</v>
      </c>
      <c r="AW38" s="13">
        <v>70</v>
      </c>
      <c r="AX38">
        <v>2.2999999999999998</v>
      </c>
      <c r="AY38">
        <f t="shared" si="1"/>
        <v>5.25</v>
      </c>
      <c r="AZ38">
        <v>5.25</v>
      </c>
      <c r="BA38">
        <v>13</v>
      </c>
      <c r="BB38">
        <v>5.25</v>
      </c>
      <c r="BC38">
        <v>13</v>
      </c>
      <c r="BD38" t="s">
        <v>972</v>
      </c>
      <c r="BE38" t="s">
        <v>946</v>
      </c>
      <c r="BF38">
        <v>0</v>
      </c>
      <c r="BG38" t="s">
        <v>945</v>
      </c>
      <c r="BH38" t="s">
        <v>112</v>
      </c>
      <c r="BI38" t="s">
        <v>981</v>
      </c>
      <c r="BJ38" t="s">
        <v>945</v>
      </c>
      <c r="BK38" t="s">
        <v>945</v>
      </c>
      <c r="BL38" t="s">
        <v>991</v>
      </c>
      <c r="BM38" t="s">
        <v>1173</v>
      </c>
      <c r="BN38" t="s">
        <v>1008</v>
      </c>
      <c r="BO38" t="s">
        <v>3</v>
      </c>
      <c r="BP38">
        <v>3</v>
      </c>
      <c r="BQ38" t="s">
        <v>494</v>
      </c>
      <c r="BR38">
        <v>1</v>
      </c>
      <c r="BS38" t="str">
        <f t="shared" si="2"/>
        <v>na</v>
      </c>
      <c r="BT38" t="s">
        <v>945</v>
      </c>
      <c r="BU38" t="s">
        <v>945</v>
      </c>
      <c r="BV38">
        <v>13</v>
      </c>
      <c r="BW38">
        <v>13</v>
      </c>
      <c r="CC38" t="s">
        <v>112</v>
      </c>
      <c r="CD38">
        <v>10</v>
      </c>
      <c r="CF38" t="s">
        <v>494</v>
      </c>
      <c r="CH38" t="s">
        <v>945</v>
      </c>
      <c r="CI38" t="s">
        <v>945</v>
      </c>
      <c r="CJ38">
        <v>0</v>
      </c>
      <c r="CK38">
        <v>13</v>
      </c>
      <c r="CL38">
        <v>13</v>
      </c>
      <c r="CQ38" t="s">
        <v>945</v>
      </c>
      <c r="CR38" t="s">
        <v>112</v>
      </c>
      <c r="CS38" t="s">
        <v>981</v>
      </c>
      <c r="CT38" t="s">
        <v>945</v>
      </c>
      <c r="CU38" t="s">
        <v>945</v>
      </c>
      <c r="CX38" t="s">
        <v>165</v>
      </c>
      <c r="CY38" t="s">
        <v>60</v>
      </c>
      <c r="CZ38">
        <v>10</v>
      </c>
      <c r="DA38" t="s">
        <v>165</v>
      </c>
      <c r="DB38" t="s">
        <v>59</v>
      </c>
      <c r="DC38">
        <v>10</v>
      </c>
      <c r="DM38">
        <v>20501046</v>
      </c>
      <c r="DN38" s="13">
        <v>1</v>
      </c>
      <c r="DO38" s="13">
        <f t="shared" si="3"/>
        <v>1.0769230769230769</v>
      </c>
      <c r="DP38">
        <v>2.2999999999999998</v>
      </c>
      <c r="DQ38" t="s">
        <v>494</v>
      </c>
    </row>
    <row r="39" spans="1:121" x14ac:dyDescent="0.35">
      <c r="A39">
        <v>20501047</v>
      </c>
      <c r="B39" t="s">
        <v>887</v>
      </c>
      <c r="C39" t="s">
        <v>924</v>
      </c>
      <c r="D39" t="s">
        <v>494</v>
      </c>
      <c r="H39" t="s">
        <v>983</v>
      </c>
      <c r="I39" t="s">
        <v>112</v>
      </c>
      <c r="J39" t="s">
        <v>112</v>
      </c>
      <c r="K39" t="s">
        <v>112</v>
      </c>
      <c r="L39" t="s">
        <v>494</v>
      </c>
      <c r="M39" t="s">
        <v>112</v>
      </c>
      <c r="N39">
        <v>47</v>
      </c>
      <c r="O39">
        <v>1.8</v>
      </c>
      <c r="P39" t="s">
        <v>494</v>
      </c>
      <c r="Q39" t="s">
        <v>65</v>
      </c>
      <c r="R39" t="s">
        <v>991</v>
      </c>
      <c r="S39" t="s">
        <v>1166</v>
      </c>
      <c r="T39">
        <v>4</v>
      </c>
      <c r="U39">
        <v>8</v>
      </c>
      <c r="X39">
        <v>6</v>
      </c>
      <c r="AA39" t="s">
        <v>945</v>
      </c>
      <c r="AB39" t="s">
        <v>112</v>
      </c>
      <c r="AC39" t="s">
        <v>1235</v>
      </c>
      <c r="AD39">
        <v>2</v>
      </c>
      <c r="AE39">
        <v>0.2</v>
      </c>
      <c r="AF39">
        <v>2</v>
      </c>
      <c r="AG39">
        <v>2</v>
      </c>
      <c r="AH39" t="s">
        <v>322</v>
      </c>
      <c r="AI39" t="s">
        <v>60</v>
      </c>
      <c r="AJ39">
        <v>47</v>
      </c>
      <c r="AK39" t="s">
        <v>322</v>
      </c>
      <c r="AL39" t="s">
        <v>59</v>
      </c>
      <c r="AM39">
        <v>47</v>
      </c>
      <c r="AU39">
        <v>10.67</v>
      </c>
      <c r="AV39" s="13">
        <f t="shared" si="0"/>
        <v>1.7783333333333333</v>
      </c>
      <c r="AW39" s="13">
        <v>57</v>
      </c>
      <c r="AX39">
        <v>1.8</v>
      </c>
      <c r="AY39">
        <f t="shared" si="1"/>
        <v>5.0999999999999996</v>
      </c>
      <c r="AZ39">
        <v>5.0999999999999996</v>
      </c>
      <c r="BA39">
        <v>8</v>
      </c>
      <c r="BB39">
        <v>5.0999999999999996</v>
      </c>
      <c r="BC39">
        <v>8</v>
      </c>
      <c r="BD39" t="s">
        <v>65</v>
      </c>
      <c r="BE39" t="s">
        <v>946</v>
      </c>
      <c r="BF39">
        <v>0</v>
      </c>
      <c r="BG39" t="s">
        <v>945</v>
      </c>
      <c r="BH39" t="s">
        <v>112</v>
      </c>
      <c r="BI39" t="s">
        <v>981</v>
      </c>
      <c r="BJ39">
        <v>2</v>
      </c>
      <c r="BK39">
        <v>0.2</v>
      </c>
      <c r="BL39" t="s">
        <v>991</v>
      </c>
      <c r="BM39" t="s">
        <v>1173</v>
      </c>
      <c r="BN39" t="s">
        <v>1008</v>
      </c>
      <c r="BO39" t="s">
        <v>3</v>
      </c>
      <c r="BP39">
        <v>4</v>
      </c>
      <c r="BQ39" t="s">
        <v>112</v>
      </c>
      <c r="BR39">
        <v>3</v>
      </c>
      <c r="BS39">
        <f t="shared" si="2"/>
        <v>57</v>
      </c>
      <c r="BT39">
        <v>1.3</v>
      </c>
      <c r="BU39">
        <v>1</v>
      </c>
      <c r="BV39">
        <v>6</v>
      </c>
      <c r="BY39">
        <v>6</v>
      </c>
      <c r="CA39">
        <v>8</v>
      </c>
      <c r="CC39" t="s">
        <v>112</v>
      </c>
      <c r="CD39">
        <v>15</v>
      </c>
      <c r="CE39">
        <v>2</v>
      </c>
      <c r="CF39" t="s">
        <v>494</v>
      </c>
      <c r="CG39" t="s">
        <v>65</v>
      </c>
      <c r="CH39" t="s">
        <v>991</v>
      </c>
      <c r="CI39" t="s">
        <v>1166</v>
      </c>
      <c r="CJ39">
        <v>1</v>
      </c>
      <c r="CK39">
        <v>8</v>
      </c>
      <c r="CN39">
        <v>6</v>
      </c>
      <c r="CQ39" t="s">
        <v>945</v>
      </c>
      <c r="CR39" t="s">
        <v>112</v>
      </c>
      <c r="CS39" t="s">
        <v>980</v>
      </c>
      <c r="CT39">
        <v>2</v>
      </c>
      <c r="CU39">
        <v>0.2</v>
      </c>
      <c r="CV39">
        <v>2</v>
      </c>
      <c r="CW39">
        <v>2</v>
      </c>
      <c r="CX39" t="s">
        <v>322</v>
      </c>
      <c r="CY39" t="s">
        <v>60</v>
      </c>
      <c r="CZ39">
        <v>15</v>
      </c>
      <c r="DA39" t="s">
        <v>322</v>
      </c>
      <c r="DB39" t="s">
        <v>59</v>
      </c>
      <c r="DC39">
        <v>15</v>
      </c>
      <c r="DM39">
        <v>20501047</v>
      </c>
      <c r="DN39" s="13">
        <v>0.97499999999999998</v>
      </c>
      <c r="DO39" s="13">
        <f t="shared" si="3"/>
        <v>1.7783333333333333</v>
      </c>
      <c r="DP39">
        <v>1.8</v>
      </c>
      <c r="DQ39" t="s">
        <v>112</v>
      </c>
    </row>
    <row r="40" spans="1:121" x14ac:dyDescent="0.35">
      <c r="A40">
        <v>20501050</v>
      </c>
      <c r="B40" t="s">
        <v>888</v>
      </c>
      <c r="C40" t="s">
        <v>924</v>
      </c>
      <c r="D40" t="s">
        <v>494</v>
      </c>
      <c r="H40" t="s">
        <v>983</v>
      </c>
      <c r="I40" t="s">
        <v>112</v>
      </c>
      <c r="J40" t="s">
        <v>494</v>
      </c>
      <c r="K40" t="s">
        <v>112</v>
      </c>
      <c r="L40" t="s">
        <v>494</v>
      </c>
      <c r="M40" t="s">
        <v>112</v>
      </c>
      <c r="N40">
        <v>65</v>
      </c>
      <c r="O40">
        <v>4</v>
      </c>
      <c r="P40" t="s">
        <v>494</v>
      </c>
      <c r="Q40" t="s">
        <v>968</v>
      </c>
      <c r="R40" t="s">
        <v>991</v>
      </c>
      <c r="S40" t="s">
        <v>1166</v>
      </c>
      <c r="T40">
        <v>5</v>
      </c>
      <c r="U40">
        <v>10</v>
      </c>
      <c r="X40">
        <v>10</v>
      </c>
      <c r="Y40">
        <v>8</v>
      </c>
      <c r="AA40" t="s">
        <v>945</v>
      </c>
      <c r="AB40" t="s">
        <v>112</v>
      </c>
      <c r="AC40" t="s">
        <v>957</v>
      </c>
      <c r="AD40">
        <v>3</v>
      </c>
      <c r="AE40">
        <v>0.5</v>
      </c>
      <c r="AF40">
        <v>2</v>
      </c>
      <c r="AG40">
        <v>2</v>
      </c>
      <c r="AH40" t="s">
        <v>322</v>
      </c>
      <c r="AI40" t="s">
        <v>60</v>
      </c>
      <c r="AJ40">
        <v>65</v>
      </c>
      <c r="AK40" t="s">
        <v>322</v>
      </c>
      <c r="AL40" t="s">
        <v>59</v>
      </c>
      <c r="AM40">
        <v>65</v>
      </c>
      <c r="AU40">
        <v>19</v>
      </c>
      <c r="AV40" s="13">
        <f t="shared" si="0"/>
        <v>1.9</v>
      </c>
      <c r="AW40" s="13">
        <v>54</v>
      </c>
      <c r="AX40">
        <v>4</v>
      </c>
      <c r="AY40">
        <f t="shared" si="1"/>
        <v>4.18</v>
      </c>
      <c r="AZ40">
        <v>3.78</v>
      </c>
      <c r="BA40">
        <v>8</v>
      </c>
      <c r="BB40">
        <v>4.58</v>
      </c>
      <c r="BC40">
        <v>10</v>
      </c>
      <c r="BD40" t="s">
        <v>968</v>
      </c>
      <c r="BE40" t="s">
        <v>946</v>
      </c>
      <c r="BF40">
        <v>0</v>
      </c>
      <c r="BG40" t="s">
        <v>945</v>
      </c>
      <c r="BH40" t="s">
        <v>112</v>
      </c>
      <c r="BI40" t="s">
        <v>1074</v>
      </c>
      <c r="BJ40">
        <v>3</v>
      </c>
      <c r="BK40">
        <v>0.5</v>
      </c>
      <c r="BL40" t="s">
        <v>991</v>
      </c>
      <c r="BM40" t="s">
        <v>1173</v>
      </c>
      <c r="BN40" t="s">
        <v>1008</v>
      </c>
      <c r="BO40" t="s">
        <v>3</v>
      </c>
      <c r="BP40">
        <v>5</v>
      </c>
      <c r="BQ40" t="s">
        <v>112</v>
      </c>
      <c r="BR40">
        <v>2</v>
      </c>
      <c r="BS40">
        <f t="shared" si="2"/>
        <v>54</v>
      </c>
      <c r="BT40">
        <v>4.5</v>
      </c>
      <c r="BU40">
        <v>1</v>
      </c>
      <c r="BV40">
        <v>10</v>
      </c>
      <c r="BY40">
        <v>8</v>
      </c>
      <c r="CA40">
        <v>10</v>
      </c>
      <c r="CC40" t="s">
        <v>112</v>
      </c>
      <c r="CD40">
        <v>60</v>
      </c>
      <c r="CE40">
        <v>4</v>
      </c>
      <c r="CF40" t="s">
        <v>494</v>
      </c>
      <c r="CG40" t="s">
        <v>968</v>
      </c>
      <c r="CH40" t="s">
        <v>991</v>
      </c>
      <c r="CI40" t="s">
        <v>1166</v>
      </c>
      <c r="CJ40">
        <v>3</v>
      </c>
      <c r="CK40">
        <v>10</v>
      </c>
      <c r="CL40">
        <v>10</v>
      </c>
      <c r="CN40">
        <v>8</v>
      </c>
      <c r="CQ40" t="s">
        <v>945</v>
      </c>
      <c r="CR40" t="s">
        <v>112</v>
      </c>
      <c r="CS40" t="s">
        <v>957</v>
      </c>
      <c r="CT40">
        <v>3</v>
      </c>
      <c r="CU40">
        <v>0.5</v>
      </c>
      <c r="CV40">
        <v>2</v>
      </c>
      <c r="CW40">
        <v>2</v>
      </c>
      <c r="CX40" t="s">
        <v>322</v>
      </c>
      <c r="CY40" t="s">
        <v>60</v>
      </c>
      <c r="CZ40">
        <v>60</v>
      </c>
      <c r="DA40" t="s">
        <v>322</v>
      </c>
      <c r="DB40" t="s">
        <v>59</v>
      </c>
      <c r="DC40">
        <v>60</v>
      </c>
      <c r="DM40">
        <v>20501050</v>
      </c>
      <c r="DN40" s="13">
        <v>1.6933333333333334</v>
      </c>
      <c r="DO40" s="13">
        <f t="shared" si="3"/>
        <v>1.9</v>
      </c>
      <c r="DP40">
        <v>4</v>
      </c>
      <c r="DQ40" t="s">
        <v>112</v>
      </c>
    </row>
    <row r="41" spans="1:121" x14ac:dyDescent="0.35">
      <c r="A41">
        <v>20501060</v>
      </c>
      <c r="B41" t="s">
        <v>889</v>
      </c>
      <c r="C41" t="s">
        <v>925</v>
      </c>
      <c r="D41" t="s">
        <v>112</v>
      </c>
      <c r="E41" t="s">
        <v>494</v>
      </c>
      <c r="H41" t="s">
        <v>983</v>
      </c>
      <c r="I41" t="s">
        <v>494</v>
      </c>
      <c r="J41" t="s">
        <v>945</v>
      </c>
      <c r="K41" t="s">
        <v>112</v>
      </c>
      <c r="L41" t="s">
        <v>494</v>
      </c>
      <c r="M41" t="s">
        <v>112</v>
      </c>
      <c r="N41">
        <v>52</v>
      </c>
      <c r="O41">
        <v>2.8</v>
      </c>
      <c r="P41" t="s">
        <v>494</v>
      </c>
      <c r="Q41" t="s">
        <v>968</v>
      </c>
      <c r="R41" t="s">
        <v>991</v>
      </c>
      <c r="S41" t="s">
        <v>1166</v>
      </c>
      <c r="T41">
        <v>6</v>
      </c>
      <c r="U41">
        <v>5</v>
      </c>
      <c r="AA41" t="s">
        <v>945</v>
      </c>
      <c r="AB41" t="s">
        <v>112</v>
      </c>
      <c r="AC41" t="s">
        <v>985</v>
      </c>
      <c r="AD41" t="s">
        <v>945</v>
      </c>
      <c r="AE41" t="s">
        <v>945</v>
      </c>
      <c r="AF41" t="s">
        <v>945</v>
      </c>
      <c r="AG41" t="s">
        <v>945</v>
      </c>
      <c r="AU41">
        <v>6</v>
      </c>
      <c r="AV41" s="13">
        <f t="shared" si="0"/>
        <v>1</v>
      </c>
      <c r="AW41" s="13">
        <v>60</v>
      </c>
      <c r="AX41">
        <v>2.8</v>
      </c>
      <c r="AY41">
        <f t="shared" si="1"/>
        <v>3</v>
      </c>
      <c r="AZ41">
        <v>3</v>
      </c>
      <c r="BA41">
        <v>6</v>
      </c>
      <c r="BB41">
        <v>3</v>
      </c>
      <c r="BC41">
        <v>6</v>
      </c>
      <c r="BD41" t="s">
        <v>968</v>
      </c>
      <c r="BE41" t="s">
        <v>946</v>
      </c>
      <c r="BF41">
        <v>0</v>
      </c>
      <c r="BG41" t="s">
        <v>945</v>
      </c>
      <c r="BH41" t="s">
        <v>112</v>
      </c>
      <c r="BI41" t="s">
        <v>981</v>
      </c>
      <c r="BJ41" t="s">
        <v>945</v>
      </c>
      <c r="BK41" t="s">
        <v>945</v>
      </c>
      <c r="BL41" t="s">
        <v>991</v>
      </c>
      <c r="BM41" t="s">
        <v>1173</v>
      </c>
      <c r="BN41" t="s">
        <v>1008</v>
      </c>
      <c r="BO41" t="s">
        <v>3</v>
      </c>
      <c r="BP41">
        <v>7</v>
      </c>
      <c r="BQ41" t="s">
        <v>494</v>
      </c>
      <c r="BR41">
        <v>1</v>
      </c>
      <c r="BS41" t="str">
        <f t="shared" si="2"/>
        <v>na</v>
      </c>
      <c r="BT41" t="s">
        <v>945</v>
      </c>
      <c r="BU41" t="s">
        <v>945</v>
      </c>
      <c r="BV41">
        <v>6</v>
      </c>
      <c r="BY41">
        <v>5</v>
      </c>
      <c r="CC41" t="s">
        <v>112</v>
      </c>
      <c r="CD41" t="s">
        <v>945</v>
      </c>
      <c r="CE41">
        <v>0</v>
      </c>
      <c r="CF41" t="s">
        <v>494</v>
      </c>
      <c r="CG41" t="s">
        <v>988</v>
      </c>
      <c r="CH41" t="s">
        <v>945</v>
      </c>
      <c r="CI41" t="s">
        <v>945</v>
      </c>
      <c r="CJ41">
        <v>0</v>
      </c>
      <c r="DM41">
        <v>20501060</v>
      </c>
      <c r="DN41" s="13">
        <v>0.9833333333333335</v>
      </c>
      <c r="DO41" s="13">
        <f t="shared" si="3"/>
        <v>1</v>
      </c>
      <c r="DP41">
        <v>2.8</v>
      </c>
      <c r="DQ41" t="s">
        <v>494</v>
      </c>
    </row>
    <row r="42" spans="1:121" x14ac:dyDescent="0.35">
      <c r="A42">
        <v>20501069</v>
      </c>
      <c r="B42" t="s">
        <v>157</v>
      </c>
      <c r="C42" t="s">
        <v>926</v>
      </c>
      <c r="D42" t="s">
        <v>494</v>
      </c>
      <c r="H42" t="s">
        <v>983</v>
      </c>
      <c r="I42" t="s">
        <v>494</v>
      </c>
      <c r="J42" t="s">
        <v>945</v>
      </c>
      <c r="K42" t="s">
        <v>494</v>
      </c>
      <c r="L42" t="s">
        <v>494</v>
      </c>
      <c r="M42" t="s">
        <v>112</v>
      </c>
      <c r="N42" t="s">
        <v>945</v>
      </c>
      <c r="O42">
        <v>2.2999999999999998</v>
      </c>
      <c r="P42" t="s">
        <v>494</v>
      </c>
      <c r="Q42" t="s">
        <v>65</v>
      </c>
      <c r="R42" t="s">
        <v>1009</v>
      </c>
      <c r="S42" t="s">
        <v>1168</v>
      </c>
      <c r="T42">
        <v>1</v>
      </c>
      <c r="U42">
        <v>12.25</v>
      </c>
      <c r="W42">
        <v>12.25</v>
      </c>
      <c r="AA42" t="s">
        <v>945</v>
      </c>
      <c r="AU42">
        <v>10.25</v>
      </c>
      <c r="AV42" s="13">
        <f t="shared" si="0"/>
        <v>1.0249999999999999</v>
      </c>
      <c r="AW42" s="13">
        <v>35</v>
      </c>
      <c r="AX42">
        <v>2</v>
      </c>
      <c r="AY42">
        <f t="shared" si="1"/>
        <v>3.55</v>
      </c>
      <c r="AZ42">
        <v>3.55</v>
      </c>
      <c r="BA42">
        <v>10</v>
      </c>
      <c r="BB42">
        <v>3.55</v>
      </c>
      <c r="BC42">
        <v>10</v>
      </c>
      <c r="BD42" t="s">
        <v>65</v>
      </c>
      <c r="BE42" t="s">
        <v>946</v>
      </c>
      <c r="BF42">
        <v>0</v>
      </c>
      <c r="BG42" t="s">
        <v>945</v>
      </c>
      <c r="BH42" t="s">
        <v>112</v>
      </c>
      <c r="BI42" t="s">
        <v>981</v>
      </c>
      <c r="BJ42" t="s">
        <v>945</v>
      </c>
      <c r="BK42" t="s">
        <v>945</v>
      </c>
      <c r="BL42" t="s">
        <v>993</v>
      </c>
      <c r="BM42" t="s">
        <v>1166</v>
      </c>
      <c r="BN42" t="s">
        <v>60</v>
      </c>
      <c r="BO42" t="s">
        <v>3</v>
      </c>
      <c r="BP42">
        <v>3</v>
      </c>
      <c r="BQ42" t="s">
        <v>494</v>
      </c>
      <c r="BR42">
        <v>1</v>
      </c>
      <c r="BS42" t="str">
        <f t="shared" si="2"/>
        <v>na</v>
      </c>
      <c r="BT42" t="s">
        <v>945</v>
      </c>
      <c r="BU42" t="s">
        <v>945</v>
      </c>
      <c r="BV42">
        <v>10</v>
      </c>
      <c r="CC42" t="s">
        <v>494</v>
      </c>
      <c r="DM42">
        <v>20501069</v>
      </c>
      <c r="DN42" s="13">
        <v>0.96</v>
      </c>
      <c r="DO42" s="13">
        <f t="shared" si="3"/>
        <v>1.0249999999999999</v>
      </c>
      <c r="DP42">
        <v>2</v>
      </c>
      <c r="DQ42" t="s">
        <v>494</v>
      </c>
    </row>
    <row r="43" spans="1:121" x14ac:dyDescent="0.35">
      <c r="A43">
        <v>20501112</v>
      </c>
      <c r="B43" t="s">
        <v>890</v>
      </c>
      <c r="C43" t="s">
        <v>927</v>
      </c>
      <c r="D43" t="s">
        <v>494</v>
      </c>
      <c r="H43" t="s">
        <v>983</v>
      </c>
      <c r="I43" t="s">
        <v>494</v>
      </c>
      <c r="J43" t="s">
        <v>945</v>
      </c>
      <c r="K43" t="s">
        <v>494</v>
      </c>
      <c r="L43" t="s">
        <v>112</v>
      </c>
      <c r="M43" t="s">
        <v>494</v>
      </c>
      <c r="AU43">
        <v>6</v>
      </c>
      <c r="AV43" s="13">
        <f t="shared" si="0"/>
        <v>1</v>
      </c>
      <c r="AW43" s="13">
        <v>45</v>
      </c>
      <c r="AX43">
        <v>0.1</v>
      </c>
      <c r="AY43">
        <f t="shared" si="1"/>
        <v>5</v>
      </c>
      <c r="AZ43">
        <v>5</v>
      </c>
      <c r="BA43">
        <v>6</v>
      </c>
      <c r="BB43">
        <v>5</v>
      </c>
      <c r="BC43">
        <v>6</v>
      </c>
      <c r="BD43" t="s">
        <v>970</v>
      </c>
      <c r="BE43" t="s">
        <v>946</v>
      </c>
      <c r="BF43">
        <v>0</v>
      </c>
      <c r="BG43" t="s">
        <v>945</v>
      </c>
      <c r="BH43" t="s">
        <v>112</v>
      </c>
      <c r="BI43" t="s">
        <v>981</v>
      </c>
      <c r="BJ43">
        <v>2.5</v>
      </c>
      <c r="BK43">
        <v>0.5</v>
      </c>
      <c r="BL43" t="s">
        <v>945</v>
      </c>
      <c r="BM43" t="s">
        <v>945</v>
      </c>
      <c r="BP43">
        <v>0</v>
      </c>
      <c r="BQ43" t="s">
        <v>494</v>
      </c>
      <c r="BR43">
        <v>1</v>
      </c>
      <c r="BS43" t="str">
        <f t="shared" si="2"/>
        <v>na</v>
      </c>
      <c r="BT43" t="s">
        <v>945</v>
      </c>
      <c r="BU43" t="s">
        <v>945</v>
      </c>
      <c r="BV43">
        <v>6</v>
      </c>
      <c r="BZ43">
        <v>2.5</v>
      </c>
      <c r="CC43" t="s">
        <v>494</v>
      </c>
      <c r="DM43">
        <v>20501112</v>
      </c>
      <c r="DN43" s="13">
        <v>1</v>
      </c>
      <c r="DO43" s="13">
        <f t="shared" si="3"/>
        <v>1</v>
      </c>
      <c r="DP43">
        <v>0.1</v>
      </c>
      <c r="DQ43" t="s">
        <v>494</v>
      </c>
    </row>
    <row r="44" spans="1:121" x14ac:dyDescent="0.35">
      <c r="A44">
        <v>20501113</v>
      </c>
      <c r="B44" t="s">
        <v>358</v>
      </c>
      <c r="C44" t="s">
        <v>927</v>
      </c>
      <c r="D44" t="s">
        <v>494</v>
      </c>
      <c r="H44" t="s">
        <v>983</v>
      </c>
      <c r="I44" t="s">
        <v>494</v>
      </c>
      <c r="J44" t="s">
        <v>945</v>
      </c>
      <c r="K44" t="s">
        <v>494</v>
      </c>
      <c r="L44" t="s">
        <v>112</v>
      </c>
      <c r="M44" t="s">
        <v>494</v>
      </c>
      <c r="AU44">
        <v>6</v>
      </c>
      <c r="AV44" s="13">
        <f t="shared" si="0"/>
        <v>1</v>
      </c>
      <c r="AW44" s="13">
        <v>40</v>
      </c>
      <c r="AX44">
        <v>0.1</v>
      </c>
      <c r="AY44">
        <f t="shared" si="1"/>
        <v>5</v>
      </c>
      <c r="AZ44">
        <v>5</v>
      </c>
      <c r="BA44">
        <v>6</v>
      </c>
      <c r="BB44">
        <v>5</v>
      </c>
      <c r="BC44">
        <v>6</v>
      </c>
      <c r="BD44" t="s">
        <v>970</v>
      </c>
      <c r="BE44" t="s">
        <v>946</v>
      </c>
      <c r="BF44">
        <v>0</v>
      </c>
      <c r="BG44" t="s">
        <v>945</v>
      </c>
      <c r="BH44" t="s">
        <v>112</v>
      </c>
      <c r="BI44" t="s">
        <v>981</v>
      </c>
      <c r="BJ44">
        <v>2.5</v>
      </c>
      <c r="BK44">
        <v>0.5</v>
      </c>
      <c r="BL44" t="s">
        <v>945</v>
      </c>
      <c r="BM44" t="s">
        <v>945</v>
      </c>
      <c r="BP44">
        <v>0</v>
      </c>
      <c r="BQ44" t="s">
        <v>494</v>
      </c>
      <c r="BR44">
        <v>1</v>
      </c>
      <c r="BS44" t="str">
        <f t="shared" si="2"/>
        <v>na</v>
      </c>
      <c r="BT44" t="s">
        <v>945</v>
      </c>
      <c r="BU44" t="s">
        <v>945</v>
      </c>
      <c r="BV44">
        <v>6</v>
      </c>
      <c r="BZ44">
        <v>2.5</v>
      </c>
      <c r="CC44" t="s">
        <v>494</v>
      </c>
      <c r="DM44">
        <v>20501113</v>
      </c>
      <c r="DN44" s="13">
        <v>0.93333333333333313</v>
      </c>
      <c r="DO44" s="13">
        <f t="shared" si="3"/>
        <v>1</v>
      </c>
      <c r="DP44">
        <v>0.1</v>
      </c>
      <c r="DQ44" t="s">
        <v>494</v>
      </c>
    </row>
    <row r="45" spans="1:121" x14ac:dyDescent="0.35">
      <c r="A45">
        <v>20501143</v>
      </c>
      <c r="B45" t="s">
        <v>369</v>
      </c>
      <c r="C45" t="s">
        <v>370</v>
      </c>
      <c r="D45" t="s">
        <v>494</v>
      </c>
      <c r="H45" t="s">
        <v>335</v>
      </c>
      <c r="I45" t="s">
        <v>112</v>
      </c>
      <c r="J45" t="s">
        <v>112</v>
      </c>
      <c r="K45" t="s">
        <v>112</v>
      </c>
      <c r="L45" t="s">
        <v>494</v>
      </c>
      <c r="M45" t="s">
        <v>112</v>
      </c>
      <c r="N45" t="s">
        <v>945</v>
      </c>
      <c r="O45" t="s">
        <v>945</v>
      </c>
      <c r="P45" t="s">
        <v>494</v>
      </c>
      <c r="Q45" t="s">
        <v>65</v>
      </c>
      <c r="R45" t="s">
        <v>945</v>
      </c>
      <c r="S45" t="s">
        <v>945</v>
      </c>
      <c r="T45">
        <v>0</v>
      </c>
      <c r="U45">
        <v>15</v>
      </c>
      <c r="W45">
        <v>15</v>
      </c>
      <c r="Y45">
        <v>8</v>
      </c>
      <c r="AA45">
        <v>2</v>
      </c>
      <c r="AB45" t="s">
        <v>112</v>
      </c>
      <c r="AC45" t="s">
        <v>985</v>
      </c>
      <c r="AD45">
        <v>8</v>
      </c>
      <c r="AE45" t="s">
        <v>945</v>
      </c>
      <c r="AF45">
        <v>1.5</v>
      </c>
      <c r="AG45">
        <v>1.5</v>
      </c>
      <c r="AH45" t="s">
        <v>279</v>
      </c>
      <c r="AI45" t="s">
        <v>60</v>
      </c>
      <c r="AJ45" t="s">
        <v>945</v>
      </c>
      <c r="AK45" t="s">
        <v>279</v>
      </c>
      <c r="AL45" t="s">
        <v>59</v>
      </c>
      <c r="AM45" t="s">
        <v>945</v>
      </c>
      <c r="AU45">
        <v>11.5</v>
      </c>
      <c r="AV45" s="13">
        <f t="shared" si="0"/>
        <v>1.2105263157894737</v>
      </c>
      <c r="AW45" s="13">
        <v>78</v>
      </c>
      <c r="AX45">
        <v>0.64</v>
      </c>
      <c r="AY45">
        <f t="shared" si="1"/>
        <v>5.75</v>
      </c>
      <c r="AZ45">
        <v>5.75</v>
      </c>
      <c r="BA45">
        <v>9.5</v>
      </c>
      <c r="BB45">
        <v>5.75</v>
      </c>
      <c r="BC45">
        <v>9.5</v>
      </c>
      <c r="BD45" t="s">
        <v>65</v>
      </c>
      <c r="BE45" t="s">
        <v>982</v>
      </c>
      <c r="BF45">
        <v>5</v>
      </c>
      <c r="BG45" t="s">
        <v>945</v>
      </c>
      <c r="BH45" t="s">
        <v>112</v>
      </c>
      <c r="BI45" t="s">
        <v>981</v>
      </c>
      <c r="BJ45" t="s">
        <v>945</v>
      </c>
      <c r="BK45" t="s">
        <v>945</v>
      </c>
      <c r="BL45" t="s">
        <v>990</v>
      </c>
      <c r="BM45" t="s">
        <v>1168</v>
      </c>
      <c r="BN45" t="s">
        <v>1008</v>
      </c>
      <c r="BO45" t="s">
        <v>4</v>
      </c>
      <c r="BP45">
        <v>6</v>
      </c>
      <c r="BQ45" t="s">
        <v>112</v>
      </c>
      <c r="BR45">
        <v>3</v>
      </c>
      <c r="BS45">
        <f t="shared" si="2"/>
        <v>78</v>
      </c>
      <c r="BT45">
        <v>0.5</v>
      </c>
      <c r="BU45">
        <v>0.75</v>
      </c>
      <c r="BV45">
        <v>9.5</v>
      </c>
      <c r="BY45">
        <v>6.5</v>
      </c>
      <c r="BZ45">
        <v>6.5</v>
      </c>
      <c r="CC45" t="s">
        <v>112</v>
      </c>
      <c r="CD45" t="s">
        <v>945</v>
      </c>
      <c r="CE45" t="s">
        <v>945</v>
      </c>
      <c r="CF45" t="s">
        <v>494</v>
      </c>
      <c r="CG45" t="s">
        <v>65</v>
      </c>
      <c r="CH45" t="s">
        <v>945</v>
      </c>
      <c r="CI45" t="s">
        <v>945</v>
      </c>
      <c r="CJ45">
        <v>0</v>
      </c>
      <c r="CK45">
        <v>15</v>
      </c>
      <c r="CO45">
        <v>8</v>
      </c>
      <c r="CQ45" t="s">
        <v>945</v>
      </c>
      <c r="CR45" t="s">
        <v>112</v>
      </c>
      <c r="CS45" t="s">
        <v>981</v>
      </c>
      <c r="CT45">
        <v>8</v>
      </c>
      <c r="CU45" t="s">
        <v>945</v>
      </c>
      <c r="CV45">
        <v>1.5</v>
      </c>
      <c r="CW45">
        <v>1.5</v>
      </c>
      <c r="CX45" t="s">
        <v>279</v>
      </c>
      <c r="CY45" t="s">
        <v>60</v>
      </c>
      <c r="CZ45" t="s">
        <v>945</v>
      </c>
      <c r="DA45" t="s">
        <v>279</v>
      </c>
      <c r="DB45" t="s">
        <v>59</v>
      </c>
      <c r="DC45" t="s">
        <v>945</v>
      </c>
      <c r="DM45">
        <v>20501143</v>
      </c>
      <c r="DN45" s="13">
        <v>1.1684210526315788</v>
      </c>
      <c r="DO45" s="13">
        <f t="shared" si="3"/>
        <v>1.2105263157894737</v>
      </c>
      <c r="DP45">
        <v>0.64</v>
      </c>
      <c r="DQ45" t="s">
        <v>112</v>
      </c>
    </row>
    <row r="46" spans="1:121" x14ac:dyDescent="0.35">
      <c r="A46">
        <v>20501154</v>
      </c>
      <c r="B46" t="s">
        <v>396</v>
      </c>
      <c r="C46" t="s">
        <v>928</v>
      </c>
      <c r="D46" t="s">
        <v>494</v>
      </c>
      <c r="H46" t="s">
        <v>983</v>
      </c>
      <c r="I46" t="s">
        <v>112</v>
      </c>
      <c r="J46" t="s">
        <v>494</v>
      </c>
      <c r="K46" t="s">
        <v>494</v>
      </c>
      <c r="L46" t="s">
        <v>112</v>
      </c>
      <c r="M46" t="s">
        <v>112</v>
      </c>
      <c r="N46">
        <v>80</v>
      </c>
      <c r="O46">
        <v>0.3</v>
      </c>
      <c r="P46" t="s">
        <v>494</v>
      </c>
      <c r="Q46" t="s">
        <v>970</v>
      </c>
      <c r="R46" t="s">
        <v>945</v>
      </c>
      <c r="S46" t="s">
        <v>945</v>
      </c>
      <c r="T46">
        <v>0</v>
      </c>
      <c r="U46">
        <v>10</v>
      </c>
      <c r="W46">
        <v>10</v>
      </c>
      <c r="AA46" t="s">
        <v>945</v>
      </c>
      <c r="AB46" t="s">
        <v>112</v>
      </c>
      <c r="AC46" t="s">
        <v>985</v>
      </c>
      <c r="AD46" t="s">
        <v>945</v>
      </c>
      <c r="AE46" t="s">
        <v>945</v>
      </c>
      <c r="AF46" t="s">
        <v>945</v>
      </c>
      <c r="AG46" t="s">
        <v>945</v>
      </c>
      <c r="AH46" t="s">
        <v>165</v>
      </c>
      <c r="AI46" t="s">
        <v>60</v>
      </c>
      <c r="AJ46">
        <v>30</v>
      </c>
      <c r="AK46" t="s">
        <v>165</v>
      </c>
      <c r="AL46" t="s">
        <v>59</v>
      </c>
      <c r="AM46">
        <v>30</v>
      </c>
      <c r="AN46" t="s">
        <v>322</v>
      </c>
      <c r="AO46" t="s">
        <v>60</v>
      </c>
      <c r="AP46">
        <v>50</v>
      </c>
      <c r="AQ46" t="s">
        <v>322</v>
      </c>
      <c r="AR46" t="s">
        <v>59</v>
      </c>
      <c r="AS46">
        <v>50</v>
      </c>
      <c r="AU46">
        <v>14.9</v>
      </c>
      <c r="AV46" s="13">
        <f t="shared" si="0"/>
        <v>1.49</v>
      </c>
      <c r="AW46" s="13">
        <v>90</v>
      </c>
      <c r="AX46">
        <v>0.3</v>
      </c>
      <c r="AY46">
        <f t="shared" si="1"/>
        <v>8.39</v>
      </c>
      <c r="AZ46">
        <v>8.39</v>
      </c>
      <c r="BA46">
        <v>10</v>
      </c>
      <c r="BB46">
        <v>8.39</v>
      </c>
      <c r="BC46">
        <v>10</v>
      </c>
      <c r="BD46" t="s">
        <v>970</v>
      </c>
      <c r="BE46" t="s">
        <v>946</v>
      </c>
      <c r="BF46">
        <v>0</v>
      </c>
      <c r="BG46" t="s">
        <v>945</v>
      </c>
      <c r="BH46" t="s">
        <v>494</v>
      </c>
      <c r="BI46" t="s">
        <v>945</v>
      </c>
      <c r="BL46" t="s">
        <v>945</v>
      </c>
      <c r="BM46" t="s">
        <v>945</v>
      </c>
      <c r="BP46">
        <v>0</v>
      </c>
      <c r="BQ46" t="s">
        <v>112</v>
      </c>
      <c r="BR46">
        <v>2</v>
      </c>
      <c r="BS46">
        <f t="shared" si="2"/>
        <v>90</v>
      </c>
      <c r="BT46">
        <v>2.5</v>
      </c>
      <c r="BU46">
        <v>2.5</v>
      </c>
      <c r="BV46">
        <v>10</v>
      </c>
      <c r="BW46">
        <v>10</v>
      </c>
      <c r="CC46" t="s">
        <v>112</v>
      </c>
      <c r="CD46">
        <v>85</v>
      </c>
      <c r="CE46">
        <v>0.3</v>
      </c>
      <c r="CF46" t="s">
        <v>494</v>
      </c>
      <c r="CG46" t="s">
        <v>970</v>
      </c>
      <c r="CH46" t="s">
        <v>945</v>
      </c>
      <c r="CI46" t="s">
        <v>945</v>
      </c>
      <c r="CJ46">
        <v>0</v>
      </c>
      <c r="CK46">
        <v>10</v>
      </c>
      <c r="CL46">
        <v>10</v>
      </c>
      <c r="CQ46" t="s">
        <v>945</v>
      </c>
      <c r="CR46" t="s">
        <v>494</v>
      </c>
      <c r="CS46" t="s">
        <v>945</v>
      </c>
      <c r="CT46" t="s">
        <v>945</v>
      </c>
      <c r="CU46" t="s">
        <v>945</v>
      </c>
      <c r="CV46" t="s">
        <v>945</v>
      </c>
      <c r="CW46" t="s">
        <v>945</v>
      </c>
      <c r="CX46" t="s">
        <v>165</v>
      </c>
      <c r="CY46" t="s">
        <v>60</v>
      </c>
      <c r="CZ46">
        <v>30</v>
      </c>
      <c r="DA46" t="s">
        <v>165</v>
      </c>
      <c r="DB46" t="s">
        <v>59</v>
      </c>
      <c r="DC46">
        <v>30</v>
      </c>
      <c r="DD46" t="s">
        <v>322</v>
      </c>
      <c r="DE46" t="s">
        <v>60</v>
      </c>
      <c r="DF46">
        <v>55</v>
      </c>
      <c r="DG46" t="s">
        <v>322</v>
      </c>
      <c r="DH46" t="s">
        <v>59</v>
      </c>
      <c r="DI46">
        <v>55</v>
      </c>
      <c r="DM46">
        <v>20501154</v>
      </c>
      <c r="DN46" s="13">
        <v>1.4800000000000002</v>
      </c>
      <c r="DO46" s="13">
        <f t="shared" si="3"/>
        <v>1.49</v>
      </c>
      <c r="DP46">
        <v>0.3</v>
      </c>
      <c r="DQ46" t="s">
        <v>112</v>
      </c>
    </row>
    <row r="47" spans="1:121" x14ac:dyDescent="0.35">
      <c r="A47">
        <v>20501173</v>
      </c>
      <c r="B47" t="s">
        <v>417</v>
      </c>
      <c r="C47" t="s">
        <v>929</v>
      </c>
      <c r="D47" t="s">
        <v>494</v>
      </c>
      <c r="H47" t="s">
        <v>335</v>
      </c>
      <c r="I47" t="s">
        <v>112</v>
      </c>
      <c r="J47" t="s">
        <v>112</v>
      </c>
      <c r="K47" t="s">
        <v>112</v>
      </c>
      <c r="L47" t="s">
        <v>494</v>
      </c>
      <c r="M47" t="s">
        <v>112</v>
      </c>
      <c r="N47">
        <v>34</v>
      </c>
      <c r="O47">
        <v>0.6</v>
      </c>
      <c r="P47" t="s">
        <v>494</v>
      </c>
      <c r="Q47" t="s">
        <v>65</v>
      </c>
      <c r="R47" t="s">
        <v>945</v>
      </c>
      <c r="S47" t="s">
        <v>945</v>
      </c>
      <c r="T47">
        <v>0</v>
      </c>
      <c r="U47">
        <v>15</v>
      </c>
      <c r="V47">
        <v>15</v>
      </c>
      <c r="AA47">
        <v>1</v>
      </c>
      <c r="AB47" t="s">
        <v>112</v>
      </c>
      <c r="AC47" t="s">
        <v>985</v>
      </c>
      <c r="AD47" t="s">
        <v>945</v>
      </c>
      <c r="AE47" t="s">
        <v>945</v>
      </c>
      <c r="AF47">
        <v>1.5</v>
      </c>
      <c r="AG47">
        <v>1.5</v>
      </c>
      <c r="AH47" t="s">
        <v>165</v>
      </c>
      <c r="AI47" t="s">
        <v>60</v>
      </c>
      <c r="AJ47">
        <v>20</v>
      </c>
      <c r="AK47" t="s">
        <v>165</v>
      </c>
      <c r="AL47" t="s">
        <v>59</v>
      </c>
      <c r="AM47">
        <v>15</v>
      </c>
      <c r="AN47" t="s">
        <v>65</v>
      </c>
      <c r="AO47" t="s">
        <v>60</v>
      </c>
      <c r="AP47">
        <v>10</v>
      </c>
      <c r="AQ47" t="s">
        <v>65</v>
      </c>
      <c r="AR47" t="s">
        <v>59</v>
      </c>
      <c r="AS47">
        <v>10</v>
      </c>
      <c r="AU47">
        <v>19.829999999999998</v>
      </c>
      <c r="AV47" s="13">
        <f t="shared" si="0"/>
        <v>1.4688888888888887</v>
      </c>
      <c r="AW47" s="13">
        <v>36</v>
      </c>
      <c r="AX47">
        <v>0.55000000000000004</v>
      </c>
      <c r="AY47">
        <f t="shared" si="1"/>
        <v>5.75</v>
      </c>
      <c r="AZ47">
        <v>5.75</v>
      </c>
      <c r="BA47">
        <v>13.5</v>
      </c>
      <c r="BB47">
        <v>5.75</v>
      </c>
      <c r="BC47">
        <v>13.5</v>
      </c>
      <c r="BD47" t="s">
        <v>65</v>
      </c>
      <c r="BE47" t="s">
        <v>982</v>
      </c>
      <c r="BF47">
        <v>2</v>
      </c>
      <c r="BG47" t="s">
        <v>945</v>
      </c>
      <c r="BH47" t="s">
        <v>112</v>
      </c>
      <c r="BI47" t="s">
        <v>1074</v>
      </c>
      <c r="BJ47">
        <v>5</v>
      </c>
      <c r="BK47">
        <v>0.5</v>
      </c>
      <c r="BL47" t="s">
        <v>990</v>
      </c>
      <c r="BM47" t="s">
        <v>1168</v>
      </c>
      <c r="BN47" t="s">
        <v>1008</v>
      </c>
      <c r="BO47" t="s">
        <v>4</v>
      </c>
      <c r="BP47">
        <v>2</v>
      </c>
      <c r="BQ47" t="s">
        <v>112</v>
      </c>
      <c r="BR47">
        <v>3</v>
      </c>
      <c r="BS47">
        <f t="shared" si="2"/>
        <v>36</v>
      </c>
      <c r="BT47">
        <v>3</v>
      </c>
      <c r="BU47">
        <v>1</v>
      </c>
      <c r="BV47">
        <v>13.5</v>
      </c>
      <c r="BY47">
        <v>10.5</v>
      </c>
      <c r="CC47" t="s">
        <v>112</v>
      </c>
      <c r="CD47">
        <v>20</v>
      </c>
      <c r="CE47">
        <v>0.5</v>
      </c>
      <c r="CF47" t="s">
        <v>494</v>
      </c>
      <c r="CG47" t="s">
        <v>65</v>
      </c>
      <c r="CH47" t="s">
        <v>945</v>
      </c>
      <c r="CI47" t="s">
        <v>945</v>
      </c>
      <c r="CJ47">
        <v>0</v>
      </c>
      <c r="CK47">
        <v>15</v>
      </c>
      <c r="CQ47">
        <v>1</v>
      </c>
      <c r="CR47" t="s">
        <v>112</v>
      </c>
      <c r="CS47" t="s">
        <v>981</v>
      </c>
      <c r="CT47" t="s">
        <v>945</v>
      </c>
      <c r="CU47" t="s">
        <v>945</v>
      </c>
      <c r="CV47">
        <v>1.5</v>
      </c>
      <c r="CW47">
        <v>1.5</v>
      </c>
      <c r="CX47" t="s">
        <v>165</v>
      </c>
      <c r="CY47" t="s">
        <v>60</v>
      </c>
      <c r="CZ47">
        <v>25</v>
      </c>
      <c r="DA47" t="s">
        <v>165</v>
      </c>
      <c r="DB47" t="s">
        <v>59</v>
      </c>
      <c r="DC47">
        <v>5</v>
      </c>
      <c r="DD47" t="s">
        <v>65</v>
      </c>
      <c r="DE47" t="s">
        <v>59</v>
      </c>
      <c r="DF47">
        <v>5</v>
      </c>
      <c r="DM47">
        <v>20501173</v>
      </c>
      <c r="DN47" s="13">
        <v>1.0444444444444445</v>
      </c>
      <c r="DO47" s="13">
        <f t="shared" si="3"/>
        <v>1.4688888888888887</v>
      </c>
      <c r="DP47">
        <v>0.55000000000000004</v>
      </c>
      <c r="DQ47" t="s">
        <v>112</v>
      </c>
    </row>
    <row r="48" spans="1:121" x14ac:dyDescent="0.35">
      <c r="A48">
        <v>20501182</v>
      </c>
      <c r="B48" t="s">
        <v>198</v>
      </c>
      <c r="C48" t="s">
        <v>930</v>
      </c>
      <c r="D48" t="s">
        <v>494</v>
      </c>
      <c r="H48" t="s">
        <v>983</v>
      </c>
      <c r="I48" t="s">
        <v>112</v>
      </c>
      <c r="J48" t="s">
        <v>112</v>
      </c>
      <c r="K48" t="s">
        <v>494</v>
      </c>
      <c r="L48" t="s">
        <v>494</v>
      </c>
      <c r="M48" t="s">
        <v>112</v>
      </c>
      <c r="N48">
        <v>38</v>
      </c>
      <c r="O48">
        <v>0.8</v>
      </c>
      <c r="P48" t="s">
        <v>494</v>
      </c>
      <c r="Q48" t="s">
        <v>970</v>
      </c>
      <c r="R48" t="s">
        <v>945</v>
      </c>
      <c r="S48" t="s">
        <v>945</v>
      </c>
      <c r="T48">
        <v>0</v>
      </c>
      <c r="U48">
        <v>5.5</v>
      </c>
      <c r="V48">
        <v>5.5</v>
      </c>
      <c r="AA48" t="s">
        <v>945</v>
      </c>
      <c r="AB48" t="s">
        <v>112</v>
      </c>
      <c r="AC48" t="s">
        <v>985</v>
      </c>
      <c r="AD48" t="s">
        <v>945</v>
      </c>
      <c r="AE48" t="s">
        <v>945</v>
      </c>
      <c r="AF48">
        <v>1.5</v>
      </c>
      <c r="AG48">
        <v>1.5</v>
      </c>
      <c r="AH48" t="s">
        <v>293</v>
      </c>
      <c r="AI48" t="s">
        <v>59</v>
      </c>
      <c r="AJ48">
        <v>38</v>
      </c>
      <c r="AU48">
        <v>8</v>
      </c>
      <c r="AV48" s="13">
        <f t="shared" si="0"/>
        <v>1.3333333333333333</v>
      </c>
      <c r="AW48" s="13">
        <v>93</v>
      </c>
      <c r="AX48">
        <v>1.61</v>
      </c>
      <c r="AY48">
        <f t="shared" si="1"/>
        <v>4.8</v>
      </c>
      <c r="AZ48">
        <v>4.8</v>
      </c>
      <c r="BA48">
        <v>6</v>
      </c>
      <c r="BB48">
        <v>4.8</v>
      </c>
      <c r="BC48">
        <v>6</v>
      </c>
      <c r="BD48" t="s">
        <v>970</v>
      </c>
      <c r="BE48" t="s">
        <v>946</v>
      </c>
      <c r="BF48">
        <v>0</v>
      </c>
      <c r="BG48" t="s">
        <v>945</v>
      </c>
      <c r="BH48" t="s">
        <v>112</v>
      </c>
      <c r="BI48" t="s">
        <v>1074</v>
      </c>
      <c r="BJ48">
        <v>2</v>
      </c>
      <c r="BK48">
        <v>0.5</v>
      </c>
      <c r="BL48" t="s">
        <v>945</v>
      </c>
      <c r="BM48" t="s">
        <v>945</v>
      </c>
      <c r="BP48">
        <v>0</v>
      </c>
      <c r="BQ48" t="s">
        <v>112</v>
      </c>
      <c r="BR48">
        <v>3</v>
      </c>
      <c r="BS48">
        <f t="shared" si="2"/>
        <v>93</v>
      </c>
      <c r="BT48">
        <v>1</v>
      </c>
      <c r="BU48">
        <v>1</v>
      </c>
      <c r="BV48">
        <v>6</v>
      </c>
      <c r="BW48">
        <v>6</v>
      </c>
      <c r="BZ48">
        <v>2</v>
      </c>
      <c r="CC48" t="s">
        <v>112</v>
      </c>
      <c r="CD48">
        <v>53</v>
      </c>
      <c r="CE48">
        <v>0.9</v>
      </c>
      <c r="CF48" t="s">
        <v>494</v>
      </c>
      <c r="CG48" t="s">
        <v>970</v>
      </c>
      <c r="CH48" t="s">
        <v>945</v>
      </c>
      <c r="CI48" t="s">
        <v>945</v>
      </c>
      <c r="CJ48">
        <v>0</v>
      </c>
      <c r="CK48">
        <v>5.5</v>
      </c>
      <c r="CL48">
        <v>5.5</v>
      </c>
      <c r="CQ48" t="s">
        <v>945</v>
      </c>
      <c r="CR48" t="s">
        <v>112</v>
      </c>
      <c r="CS48" t="s">
        <v>981</v>
      </c>
      <c r="CT48" t="s">
        <v>945</v>
      </c>
      <c r="CU48" t="s">
        <v>945</v>
      </c>
      <c r="CV48">
        <v>1.5</v>
      </c>
      <c r="CW48">
        <v>1.5</v>
      </c>
      <c r="CX48" t="s">
        <v>293</v>
      </c>
      <c r="CY48" t="s">
        <v>59</v>
      </c>
      <c r="CZ48">
        <v>53</v>
      </c>
      <c r="DM48">
        <v>20501182</v>
      </c>
      <c r="DN48" s="13">
        <v>0.85000000000000009</v>
      </c>
      <c r="DO48" s="13">
        <f t="shared" si="3"/>
        <v>1.3333333333333333</v>
      </c>
      <c r="DP48">
        <v>1.61</v>
      </c>
      <c r="DQ48" t="s">
        <v>112</v>
      </c>
    </row>
    <row r="49" spans="1:121" x14ac:dyDescent="0.35">
      <c r="A49">
        <v>20501192</v>
      </c>
      <c r="B49" t="s">
        <v>891</v>
      </c>
      <c r="C49" t="s">
        <v>931</v>
      </c>
      <c r="D49" t="s">
        <v>112</v>
      </c>
      <c r="E49" t="s">
        <v>112</v>
      </c>
      <c r="H49" t="s">
        <v>983</v>
      </c>
      <c r="I49" t="s">
        <v>112</v>
      </c>
      <c r="J49" t="s">
        <v>494</v>
      </c>
      <c r="K49" t="s">
        <v>494</v>
      </c>
      <c r="L49" t="s">
        <v>112</v>
      </c>
      <c r="M49" t="s">
        <v>494</v>
      </c>
      <c r="AU49">
        <v>6</v>
      </c>
      <c r="AV49" s="13">
        <f t="shared" si="0"/>
        <v>2</v>
      </c>
      <c r="AW49" s="13">
        <v>65</v>
      </c>
      <c r="AX49">
        <v>3</v>
      </c>
      <c r="AY49">
        <f t="shared" si="1"/>
        <v>4</v>
      </c>
      <c r="AZ49">
        <v>4</v>
      </c>
      <c r="BA49">
        <v>3</v>
      </c>
      <c r="BB49">
        <v>4</v>
      </c>
      <c r="BC49">
        <v>3</v>
      </c>
      <c r="BD49" t="s">
        <v>65</v>
      </c>
      <c r="BE49" t="s">
        <v>946</v>
      </c>
      <c r="BF49">
        <v>0</v>
      </c>
      <c r="BG49" t="s">
        <v>945</v>
      </c>
      <c r="BH49" t="s">
        <v>112</v>
      </c>
      <c r="BI49" t="s">
        <v>980</v>
      </c>
      <c r="BJ49">
        <v>1</v>
      </c>
      <c r="BK49">
        <v>1</v>
      </c>
      <c r="BL49" t="s">
        <v>945</v>
      </c>
      <c r="BM49" t="s">
        <v>945</v>
      </c>
      <c r="BP49">
        <v>0</v>
      </c>
      <c r="BQ49" t="s">
        <v>112</v>
      </c>
      <c r="BR49">
        <v>2</v>
      </c>
      <c r="BS49">
        <f t="shared" si="2"/>
        <v>65</v>
      </c>
      <c r="BT49">
        <v>1</v>
      </c>
      <c r="BU49">
        <v>1</v>
      </c>
      <c r="BV49">
        <v>3</v>
      </c>
      <c r="CC49" t="s">
        <v>112</v>
      </c>
      <c r="CD49">
        <v>65</v>
      </c>
      <c r="CE49">
        <v>2.16</v>
      </c>
      <c r="CF49" t="s">
        <v>494</v>
      </c>
      <c r="CG49" t="s">
        <v>65</v>
      </c>
      <c r="CH49" t="s">
        <v>989</v>
      </c>
      <c r="CI49" t="s">
        <v>1166</v>
      </c>
      <c r="CJ49">
        <v>1</v>
      </c>
      <c r="CK49">
        <v>3</v>
      </c>
      <c r="CM49">
        <v>3</v>
      </c>
      <c r="CQ49">
        <v>1</v>
      </c>
      <c r="CR49" t="s">
        <v>112</v>
      </c>
      <c r="CS49" t="s">
        <v>981</v>
      </c>
      <c r="CT49" t="s">
        <v>945</v>
      </c>
      <c r="CU49" t="s">
        <v>945</v>
      </c>
      <c r="CV49">
        <v>1.5</v>
      </c>
      <c r="CW49">
        <v>1.5</v>
      </c>
      <c r="CX49" t="s">
        <v>279</v>
      </c>
      <c r="CY49" t="s">
        <v>60</v>
      </c>
      <c r="CZ49">
        <v>65</v>
      </c>
      <c r="DA49" t="s">
        <v>279</v>
      </c>
      <c r="DB49" t="s">
        <v>59</v>
      </c>
      <c r="DC49">
        <v>65</v>
      </c>
      <c r="DM49">
        <v>20501192</v>
      </c>
      <c r="DN49" s="13">
        <v>1.2666666666666668</v>
      </c>
      <c r="DO49" s="13">
        <f t="shared" si="3"/>
        <v>2</v>
      </c>
      <c r="DP49">
        <v>3</v>
      </c>
      <c r="DQ49" t="s">
        <v>112</v>
      </c>
    </row>
    <row r="50" spans="1:121" x14ac:dyDescent="0.35">
      <c r="A50">
        <v>20501224</v>
      </c>
      <c r="B50" t="s">
        <v>369</v>
      </c>
      <c r="C50" t="s">
        <v>370</v>
      </c>
      <c r="D50" t="s">
        <v>494</v>
      </c>
      <c r="H50" t="s">
        <v>983</v>
      </c>
      <c r="I50" t="s">
        <v>112</v>
      </c>
      <c r="J50" t="s">
        <v>494</v>
      </c>
      <c r="K50" t="s">
        <v>112</v>
      </c>
      <c r="L50" t="s">
        <v>112</v>
      </c>
      <c r="M50" t="s">
        <v>494</v>
      </c>
      <c r="AU50">
        <v>11.5</v>
      </c>
      <c r="AV50" s="13">
        <f t="shared" si="0"/>
        <v>1.2777777777777777</v>
      </c>
      <c r="AW50" s="13">
        <v>60</v>
      </c>
      <c r="AX50">
        <v>2.8</v>
      </c>
      <c r="AY50">
        <f t="shared" si="1"/>
        <v>8</v>
      </c>
      <c r="AZ50">
        <v>8</v>
      </c>
      <c r="BA50">
        <v>9</v>
      </c>
      <c r="BB50">
        <v>8</v>
      </c>
      <c r="BC50">
        <v>9</v>
      </c>
      <c r="BD50" t="s">
        <v>65</v>
      </c>
      <c r="BE50" t="s">
        <v>946</v>
      </c>
      <c r="BF50">
        <v>0</v>
      </c>
      <c r="BG50" t="s">
        <v>945</v>
      </c>
      <c r="BH50" t="s">
        <v>112</v>
      </c>
      <c r="BI50" t="s">
        <v>981</v>
      </c>
      <c r="BJ50" t="s">
        <v>945</v>
      </c>
      <c r="BK50" t="s">
        <v>945</v>
      </c>
      <c r="BL50" t="s">
        <v>991</v>
      </c>
      <c r="BM50" t="s">
        <v>1166</v>
      </c>
      <c r="BN50" t="s">
        <v>1008</v>
      </c>
      <c r="BO50" t="s">
        <v>3</v>
      </c>
      <c r="BP50">
        <v>3</v>
      </c>
      <c r="BQ50" t="s">
        <v>112</v>
      </c>
      <c r="BR50">
        <v>2</v>
      </c>
      <c r="BS50">
        <f t="shared" si="2"/>
        <v>60</v>
      </c>
      <c r="BT50">
        <v>1.25</v>
      </c>
      <c r="BU50">
        <v>1</v>
      </c>
      <c r="BV50">
        <v>9</v>
      </c>
      <c r="BW50">
        <v>9</v>
      </c>
      <c r="CC50" t="s">
        <v>494</v>
      </c>
      <c r="DM50">
        <v>20501224</v>
      </c>
      <c r="DN50" s="13">
        <v>1.2333333333333334</v>
      </c>
      <c r="DO50" s="13">
        <f t="shared" si="3"/>
        <v>1.2777777777777777</v>
      </c>
      <c r="DP50">
        <v>2.8</v>
      </c>
      <c r="DQ50" t="s">
        <v>112</v>
      </c>
    </row>
    <row r="51" spans="1:121" x14ac:dyDescent="0.35">
      <c r="A51">
        <v>20501238</v>
      </c>
      <c r="B51" t="s">
        <v>892</v>
      </c>
      <c r="C51" t="s">
        <v>932</v>
      </c>
      <c r="D51" t="s">
        <v>494</v>
      </c>
      <c r="H51" t="s">
        <v>335</v>
      </c>
      <c r="I51" t="s">
        <v>112</v>
      </c>
      <c r="J51" t="s">
        <v>112</v>
      </c>
      <c r="K51" t="s">
        <v>494</v>
      </c>
      <c r="L51" t="s">
        <v>494</v>
      </c>
      <c r="M51" t="s">
        <v>112</v>
      </c>
      <c r="N51">
        <v>33</v>
      </c>
      <c r="O51">
        <v>0.7</v>
      </c>
      <c r="P51" t="s">
        <v>494</v>
      </c>
      <c r="Q51" t="s">
        <v>970</v>
      </c>
      <c r="R51" t="s">
        <v>945</v>
      </c>
      <c r="S51" t="s">
        <v>945</v>
      </c>
      <c r="T51">
        <v>0</v>
      </c>
      <c r="U51">
        <v>10.75</v>
      </c>
      <c r="V51">
        <v>10.75</v>
      </c>
      <c r="AA51" t="s">
        <v>945</v>
      </c>
      <c r="AB51" t="s">
        <v>112</v>
      </c>
      <c r="AC51" t="s">
        <v>985</v>
      </c>
      <c r="AD51" t="s">
        <v>945</v>
      </c>
      <c r="AE51" t="s">
        <v>945</v>
      </c>
      <c r="AF51">
        <v>2</v>
      </c>
      <c r="AG51">
        <v>2</v>
      </c>
      <c r="AH51" t="s">
        <v>293</v>
      </c>
      <c r="AI51" t="s">
        <v>60</v>
      </c>
      <c r="AJ51">
        <v>33</v>
      </c>
      <c r="AK51" t="s">
        <v>967</v>
      </c>
      <c r="AL51" t="s">
        <v>59</v>
      </c>
      <c r="AM51">
        <v>33</v>
      </c>
      <c r="AU51">
        <v>13</v>
      </c>
      <c r="AV51" s="13">
        <f t="shared" si="0"/>
        <v>1.1818181818181819</v>
      </c>
      <c r="AW51" s="13">
        <v>78</v>
      </c>
      <c r="AX51">
        <v>0.6</v>
      </c>
      <c r="AY51">
        <f t="shared" si="1"/>
        <v>9.6</v>
      </c>
      <c r="AZ51">
        <v>9.6</v>
      </c>
      <c r="BA51">
        <v>11</v>
      </c>
      <c r="BB51">
        <v>9.6</v>
      </c>
      <c r="BC51">
        <v>11</v>
      </c>
      <c r="BD51" t="s">
        <v>970</v>
      </c>
      <c r="BE51" t="s">
        <v>946</v>
      </c>
      <c r="BF51">
        <v>0</v>
      </c>
      <c r="BG51" t="s">
        <v>945</v>
      </c>
      <c r="BH51" t="s">
        <v>112</v>
      </c>
      <c r="BI51" t="s">
        <v>1074</v>
      </c>
      <c r="BJ51">
        <v>6</v>
      </c>
      <c r="BK51">
        <v>0.5</v>
      </c>
      <c r="BL51" t="s">
        <v>945</v>
      </c>
      <c r="BM51" t="s">
        <v>945</v>
      </c>
      <c r="BP51">
        <v>0</v>
      </c>
      <c r="BQ51" t="s">
        <v>112</v>
      </c>
      <c r="BR51">
        <v>3</v>
      </c>
      <c r="BS51">
        <f t="shared" si="2"/>
        <v>78</v>
      </c>
      <c r="BT51">
        <v>1</v>
      </c>
      <c r="BU51">
        <v>1</v>
      </c>
      <c r="BV51">
        <v>11</v>
      </c>
      <c r="BW51">
        <v>11</v>
      </c>
      <c r="BZ51">
        <v>6</v>
      </c>
      <c r="CC51" t="s">
        <v>112</v>
      </c>
      <c r="CD51" t="s">
        <v>945</v>
      </c>
      <c r="CE51">
        <v>0.6</v>
      </c>
      <c r="CF51" t="s">
        <v>494</v>
      </c>
      <c r="CG51" t="s">
        <v>970</v>
      </c>
      <c r="CH51" t="s">
        <v>945</v>
      </c>
      <c r="CI51" t="s">
        <v>945</v>
      </c>
      <c r="CJ51">
        <v>0</v>
      </c>
      <c r="CK51">
        <v>10.75</v>
      </c>
      <c r="CL51">
        <v>10.75</v>
      </c>
      <c r="CQ51" t="s">
        <v>945</v>
      </c>
      <c r="CR51" t="s">
        <v>112</v>
      </c>
      <c r="CS51" t="s">
        <v>981</v>
      </c>
      <c r="CT51" t="s">
        <v>945</v>
      </c>
      <c r="CU51" t="s">
        <v>945</v>
      </c>
      <c r="CV51">
        <v>2</v>
      </c>
      <c r="CW51">
        <v>2</v>
      </c>
      <c r="CX51" t="s">
        <v>293</v>
      </c>
      <c r="CY51" t="s">
        <v>60</v>
      </c>
      <c r="CZ51">
        <v>51</v>
      </c>
      <c r="DA51" t="s">
        <v>293</v>
      </c>
      <c r="DB51" t="s">
        <v>59</v>
      </c>
      <c r="DC51">
        <v>51</v>
      </c>
      <c r="DM51">
        <v>20501238</v>
      </c>
      <c r="DN51" s="13">
        <v>1.1909090909090909</v>
      </c>
      <c r="DO51" s="13">
        <f t="shared" si="3"/>
        <v>1.1818181818181819</v>
      </c>
      <c r="DP51">
        <v>0.6</v>
      </c>
      <c r="DQ51" t="s">
        <v>112</v>
      </c>
    </row>
    <row r="52" spans="1:121" x14ac:dyDescent="0.35">
      <c r="A52">
        <v>20501403</v>
      </c>
      <c r="B52" t="s">
        <v>893</v>
      </c>
      <c r="C52" t="s">
        <v>933</v>
      </c>
      <c r="D52" t="s">
        <v>494</v>
      </c>
      <c r="H52" t="s">
        <v>983</v>
      </c>
      <c r="I52" t="s">
        <v>494</v>
      </c>
      <c r="J52" t="s">
        <v>945</v>
      </c>
      <c r="K52" t="s">
        <v>112</v>
      </c>
      <c r="L52" t="s">
        <v>494</v>
      </c>
      <c r="M52" t="s">
        <v>112</v>
      </c>
      <c r="N52">
        <v>46</v>
      </c>
      <c r="O52">
        <v>2.1</v>
      </c>
      <c r="P52" t="s">
        <v>494</v>
      </c>
      <c r="Q52" t="s">
        <v>65</v>
      </c>
      <c r="R52" t="s">
        <v>945</v>
      </c>
      <c r="S52" t="s">
        <v>945</v>
      </c>
      <c r="T52">
        <v>0</v>
      </c>
      <c r="U52">
        <v>7.5</v>
      </c>
      <c r="V52">
        <v>7.5</v>
      </c>
      <c r="AA52" t="s">
        <v>945</v>
      </c>
      <c r="AB52" t="s">
        <v>112</v>
      </c>
      <c r="AC52" t="s">
        <v>985</v>
      </c>
      <c r="AD52" t="s">
        <v>945</v>
      </c>
      <c r="AE52">
        <v>0.67</v>
      </c>
      <c r="AF52">
        <v>1</v>
      </c>
      <c r="AG52">
        <v>1</v>
      </c>
      <c r="AH52" t="s">
        <v>279</v>
      </c>
      <c r="AI52" t="s">
        <v>60</v>
      </c>
      <c r="AJ52">
        <v>46</v>
      </c>
      <c r="AK52" t="s">
        <v>279</v>
      </c>
      <c r="AL52" t="s">
        <v>59</v>
      </c>
      <c r="AM52">
        <v>46</v>
      </c>
      <c r="AU52">
        <v>7.91</v>
      </c>
      <c r="AV52" s="13">
        <f t="shared" si="0"/>
        <v>1.0012658227848101</v>
      </c>
      <c r="AW52" s="13">
        <v>53</v>
      </c>
      <c r="AX52">
        <v>2.34</v>
      </c>
      <c r="AY52">
        <f t="shared" si="1"/>
        <v>3.58</v>
      </c>
      <c r="AZ52">
        <v>3.58</v>
      </c>
      <c r="BA52">
        <v>3.9</v>
      </c>
      <c r="BB52">
        <v>3.58</v>
      </c>
      <c r="BC52">
        <v>7.9</v>
      </c>
      <c r="BD52" t="s">
        <v>65</v>
      </c>
      <c r="BE52" t="s">
        <v>982</v>
      </c>
      <c r="BF52">
        <v>4</v>
      </c>
      <c r="BG52" t="s">
        <v>945</v>
      </c>
      <c r="BH52" t="s">
        <v>112</v>
      </c>
      <c r="BI52" t="s">
        <v>1074</v>
      </c>
      <c r="BJ52">
        <v>3</v>
      </c>
      <c r="BK52">
        <v>0.5</v>
      </c>
      <c r="BL52" t="s">
        <v>990</v>
      </c>
      <c r="BM52" t="s">
        <v>1168</v>
      </c>
      <c r="BN52" t="s">
        <v>1008</v>
      </c>
      <c r="BO52" t="s">
        <v>4</v>
      </c>
      <c r="BP52">
        <v>4</v>
      </c>
      <c r="BQ52" t="s">
        <v>494</v>
      </c>
      <c r="BR52">
        <v>1</v>
      </c>
      <c r="BS52" t="str">
        <f t="shared" si="2"/>
        <v>na</v>
      </c>
      <c r="BT52" t="s">
        <v>945</v>
      </c>
      <c r="BU52" t="s">
        <v>945</v>
      </c>
      <c r="BV52">
        <v>7.9</v>
      </c>
      <c r="BY52">
        <v>5.9</v>
      </c>
      <c r="BZ52">
        <v>3</v>
      </c>
      <c r="CC52" t="s">
        <v>112</v>
      </c>
      <c r="CD52">
        <v>36</v>
      </c>
      <c r="CE52">
        <v>1.45</v>
      </c>
      <c r="CF52" t="s">
        <v>494</v>
      </c>
      <c r="CG52" t="s">
        <v>65</v>
      </c>
      <c r="CH52" t="s">
        <v>945</v>
      </c>
      <c r="CI52" t="s">
        <v>945</v>
      </c>
      <c r="CJ52">
        <v>0</v>
      </c>
      <c r="CK52">
        <v>7.5</v>
      </c>
      <c r="CQ52" t="s">
        <v>945</v>
      </c>
      <c r="CR52" t="s">
        <v>112</v>
      </c>
      <c r="CS52" t="s">
        <v>981</v>
      </c>
      <c r="CT52" t="s">
        <v>945</v>
      </c>
      <c r="CU52">
        <v>0.67</v>
      </c>
      <c r="CV52">
        <v>1</v>
      </c>
      <c r="CW52">
        <v>1</v>
      </c>
      <c r="CX52" t="s">
        <v>279</v>
      </c>
      <c r="CY52" t="s">
        <v>60</v>
      </c>
      <c r="CZ52">
        <v>36</v>
      </c>
      <c r="DA52" t="s">
        <v>279</v>
      </c>
      <c r="DB52" t="s">
        <v>59</v>
      </c>
      <c r="DC52">
        <v>36</v>
      </c>
      <c r="DM52">
        <v>20501403</v>
      </c>
      <c r="DN52" s="13">
        <v>0.8776371308016877</v>
      </c>
      <c r="DO52" s="13">
        <f t="shared" si="3"/>
        <v>1.0012658227848101</v>
      </c>
      <c r="DP52">
        <v>2.34</v>
      </c>
      <c r="DQ52" t="s">
        <v>494</v>
      </c>
    </row>
    <row r="53" spans="1:121" x14ac:dyDescent="0.35">
      <c r="A53">
        <v>20501404</v>
      </c>
      <c r="B53" t="s">
        <v>893</v>
      </c>
      <c r="C53" t="s">
        <v>933</v>
      </c>
      <c r="D53" t="s">
        <v>494</v>
      </c>
      <c r="H53" t="s">
        <v>983</v>
      </c>
      <c r="I53" t="s">
        <v>494</v>
      </c>
      <c r="J53" t="s">
        <v>945</v>
      </c>
      <c r="K53" t="s">
        <v>112</v>
      </c>
      <c r="L53" t="s">
        <v>494</v>
      </c>
      <c r="M53" t="s">
        <v>112</v>
      </c>
      <c r="N53">
        <v>116</v>
      </c>
      <c r="O53">
        <v>0.69</v>
      </c>
      <c r="P53" t="s">
        <v>494</v>
      </c>
      <c r="Q53" t="s">
        <v>970</v>
      </c>
      <c r="R53" t="s">
        <v>945</v>
      </c>
      <c r="S53" t="s">
        <v>945</v>
      </c>
      <c r="T53">
        <v>0</v>
      </c>
      <c r="U53">
        <v>7.5</v>
      </c>
      <c r="AA53" t="s">
        <v>945</v>
      </c>
      <c r="AB53" t="s">
        <v>112</v>
      </c>
      <c r="AC53" t="s">
        <v>985</v>
      </c>
      <c r="AD53" t="s">
        <v>945</v>
      </c>
      <c r="AE53" t="s">
        <v>945</v>
      </c>
      <c r="AF53">
        <v>2</v>
      </c>
      <c r="AG53">
        <v>2</v>
      </c>
      <c r="AH53" t="s">
        <v>279</v>
      </c>
      <c r="AI53" t="s">
        <v>60</v>
      </c>
      <c r="AJ53">
        <v>116</v>
      </c>
      <c r="AK53" t="s">
        <v>279</v>
      </c>
      <c r="AL53" t="s">
        <v>59</v>
      </c>
      <c r="AM53">
        <v>116</v>
      </c>
      <c r="AU53">
        <v>9</v>
      </c>
      <c r="AV53" s="13">
        <f t="shared" si="0"/>
        <v>1</v>
      </c>
      <c r="AW53" s="13">
        <v>80</v>
      </c>
      <c r="AX53">
        <v>0.65</v>
      </c>
      <c r="AY53">
        <f t="shared" si="1"/>
        <v>5.5</v>
      </c>
      <c r="AZ53">
        <v>5.5</v>
      </c>
      <c r="BA53">
        <v>9</v>
      </c>
      <c r="BB53">
        <v>5.5</v>
      </c>
      <c r="BC53">
        <v>9</v>
      </c>
      <c r="BD53" t="s">
        <v>970</v>
      </c>
      <c r="BE53" t="s">
        <v>946</v>
      </c>
      <c r="BF53">
        <v>0</v>
      </c>
      <c r="BG53" t="s">
        <v>945</v>
      </c>
      <c r="BH53" t="s">
        <v>112</v>
      </c>
      <c r="BI53" t="s">
        <v>1074</v>
      </c>
      <c r="BJ53">
        <v>3</v>
      </c>
      <c r="BK53">
        <v>1</v>
      </c>
      <c r="BL53" t="s">
        <v>990</v>
      </c>
      <c r="BM53" t="s">
        <v>1168</v>
      </c>
      <c r="BN53" t="s">
        <v>60</v>
      </c>
      <c r="BO53" t="s">
        <v>4</v>
      </c>
      <c r="BP53">
        <v>5</v>
      </c>
      <c r="BQ53" t="s">
        <v>494</v>
      </c>
      <c r="BR53">
        <v>1</v>
      </c>
      <c r="BS53" t="str">
        <f t="shared" si="2"/>
        <v>na</v>
      </c>
      <c r="BT53" t="s">
        <v>945</v>
      </c>
      <c r="BU53" t="s">
        <v>945</v>
      </c>
      <c r="BV53">
        <v>9</v>
      </c>
      <c r="BZ53">
        <v>3</v>
      </c>
      <c r="CC53" t="s">
        <v>112</v>
      </c>
      <c r="CD53">
        <v>12</v>
      </c>
      <c r="CE53">
        <v>0.65</v>
      </c>
      <c r="CF53" t="s">
        <v>494</v>
      </c>
      <c r="CG53" t="s">
        <v>970</v>
      </c>
      <c r="CH53" t="s">
        <v>945</v>
      </c>
      <c r="CI53" t="s">
        <v>945</v>
      </c>
      <c r="CJ53">
        <v>0</v>
      </c>
      <c r="CK53">
        <v>7.5</v>
      </c>
      <c r="CQ53" t="s">
        <v>945</v>
      </c>
      <c r="CR53" t="s">
        <v>112</v>
      </c>
      <c r="CS53" t="s">
        <v>981</v>
      </c>
      <c r="CT53" t="s">
        <v>945</v>
      </c>
      <c r="CU53">
        <v>0.75</v>
      </c>
      <c r="CV53">
        <v>2</v>
      </c>
      <c r="CW53">
        <v>2</v>
      </c>
      <c r="CX53" t="s">
        <v>279</v>
      </c>
      <c r="CY53" t="s">
        <v>60</v>
      </c>
      <c r="CZ53">
        <v>12</v>
      </c>
      <c r="DA53" t="s">
        <v>279</v>
      </c>
      <c r="DB53" t="s">
        <v>59</v>
      </c>
      <c r="DC53">
        <v>12</v>
      </c>
      <c r="DM53">
        <v>20501404</v>
      </c>
      <c r="DN53" s="13">
        <v>0.92962962962962969</v>
      </c>
      <c r="DO53" s="13">
        <f t="shared" si="3"/>
        <v>1</v>
      </c>
      <c r="DP53">
        <v>0.65</v>
      </c>
      <c r="DQ53" t="s">
        <v>494</v>
      </c>
    </row>
    <row r="54" spans="1:121" x14ac:dyDescent="0.35">
      <c r="A54">
        <v>20501435</v>
      </c>
      <c r="B54" t="s">
        <v>236</v>
      </c>
      <c r="C54" t="s">
        <v>934</v>
      </c>
      <c r="D54" t="s">
        <v>494</v>
      </c>
      <c r="F54" t="s">
        <v>112</v>
      </c>
      <c r="H54" t="s">
        <v>971</v>
      </c>
      <c r="I54" t="s">
        <v>112</v>
      </c>
      <c r="J54" t="s">
        <v>112</v>
      </c>
      <c r="K54" t="s">
        <v>494</v>
      </c>
      <c r="L54" t="s">
        <v>494</v>
      </c>
      <c r="M54" t="s">
        <v>112</v>
      </c>
      <c r="N54">
        <v>90</v>
      </c>
      <c r="O54">
        <v>0.1</v>
      </c>
      <c r="P54" t="s">
        <v>494</v>
      </c>
      <c r="Q54" t="s">
        <v>970</v>
      </c>
      <c r="R54" t="s">
        <v>945</v>
      </c>
      <c r="S54" t="s">
        <v>945</v>
      </c>
      <c r="T54">
        <v>0</v>
      </c>
      <c r="U54" t="s">
        <v>945</v>
      </c>
      <c r="AB54" t="s">
        <v>112</v>
      </c>
      <c r="AC54" t="s">
        <v>985</v>
      </c>
      <c r="AD54" t="s">
        <v>945</v>
      </c>
      <c r="AE54" t="s">
        <v>945</v>
      </c>
      <c r="AF54" t="s">
        <v>945</v>
      </c>
      <c r="AG54" t="s">
        <v>945</v>
      </c>
      <c r="AH54" t="s">
        <v>293</v>
      </c>
      <c r="AI54" t="s">
        <v>60</v>
      </c>
      <c r="AJ54">
        <v>90</v>
      </c>
      <c r="AK54" t="s">
        <v>944</v>
      </c>
      <c r="AL54" t="s">
        <v>59</v>
      </c>
      <c r="AM54" t="s">
        <v>945</v>
      </c>
      <c r="AU54">
        <v>32</v>
      </c>
      <c r="AV54" s="13">
        <f t="shared" si="0"/>
        <v>1.1851851851851851</v>
      </c>
      <c r="AW54" s="13">
        <v>42</v>
      </c>
      <c r="AX54">
        <v>0.1</v>
      </c>
      <c r="AY54">
        <f t="shared" si="1"/>
        <v>8</v>
      </c>
      <c r="AZ54">
        <v>8</v>
      </c>
      <c r="BA54">
        <v>27</v>
      </c>
      <c r="BB54">
        <v>8</v>
      </c>
      <c r="BC54">
        <v>27</v>
      </c>
      <c r="BD54" t="s">
        <v>970</v>
      </c>
      <c r="BE54" t="s">
        <v>946</v>
      </c>
      <c r="BF54">
        <v>0</v>
      </c>
      <c r="BG54" t="s">
        <v>945</v>
      </c>
      <c r="BH54" t="s">
        <v>112</v>
      </c>
      <c r="BI54" t="s">
        <v>1074</v>
      </c>
      <c r="BJ54">
        <v>7</v>
      </c>
      <c r="BK54">
        <v>0.5</v>
      </c>
      <c r="BL54" t="s">
        <v>945</v>
      </c>
      <c r="BM54" t="s">
        <v>945</v>
      </c>
      <c r="BP54">
        <v>0</v>
      </c>
      <c r="BQ54" t="s">
        <v>112</v>
      </c>
      <c r="BR54">
        <v>3</v>
      </c>
      <c r="BS54">
        <f t="shared" si="2"/>
        <v>42</v>
      </c>
      <c r="BT54">
        <v>2</v>
      </c>
      <c r="BU54">
        <v>1</v>
      </c>
      <c r="BV54">
        <v>27</v>
      </c>
      <c r="CC54" t="s">
        <v>112</v>
      </c>
      <c r="CD54">
        <v>81</v>
      </c>
      <c r="CE54">
        <v>0.1</v>
      </c>
      <c r="CF54" t="s">
        <v>494</v>
      </c>
      <c r="CG54" t="s">
        <v>970</v>
      </c>
      <c r="CH54" t="s">
        <v>945</v>
      </c>
      <c r="CI54" t="s">
        <v>945</v>
      </c>
      <c r="CJ54">
        <v>0</v>
      </c>
      <c r="CK54">
        <v>27</v>
      </c>
      <c r="CQ54" t="s">
        <v>945</v>
      </c>
      <c r="CR54" t="s">
        <v>112</v>
      </c>
      <c r="CS54" t="s">
        <v>981</v>
      </c>
      <c r="CT54" t="s">
        <v>945</v>
      </c>
      <c r="CU54" t="s">
        <v>945</v>
      </c>
      <c r="CV54">
        <v>3</v>
      </c>
      <c r="CW54">
        <v>3</v>
      </c>
      <c r="CX54" t="s">
        <v>279</v>
      </c>
      <c r="CY54" t="s">
        <v>59</v>
      </c>
      <c r="CZ54">
        <v>40</v>
      </c>
      <c r="DA54" t="s">
        <v>293</v>
      </c>
      <c r="DB54" t="s">
        <v>59</v>
      </c>
      <c r="DC54">
        <v>41</v>
      </c>
      <c r="DD54" t="s">
        <v>967</v>
      </c>
      <c r="DE54" t="s">
        <v>60</v>
      </c>
      <c r="DF54">
        <v>81</v>
      </c>
      <c r="DM54">
        <v>20501435</v>
      </c>
      <c r="DN54" s="13">
        <v>1.0185185185185186</v>
      </c>
      <c r="DO54" s="13">
        <f t="shared" si="3"/>
        <v>1.1851851851851851</v>
      </c>
      <c r="DP54">
        <v>0.1</v>
      </c>
      <c r="DQ54" t="s">
        <v>112</v>
      </c>
    </row>
    <row r="55" spans="1:121" x14ac:dyDescent="0.35">
      <c r="A55">
        <v>20501444</v>
      </c>
      <c r="B55" t="s">
        <v>894</v>
      </c>
      <c r="C55" t="s">
        <v>935</v>
      </c>
      <c r="D55" t="s">
        <v>494</v>
      </c>
      <c r="F55" t="s">
        <v>112</v>
      </c>
      <c r="H55" t="s">
        <v>983</v>
      </c>
      <c r="I55" t="s">
        <v>112</v>
      </c>
      <c r="J55" t="s">
        <v>494</v>
      </c>
      <c r="K55" t="s">
        <v>112</v>
      </c>
      <c r="L55" t="s">
        <v>494</v>
      </c>
      <c r="M55" t="s">
        <v>494</v>
      </c>
      <c r="AU55">
        <v>12</v>
      </c>
      <c r="AV55" s="13">
        <f t="shared" si="0"/>
        <v>1.5</v>
      </c>
      <c r="AW55" s="13">
        <v>70</v>
      </c>
      <c r="AX55">
        <v>1</v>
      </c>
      <c r="AY55">
        <f t="shared" si="1"/>
        <v>5.25</v>
      </c>
      <c r="AZ55">
        <v>5.25</v>
      </c>
      <c r="BA55">
        <v>8</v>
      </c>
      <c r="BB55">
        <v>5.25</v>
      </c>
      <c r="BC55">
        <v>8</v>
      </c>
      <c r="BD55" t="s">
        <v>972</v>
      </c>
      <c r="BE55" t="s">
        <v>946</v>
      </c>
      <c r="BF55">
        <v>0</v>
      </c>
      <c r="BG55">
        <v>0.5</v>
      </c>
      <c r="BH55" t="s">
        <v>112</v>
      </c>
      <c r="BI55" t="s">
        <v>1074</v>
      </c>
      <c r="BJ55">
        <v>4</v>
      </c>
      <c r="BK55">
        <v>0.5</v>
      </c>
      <c r="BL55" t="s">
        <v>991</v>
      </c>
      <c r="BM55" t="s">
        <v>1166</v>
      </c>
      <c r="BN55" t="s">
        <v>1008</v>
      </c>
      <c r="BO55" t="s">
        <v>3</v>
      </c>
      <c r="BP55">
        <v>2</v>
      </c>
      <c r="BQ55" t="s">
        <v>112</v>
      </c>
      <c r="BR55">
        <v>2</v>
      </c>
      <c r="BS55">
        <f t="shared" si="2"/>
        <v>70</v>
      </c>
      <c r="BT55">
        <v>1</v>
      </c>
      <c r="BU55">
        <v>1</v>
      </c>
      <c r="BV55">
        <v>8</v>
      </c>
      <c r="BW55">
        <v>8</v>
      </c>
      <c r="BZ55">
        <v>4</v>
      </c>
      <c r="CC55" t="s">
        <v>494</v>
      </c>
      <c r="DM55">
        <v>20501444</v>
      </c>
      <c r="DN55" s="13">
        <v>1.4875</v>
      </c>
      <c r="DO55" s="13">
        <f t="shared" si="3"/>
        <v>1.5</v>
      </c>
      <c r="DP55">
        <v>1</v>
      </c>
      <c r="DQ55" t="s">
        <v>112</v>
      </c>
    </row>
    <row r="56" spans="1:121" x14ac:dyDescent="0.35">
      <c r="A56">
        <v>20501445</v>
      </c>
      <c r="B56" t="s">
        <v>396</v>
      </c>
      <c r="C56" t="s">
        <v>936</v>
      </c>
      <c r="D56" t="s">
        <v>494</v>
      </c>
      <c r="H56" t="s">
        <v>983</v>
      </c>
      <c r="I56" t="s">
        <v>494</v>
      </c>
      <c r="J56" t="s">
        <v>945</v>
      </c>
      <c r="K56" t="s">
        <v>494</v>
      </c>
      <c r="L56" t="s">
        <v>494</v>
      </c>
      <c r="M56" t="s">
        <v>112</v>
      </c>
      <c r="N56">
        <v>70</v>
      </c>
      <c r="P56" t="s">
        <v>494</v>
      </c>
      <c r="Q56" t="s">
        <v>970</v>
      </c>
      <c r="R56" t="s">
        <v>945</v>
      </c>
      <c r="S56" t="s">
        <v>945</v>
      </c>
      <c r="T56">
        <v>0</v>
      </c>
      <c r="AA56" t="s">
        <v>945</v>
      </c>
      <c r="AB56" t="s">
        <v>494</v>
      </c>
      <c r="AH56" t="s">
        <v>293</v>
      </c>
      <c r="AI56" t="s">
        <v>60</v>
      </c>
      <c r="AJ56">
        <v>70</v>
      </c>
      <c r="AK56" t="s">
        <v>293</v>
      </c>
      <c r="AL56" t="s">
        <v>59</v>
      </c>
      <c r="AM56">
        <v>70</v>
      </c>
      <c r="AU56">
        <v>13</v>
      </c>
      <c r="AV56" s="13">
        <f t="shared" si="0"/>
        <v>1</v>
      </c>
      <c r="AW56" s="13">
        <v>148.9</v>
      </c>
      <c r="AX56">
        <v>0.4</v>
      </c>
      <c r="AY56">
        <f t="shared" si="1"/>
        <v>10</v>
      </c>
      <c r="AZ56">
        <v>10</v>
      </c>
      <c r="BA56">
        <v>11</v>
      </c>
      <c r="BB56">
        <v>10</v>
      </c>
      <c r="BC56">
        <v>11</v>
      </c>
      <c r="BD56" t="s">
        <v>970</v>
      </c>
      <c r="BE56" t="s">
        <v>946</v>
      </c>
      <c r="BF56">
        <v>0</v>
      </c>
      <c r="BG56" t="s">
        <v>945</v>
      </c>
      <c r="BH56" t="s">
        <v>112</v>
      </c>
      <c r="BI56" t="s">
        <v>1074</v>
      </c>
      <c r="BJ56">
        <v>6</v>
      </c>
      <c r="BK56">
        <v>1.5</v>
      </c>
      <c r="BL56" t="s">
        <v>945</v>
      </c>
      <c r="BM56" t="s">
        <v>945</v>
      </c>
      <c r="BP56">
        <v>0</v>
      </c>
      <c r="BQ56" t="s">
        <v>494</v>
      </c>
      <c r="BR56">
        <v>1</v>
      </c>
      <c r="BS56" t="str">
        <f t="shared" si="2"/>
        <v>na</v>
      </c>
      <c r="BT56" t="s">
        <v>945</v>
      </c>
      <c r="BU56" t="s">
        <v>945</v>
      </c>
      <c r="BV56">
        <v>13</v>
      </c>
      <c r="BZ56">
        <v>6</v>
      </c>
      <c r="CC56" t="s">
        <v>112</v>
      </c>
      <c r="CD56">
        <v>50</v>
      </c>
      <c r="CF56" t="s">
        <v>494</v>
      </c>
      <c r="CG56" t="s">
        <v>970</v>
      </c>
      <c r="CH56" t="s">
        <v>945</v>
      </c>
      <c r="CI56" t="s">
        <v>945</v>
      </c>
      <c r="CJ56">
        <v>0</v>
      </c>
      <c r="CQ56" t="s">
        <v>945</v>
      </c>
      <c r="CX56" t="s">
        <v>293</v>
      </c>
      <c r="CY56" t="s">
        <v>60</v>
      </c>
      <c r="CZ56">
        <v>50</v>
      </c>
      <c r="DA56" t="s">
        <v>293</v>
      </c>
      <c r="DB56" t="s">
        <v>59</v>
      </c>
      <c r="DC56">
        <v>50</v>
      </c>
      <c r="DM56">
        <v>20501445</v>
      </c>
      <c r="DN56" s="13">
        <v>1</v>
      </c>
      <c r="DO56" s="13">
        <f t="shared" si="3"/>
        <v>1</v>
      </c>
      <c r="DP56">
        <v>0.4</v>
      </c>
      <c r="DQ56" t="s">
        <v>494</v>
      </c>
    </row>
    <row r="57" spans="1:121" x14ac:dyDescent="0.35">
      <c r="A57">
        <v>20501461</v>
      </c>
      <c r="B57" t="s">
        <v>895</v>
      </c>
      <c r="C57" t="s">
        <v>937</v>
      </c>
      <c r="D57" t="s">
        <v>112</v>
      </c>
      <c r="E57" t="s">
        <v>494</v>
      </c>
      <c r="H57" t="s">
        <v>983</v>
      </c>
      <c r="I57" t="s">
        <v>112</v>
      </c>
      <c r="J57" t="s">
        <v>494</v>
      </c>
      <c r="K57" t="s">
        <v>494</v>
      </c>
      <c r="L57" t="s">
        <v>112</v>
      </c>
      <c r="M57" t="s">
        <v>112</v>
      </c>
      <c r="N57">
        <v>148</v>
      </c>
      <c r="O57">
        <v>1.83</v>
      </c>
      <c r="P57" t="s">
        <v>494</v>
      </c>
      <c r="Q57" t="s">
        <v>65</v>
      </c>
      <c r="R57" t="s">
        <v>945</v>
      </c>
      <c r="S57" t="s">
        <v>945</v>
      </c>
      <c r="T57">
        <v>0</v>
      </c>
      <c r="U57">
        <v>12</v>
      </c>
      <c r="W57">
        <v>12</v>
      </c>
      <c r="Y57">
        <v>5</v>
      </c>
      <c r="AA57" t="s">
        <v>945</v>
      </c>
      <c r="AB57" t="s">
        <v>112</v>
      </c>
      <c r="AC57" t="s">
        <v>957</v>
      </c>
      <c r="AD57">
        <v>5</v>
      </c>
      <c r="AE57">
        <v>0.8</v>
      </c>
      <c r="AF57">
        <v>3</v>
      </c>
      <c r="AG57" t="s">
        <v>945</v>
      </c>
      <c r="AH57" t="s">
        <v>165</v>
      </c>
      <c r="AI57" t="s">
        <v>60</v>
      </c>
      <c r="AJ57">
        <v>148</v>
      </c>
      <c r="AK57" t="s">
        <v>65</v>
      </c>
      <c r="AL57" t="s">
        <v>59</v>
      </c>
      <c r="AM57">
        <v>148</v>
      </c>
      <c r="AU57">
        <v>16.829999999999998</v>
      </c>
      <c r="AV57" s="13">
        <f t="shared" si="0"/>
        <v>1.4024999999999999</v>
      </c>
      <c r="AW57" s="13">
        <v>39</v>
      </c>
      <c r="AX57">
        <v>1.83</v>
      </c>
      <c r="AY57">
        <f t="shared" si="1"/>
        <v>5.75</v>
      </c>
      <c r="AZ57">
        <v>5.75</v>
      </c>
      <c r="BA57">
        <v>12</v>
      </c>
      <c r="BB57">
        <v>5.75</v>
      </c>
      <c r="BC57">
        <v>12</v>
      </c>
      <c r="BD57" t="s">
        <v>65</v>
      </c>
      <c r="BE57" t="s">
        <v>946</v>
      </c>
      <c r="BF57">
        <v>0</v>
      </c>
      <c r="BG57" t="s">
        <v>945</v>
      </c>
      <c r="BH57" t="s">
        <v>112</v>
      </c>
      <c r="BI57" t="s">
        <v>1074</v>
      </c>
      <c r="BJ57">
        <v>5</v>
      </c>
      <c r="BK57">
        <v>0.8</v>
      </c>
      <c r="BL57" t="s">
        <v>945</v>
      </c>
      <c r="BM57" t="s">
        <v>945</v>
      </c>
      <c r="BP57">
        <v>0</v>
      </c>
      <c r="BQ57" t="s">
        <v>112</v>
      </c>
      <c r="BR57">
        <v>2</v>
      </c>
      <c r="BS57">
        <f t="shared" si="2"/>
        <v>39</v>
      </c>
      <c r="BT57">
        <v>2.4</v>
      </c>
      <c r="BU57">
        <v>1.25</v>
      </c>
      <c r="BV57">
        <v>12</v>
      </c>
      <c r="BZ57">
        <v>5</v>
      </c>
      <c r="CC57" t="s">
        <v>112</v>
      </c>
      <c r="CD57">
        <v>95</v>
      </c>
      <c r="CE57">
        <v>1.83</v>
      </c>
      <c r="CF57" t="s">
        <v>494</v>
      </c>
      <c r="CG57" t="s">
        <v>65</v>
      </c>
      <c r="CH57" t="s">
        <v>991</v>
      </c>
      <c r="CI57" t="s">
        <v>1166</v>
      </c>
      <c r="CJ57">
        <v>1</v>
      </c>
      <c r="CK57">
        <v>12</v>
      </c>
      <c r="CO57">
        <v>5</v>
      </c>
      <c r="CQ57" t="s">
        <v>945</v>
      </c>
      <c r="CR57" t="s">
        <v>112</v>
      </c>
      <c r="CS57" t="s">
        <v>957</v>
      </c>
      <c r="CT57">
        <v>5</v>
      </c>
      <c r="CU57">
        <v>0.8</v>
      </c>
      <c r="CV57" t="s">
        <v>945</v>
      </c>
      <c r="CW57">
        <v>2</v>
      </c>
      <c r="CX57" t="s">
        <v>986</v>
      </c>
      <c r="CY57" t="s">
        <v>60</v>
      </c>
      <c r="CZ57">
        <v>95</v>
      </c>
      <c r="DA57" t="s">
        <v>986</v>
      </c>
      <c r="DB57" t="s">
        <v>59</v>
      </c>
      <c r="DC57">
        <v>95</v>
      </c>
      <c r="DM57">
        <v>20501461</v>
      </c>
      <c r="DN57" s="13">
        <v>1.0194444444444444</v>
      </c>
      <c r="DO57" s="13">
        <f t="shared" si="3"/>
        <v>1.4024999999999999</v>
      </c>
      <c r="DP57">
        <v>1.83</v>
      </c>
      <c r="DQ57" t="s">
        <v>112</v>
      </c>
    </row>
    <row r="58" spans="1:121" x14ac:dyDescent="0.35">
      <c r="A58">
        <v>20501462</v>
      </c>
      <c r="B58" t="s">
        <v>316</v>
      </c>
      <c r="C58" t="s">
        <v>937</v>
      </c>
      <c r="D58" t="s">
        <v>494</v>
      </c>
      <c r="H58" t="s">
        <v>971</v>
      </c>
      <c r="I58" t="s">
        <v>112</v>
      </c>
      <c r="J58" t="s">
        <v>112</v>
      </c>
      <c r="K58" t="s">
        <v>494</v>
      </c>
      <c r="L58" t="s">
        <v>494</v>
      </c>
      <c r="M58" t="s">
        <v>112</v>
      </c>
      <c r="N58">
        <v>75</v>
      </c>
      <c r="O58" t="s">
        <v>945</v>
      </c>
      <c r="P58" t="s">
        <v>494</v>
      </c>
      <c r="Q58" t="s">
        <v>65</v>
      </c>
      <c r="R58" t="s">
        <v>945</v>
      </c>
      <c r="S58" t="s">
        <v>945</v>
      </c>
      <c r="T58">
        <v>0</v>
      </c>
      <c r="U58">
        <v>12</v>
      </c>
      <c r="AB58" t="s">
        <v>112</v>
      </c>
      <c r="AC58" t="s">
        <v>1235</v>
      </c>
      <c r="AD58" t="s">
        <v>945</v>
      </c>
      <c r="AE58" t="s">
        <v>945</v>
      </c>
      <c r="AF58" t="s">
        <v>945</v>
      </c>
      <c r="AG58" t="s">
        <v>945</v>
      </c>
      <c r="AH58" t="s">
        <v>165</v>
      </c>
      <c r="AI58" t="s">
        <v>60</v>
      </c>
      <c r="AU58">
        <v>16.75</v>
      </c>
      <c r="AV58" s="13">
        <f t="shared" si="0"/>
        <v>1.3958333333333333</v>
      </c>
      <c r="AW58" s="13">
        <v>59.5</v>
      </c>
      <c r="AX58">
        <v>0.6</v>
      </c>
      <c r="AY58">
        <f t="shared" si="1"/>
        <v>5</v>
      </c>
      <c r="AZ58">
        <v>5</v>
      </c>
      <c r="BA58">
        <v>12</v>
      </c>
      <c r="BB58">
        <v>5</v>
      </c>
      <c r="BC58">
        <v>12</v>
      </c>
      <c r="BD58" t="s">
        <v>65</v>
      </c>
      <c r="BE58" t="s">
        <v>946</v>
      </c>
      <c r="BF58">
        <v>0</v>
      </c>
      <c r="BG58">
        <v>1.5</v>
      </c>
      <c r="BH58" t="s">
        <v>112</v>
      </c>
      <c r="BI58" t="s">
        <v>980</v>
      </c>
      <c r="BJ58" t="s">
        <v>945</v>
      </c>
      <c r="BK58" t="s">
        <v>945</v>
      </c>
      <c r="BL58" t="s">
        <v>945</v>
      </c>
      <c r="BM58" t="s">
        <v>945</v>
      </c>
      <c r="BP58">
        <v>0</v>
      </c>
      <c r="BQ58" t="s">
        <v>112</v>
      </c>
      <c r="BR58">
        <v>2</v>
      </c>
      <c r="BS58">
        <f t="shared" si="2"/>
        <v>59.5</v>
      </c>
      <c r="BT58">
        <v>2.4</v>
      </c>
      <c r="BU58">
        <v>1.5</v>
      </c>
      <c r="BV58">
        <v>12</v>
      </c>
      <c r="CC58" t="s">
        <v>112</v>
      </c>
      <c r="CD58" t="s">
        <v>945</v>
      </c>
      <c r="CE58" t="s">
        <v>945</v>
      </c>
      <c r="CF58" t="s">
        <v>494</v>
      </c>
      <c r="CG58" t="s">
        <v>65</v>
      </c>
      <c r="CH58" t="s">
        <v>945</v>
      </c>
      <c r="CI58" t="s">
        <v>945</v>
      </c>
      <c r="CJ58">
        <v>0</v>
      </c>
      <c r="CK58">
        <v>12</v>
      </c>
      <c r="CQ58" t="s">
        <v>945</v>
      </c>
      <c r="CR58" t="s">
        <v>112</v>
      </c>
      <c r="CS58" t="s">
        <v>980</v>
      </c>
      <c r="CT58" t="s">
        <v>945</v>
      </c>
      <c r="CU58" t="s">
        <v>945</v>
      </c>
      <c r="CV58" t="s">
        <v>945</v>
      </c>
      <c r="CW58" t="s">
        <v>945</v>
      </c>
      <c r="CX58" t="s">
        <v>165</v>
      </c>
      <c r="CY58" t="s">
        <v>60</v>
      </c>
      <c r="CZ58">
        <v>24</v>
      </c>
      <c r="DM58">
        <v>20501462</v>
      </c>
      <c r="DN58" s="13">
        <v>1.1666666666666667</v>
      </c>
      <c r="DO58" s="13">
        <f t="shared" si="3"/>
        <v>1.3958333333333333</v>
      </c>
      <c r="DP58">
        <v>0.6</v>
      </c>
      <c r="DQ58" t="s">
        <v>112</v>
      </c>
    </row>
    <row r="59" spans="1:121" x14ac:dyDescent="0.35">
      <c r="A59">
        <v>20501464</v>
      </c>
      <c r="B59" t="s">
        <v>895</v>
      </c>
      <c r="C59" t="s">
        <v>938</v>
      </c>
      <c r="D59" t="s">
        <v>494</v>
      </c>
      <c r="H59" t="s">
        <v>335</v>
      </c>
      <c r="I59" t="s">
        <v>112</v>
      </c>
      <c r="J59" t="s">
        <v>112</v>
      </c>
      <c r="K59" t="s">
        <v>112</v>
      </c>
      <c r="L59" t="s">
        <v>494</v>
      </c>
      <c r="M59" t="s">
        <v>112</v>
      </c>
      <c r="N59">
        <v>25</v>
      </c>
      <c r="P59" t="s">
        <v>494</v>
      </c>
      <c r="Q59" t="s">
        <v>65</v>
      </c>
      <c r="R59" t="s">
        <v>945</v>
      </c>
      <c r="S59" t="s">
        <v>945</v>
      </c>
      <c r="T59">
        <v>0</v>
      </c>
      <c r="U59">
        <v>14</v>
      </c>
      <c r="V59">
        <v>14</v>
      </c>
      <c r="Y59">
        <v>7</v>
      </c>
      <c r="AA59" t="s">
        <v>945</v>
      </c>
      <c r="AB59" t="s">
        <v>112</v>
      </c>
      <c r="AC59" t="s">
        <v>985</v>
      </c>
      <c r="AD59">
        <v>7</v>
      </c>
      <c r="AE59" t="s">
        <v>945</v>
      </c>
      <c r="AF59">
        <v>1.5</v>
      </c>
      <c r="AG59">
        <v>1.5</v>
      </c>
      <c r="AH59" t="s">
        <v>279</v>
      </c>
      <c r="AI59" t="s">
        <v>60</v>
      </c>
      <c r="AJ59">
        <v>25</v>
      </c>
      <c r="AK59" t="s">
        <v>279</v>
      </c>
      <c r="AL59" t="s">
        <v>59</v>
      </c>
      <c r="AM59">
        <v>25</v>
      </c>
      <c r="AU59">
        <v>12</v>
      </c>
      <c r="AV59" s="13">
        <f t="shared" si="0"/>
        <v>1.0666666666666667</v>
      </c>
      <c r="AW59" s="13">
        <v>100</v>
      </c>
      <c r="AX59">
        <v>1.1000000000000001</v>
      </c>
      <c r="AY59">
        <f t="shared" si="1"/>
        <v>7.33</v>
      </c>
      <c r="AZ59">
        <v>7.33</v>
      </c>
      <c r="BA59">
        <v>11.25</v>
      </c>
      <c r="BB59">
        <v>7.33</v>
      </c>
      <c r="BC59">
        <v>11.25</v>
      </c>
      <c r="BD59" t="s">
        <v>65</v>
      </c>
      <c r="BE59" t="s">
        <v>982</v>
      </c>
      <c r="BF59">
        <v>7</v>
      </c>
      <c r="BG59" t="s">
        <v>945</v>
      </c>
      <c r="BH59" t="s">
        <v>112</v>
      </c>
      <c r="BI59" t="s">
        <v>981</v>
      </c>
      <c r="BJ59">
        <v>8</v>
      </c>
      <c r="BL59" t="s">
        <v>990</v>
      </c>
      <c r="BM59" t="s">
        <v>1168</v>
      </c>
      <c r="BN59" t="s">
        <v>1008</v>
      </c>
      <c r="BO59" t="s">
        <v>4</v>
      </c>
      <c r="BP59">
        <v>7</v>
      </c>
      <c r="BQ59" t="s">
        <v>112</v>
      </c>
      <c r="BR59">
        <v>3</v>
      </c>
      <c r="BS59">
        <f t="shared" si="2"/>
        <v>100</v>
      </c>
      <c r="BT59">
        <v>1</v>
      </c>
      <c r="BU59">
        <v>1</v>
      </c>
      <c r="BV59">
        <v>11.25</v>
      </c>
      <c r="BZ59">
        <v>8</v>
      </c>
      <c r="CC59" t="s">
        <v>112</v>
      </c>
      <c r="CD59">
        <v>50</v>
      </c>
      <c r="CE59" t="s">
        <v>945</v>
      </c>
      <c r="CF59" t="s">
        <v>494</v>
      </c>
      <c r="CG59" t="s">
        <v>65</v>
      </c>
      <c r="CH59" t="s">
        <v>945</v>
      </c>
      <c r="CI59" t="s">
        <v>945</v>
      </c>
      <c r="CJ59">
        <v>0</v>
      </c>
      <c r="CK59">
        <v>14</v>
      </c>
      <c r="CL59">
        <v>14</v>
      </c>
      <c r="CO59">
        <v>7</v>
      </c>
      <c r="CQ59" t="s">
        <v>945</v>
      </c>
      <c r="CR59" t="s">
        <v>112</v>
      </c>
      <c r="CS59" t="s">
        <v>981</v>
      </c>
      <c r="CT59">
        <v>7</v>
      </c>
      <c r="CU59" t="s">
        <v>945</v>
      </c>
      <c r="CV59">
        <v>1</v>
      </c>
      <c r="CW59">
        <v>1</v>
      </c>
      <c r="CX59" t="s">
        <v>279</v>
      </c>
      <c r="CY59" t="s">
        <v>60</v>
      </c>
      <c r="CZ59">
        <v>50</v>
      </c>
      <c r="DA59" t="s">
        <v>279</v>
      </c>
      <c r="DB59" t="s">
        <v>59</v>
      </c>
      <c r="DC59">
        <v>50</v>
      </c>
      <c r="DM59">
        <v>20501464</v>
      </c>
      <c r="DN59" s="13">
        <v>1.0814814814814815</v>
      </c>
      <c r="DO59" s="13">
        <f t="shared" si="3"/>
        <v>1.0666666666666667</v>
      </c>
      <c r="DP59">
        <v>1.1000000000000001</v>
      </c>
      <c r="DQ59" t="s">
        <v>112</v>
      </c>
    </row>
    <row r="60" spans="1:121" x14ac:dyDescent="0.35">
      <c r="A60">
        <v>20501471</v>
      </c>
      <c r="B60" t="s">
        <v>336</v>
      </c>
      <c r="C60" t="s">
        <v>998</v>
      </c>
      <c r="D60" t="s">
        <v>494</v>
      </c>
      <c r="H60" t="s">
        <v>335</v>
      </c>
      <c r="I60" t="s">
        <v>112</v>
      </c>
      <c r="J60" t="s">
        <v>112</v>
      </c>
      <c r="K60" t="s">
        <v>112</v>
      </c>
      <c r="L60" t="s">
        <v>494</v>
      </c>
      <c r="M60" t="s">
        <v>112</v>
      </c>
      <c r="N60">
        <v>45</v>
      </c>
      <c r="O60">
        <v>1.1100000000000001</v>
      </c>
      <c r="P60" t="s">
        <v>494</v>
      </c>
      <c r="Q60" t="s">
        <v>65</v>
      </c>
      <c r="R60" t="s">
        <v>945</v>
      </c>
      <c r="S60" t="s">
        <v>945</v>
      </c>
      <c r="T60">
        <v>0</v>
      </c>
      <c r="U60">
        <v>20</v>
      </c>
      <c r="AA60" t="s">
        <v>945</v>
      </c>
      <c r="AB60" t="s">
        <v>112</v>
      </c>
      <c r="AC60" t="s">
        <v>985</v>
      </c>
      <c r="AD60" t="s">
        <v>945</v>
      </c>
      <c r="AE60" t="s">
        <v>945</v>
      </c>
      <c r="AF60">
        <v>2</v>
      </c>
      <c r="AG60">
        <v>2</v>
      </c>
      <c r="AH60" t="s">
        <v>165</v>
      </c>
      <c r="AI60" t="s">
        <v>60</v>
      </c>
      <c r="AJ60">
        <v>45</v>
      </c>
      <c r="AK60" t="s">
        <v>165</v>
      </c>
      <c r="AL60" t="s">
        <v>59</v>
      </c>
      <c r="AM60">
        <v>45</v>
      </c>
      <c r="AU60">
        <v>19.829999999999998</v>
      </c>
      <c r="AV60" s="13">
        <f t="shared" si="0"/>
        <v>1.2793548387096774</v>
      </c>
      <c r="AW60" s="13">
        <v>36</v>
      </c>
      <c r="AX60">
        <v>0.74</v>
      </c>
      <c r="AY60">
        <f t="shared" si="1"/>
        <v>5.75</v>
      </c>
      <c r="AZ60">
        <v>5.75</v>
      </c>
      <c r="BA60">
        <v>15.5</v>
      </c>
      <c r="BB60">
        <v>5.75</v>
      </c>
      <c r="BC60">
        <v>15.5</v>
      </c>
      <c r="BD60" t="s">
        <v>65</v>
      </c>
      <c r="BE60" t="s">
        <v>982</v>
      </c>
      <c r="BF60">
        <v>2</v>
      </c>
      <c r="BG60" t="s">
        <v>945</v>
      </c>
      <c r="BH60" t="s">
        <v>112</v>
      </c>
      <c r="BI60" t="s">
        <v>1074</v>
      </c>
      <c r="BJ60">
        <v>5</v>
      </c>
      <c r="BK60">
        <v>0.5</v>
      </c>
      <c r="BL60" t="s">
        <v>990</v>
      </c>
      <c r="BM60" t="s">
        <v>1168</v>
      </c>
      <c r="BN60" t="s">
        <v>1008</v>
      </c>
      <c r="BO60" t="s">
        <v>4</v>
      </c>
      <c r="BP60">
        <v>2</v>
      </c>
      <c r="BQ60" t="s">
        <v>112</v>
      </c>
      <c r="BR60">
        <v>3</v>
      </c>
      <c r="BS60">
        <f t="shared" si="2"/>
        <v>36</v>
      </c>
      <c r="BT60">
        <v>2</v>
      </c>
      <c r="BU60">
        <v>1</v>
      </c>
      <c r="BV60">
        <v>15.5</v>
      </c>
      <c r="BY60">
        <v>13</v>
      </c>
      <c r="BZ60">
        <v>5</v>
      </c>
      <c r="CC60" t="s">
        <v>112</v>
      </c>
      <c r="CD60">
        <v>49</v>
      </c>
      <c r="CE60">
        <v>0.62</v>
      </c>
      <c r="CF60" t="s">
        <v>494</v>
      </c>
      <c r="CG60" t="s">
        <v>65</v>
      </c>
      <c r="CH60" t="s">
        <v>945</v>
      </c>
      <c r="CI60" t="s">
        <v>945</v>
      </c>
      <c r="CJ60">
        <v>0</v>
      </c>
      <c r="CK60">
        <v>20</v>
      </c>
      <c r="CL60">
        <v>20</v>
      </c>
      <c r="CQ60" t="s">
        <v>945</v>
      </c>
      <c r="CR60" t="s">
        <v>112</v>
      </c>
      <c r="CS60" t="s">
        <v>981</v>
      </c>
      <c r="CT60" t="s">
        <v>945</v>
      </c>
      <c r="CU60" t="s">
        <v>945</v>
      </c>
      <c r="CV60">
        <v>2</v>
      </c>
      <c r="CW60">
        <v>2</v>
      </c>
      <c r="CX60" t="s">
        <v>165</v>
      </c>
      <c r="CY60" t="s">
        <v>60</v>
      </c>
      <c r="CZ60">
        <v>29</v>
      </c>
      <c r="DA60" t="s">
        <v>165</v>
      </c>
      <c r="DB60" t="s">
        <v>59</v>
      </c>
      <c r="DC60">
        <v>49</v>
      </c>
      <c r="DM60">
        <v>20501471</v>
      </c>
      <c r="DN60" s="13">
        <v>1.1290322580645162</v>
      </c>
      <c r="DO60" s="13">
        <f t="shared" si="3"/>
        <v>1.2793548387096774</v>
      </c>
      <c r="DP60">
        <v>0.74</v>
      </c>
      <c r="DQ60" t="s">
        <v>112</v>
      </c>
    </row>
    <row r="61" spans="1:121" x14ac:dyDescent="0.35">
      <c r="A61">
        <v>20501472</v>
      </c>
      <c r="B61" t="s">
        <v>896</v>
      </c>
      <c r="C61" t="s">
        <v>933</v>
      </c>
      <c r="D61" t="s">
        <v>494</v>
      </c>
      <c r="H61" t="s">
        <v>335</v>
      </c>
      <c r="I61" t="s">
        <v>494</v>
      </c>
      <c r="J61" t="s">
        <v>945</v>
      </c>
      <c r="K61" t="s">
        <v>112</v>
      </c>
      <c r="L61" t="s">
        <v>494</v>
      </c>
      <c r="M61" t="s">
        <v>112</v>
      </c>
      <c r="N61">
        <v>118</v>
      </c>
      <c r="O61">
        <v>0.37</v>
      </c>
      <c r="P61" t="s">
        <v>494</v>
      </c>
      <c r="Q61" t="s">
        <v>65</v>
      </c>
      <c r="R61" t="s">
        <v>945</v>
      </c>
      <c r="S61" t="s">
        <v>945</v>
      </c>
      <c r="T61">
        <v>0</v>
      </c>
      <c r="U61">
        <v>8</v>
      </c>
      <c r="AA61" t="s">
        <v>945</v>
      </c>
      <c r="AB61" t="s">
        <v>112</v>
      </c>
      <c r="AC61" t="s">
        <v>985</v>
      </c>
      <c r="AD61" t="s">
        <v>945</v>
      </c>
      <c r="AE61" t="s">
        <v>945</v>
      </c>
      <c r="AF61">
        <v>1.5</v>
      </c>
      <c r="AG61">
        <v>1.5</v>
      </c>
      <c r="AH61" t="s">
        <v>279</v>
      </c>
      <c r="AI61" t="s">
        <v>60</v>
      </c>
      <c r="AJ61">
        <v>118</v>
      </c>
      <c r="AK61" t="s">
        <v>279</v>
      </c>
      <c r="AL61" t="s">
        <v>59</v>
      </c>
      <c r="AM61">
        <v>118</v>
      </c>
      <c r="AU61">
        <v>7.9</v>
      </c>
      <c r="AV61" s="13">
        <f t="shared" si="0"/>
        <v>1</v>
      </c>
      <c r="AW61" s="13">
        <v>60</v>
      </c>
      <c r="AX61">
        <v>0.37</v>
      </c>
      <c r="AY61">
        <f t="shared" si="1"/>
        <v>3.58</v>
      </c>
      <c r="AZ61">
        <v>3.58</v>
      </c>
      <c r="BA61">
        <v>5.9</v>
      </c>
      <c r="BB61">
        <v>3.58</v>
      </c>
      <c r="BC61">
        <v>5.9</v>
      </c>
      <c r="BD61" t="s">
        <v>65</v>
      </c>
      <c r="BE61" t="s">
        <v>982</v>
      </c>
      <c r="BF61">
        <v>5</v>
      </c>
      <c r="BG61" t="s">
        <v>945</v>
      </c>
      <c r="BH61" t="s">
        <v>112</v>
      </c>
      <c r="BI61" t="s">
        <v>1074</v>
      </c>
      <c r="BJ61">
        <v>2</v>
      </c>
      <c r="BK61">
        <v>0.5</v>
      </c>
      <c r="BL61" t="s">
        <v>990</v>
      </c>
      <c r="BM61" t="s">
        <v>1168</v>
      </c>
      <c r="BN61" t="s">
        <v>1008</v>
      </c>
      <c r="BO61" t="s">
        <v>4</v>
      </c>
      <c r="BP61">
        <v>5</v>
      </c>
      <c r="BQ61" t="s">
        <v>494</v>
      </c>
      <c r="BR61">
        <v>1</v>
      </c>
      <c r="BS61" t="str">
        <f t="shared" si="2"/>
        <v>na</v>
      </c>
      <c r="BT61" t="s">
        <v>945</v>
      </c>
      <c r="BU61" t="s">
        <v>945</v>
      </c>
      <c r="BV61">
        <v>7.9</v>
      </c>
      <c r="BY61">
        <v>5.9</v>
      </c>
      <c r="BZ61">
        <v>2</v>
      </c>
      <c r="CC61" t="s">
        <v>112</v>
      </c>
      <c r="CD61">
        <v>10</v>
      </c>
      <c r="CE61">
        <v>0.56999999999999995</v>
      </c>
      <c r="CF61" t="s">
        <v>494</v>
      </c>
      <c r="CG61" t="s">
        <v>65</v>
      </c>
      <c r="CH61" t="s">
        <v>945</v>
      </c>
      <c r="CI61" t="s">
        <v>945</v>
      </c>
      <c r="CJ61">
        <v>0</v>
      </c>
      <c r="CK61">
        <v>8</v>
      </c>
      <c r="CQ61" t="s">
        <v>945</v>
      </c>
      <c r="CR61" t="s">
        <v>112</v>
      </c>
      <c r="CS61" t="s">
        <v>981</v>
      </c>
      <c r="CT61" t="s">
        <v>945</v>
      </c>
      <c r="CU61" t="s">
        <v>945</v>
      </c>
      <c r="CV61">
        <v>1.5</v>
      </c>
      <c r="CW61">
        <v>1.5</v>
      </c>
      <c r="CX61" t="s">
        <v>279</v>
      </c>
      <c r="CY61" t="s">
        <v>60</v>
      </c>
      <c r="CZ61">
        <v>10</v>
      </c>
      <c r="DA61" t="s">
        <v>279</v>
      </c>
      <c r="DB61" t="s">
        <v>59</v>
      </c>
      <c r="DC61">
        <v>10</v>
      </c>
      <c r="DM61">
        <v>20501472</v>
      </c>
      <c r="DN61" s="13">
        <v>0.45147679324894513</v>
      </c>
      <c r="DO61" s="13">
        <f t="shared" si="3"/>
        <v>1</v>
      </c>
      <c r="DP61">
        <v>0.37</v>
      </c>
      <c r="DQ61" t="s">
        <v>494</v>
      </c>
    </row>
    <row r="62" spans="1:121" x14ac:dyDescent="0.35">
      <c r="A62">
        <v>20501473</v>
      </c>
      <c r="B62" t="s">
        <v>434</v>
      </c>
      <c r="C62" t="s">
        <v>933</v>
      </c>
      <c r="D62" t="s">
        <v>494</v>
      </c>
      <c r="H62" t="s">
        <v>983</v>
      </c>
      <c r="I62" t="s">
        <v>112</v>
      </c>
      <c r="J62" t="s">
        <v>112</v>
      </c>
      <c r="K62" t="s">
        <v>494</v>
      </c>
      <c r="L62" t="s">
        <v>494</v>
      </c>
      <c r="M62" t="s">
        <v>112</v>
      </c>
      <c r="N62">
        <v>50</v>
      </c>
      <c r="O62">
        <v>4</v>
      </c>
      <c r="P62" t="s">
        <v>494</v>
      </c>
      <c r="Q62" t="s">
        <v>65</v>
      </c>
      <c r="R62" t="s">
        <v>945</v>
      </c>
      <c r="S62" t="s">
        <v>945</v>
      </c>
      <c r="T62">
        <v>0</v>
      </c>
      <c r="U62">
        <v>8</v>
      </c>
      <c r="V62">
        <v>8</v>
      </c>
      <c r="AA62" t="s">
        <v>945</v>
      </c>
      <c r="AB62" t="s">
        <v>112</v>
      </c>
      <c r="AC62" t="s">
        <v>985</v>
      </c>
      <c r="AD62" t="s">
        <v>945</v>
      </c>
      <c r="AE62" t="s">
        <v>945</v>
      </c>
      <c r="AF62">
        <v>1.5</v>
      </c>
      <c r="AG62">
        <v>1.5</v>
      </c>
      <c r="AH62" t="s">
        <v>65</v>
      </c>
      <c r="AI62" t="s">
        <v>60</v>
      </c>
      <c r="AJ62">
        <v>50</v>
      </c>
      <c r="AK62" t="s">
        <v>165</v>
      </c>
      <c r="AL62" t="s">
        <v>59</v>
      </c>
      <c r="AM62">
        <v>50</v>
      </c>
      <c r="AU62">
        <v>9.58</v>
      </c>
      <c r="AV62" s="13">
        <f t="shared" si="0"/>
        <v>1.3685714285714285</v>
      </c>
      <c r="AW62" s="13">
        <v>64.5</v>
      </c>
      <c r="AX62">
        <v>4.16</v>
      </c>
      <c r="AY62">
        <f t="shared" si="1"/>
        <v>4.5</v>
      </c>
      <c r="AZ62">
        <v>4.5</v>
      </c>
      <c r="BA62">
        <v>7</v>
      </c>
      <c r="BB62">
        <v>4.5</v>
      </c>
      <c r="BC62">
        <v>7</v>
      </c>
      <c r="BD62" t="s">
        <v>65</v>
      </c>
      <c r="BE62" t="s">
        <v>946</v>
      </c>
      <c r="BF62">
        <v>0</v>
      </c>
      <c r="BG62" t="s">
        <v>945</v>
      </c>
      <c r="BH62" t="s">
        <v>112</v>
      </c>
      <c r="BI62" t="s">
        <v>981</v>
      </c>
      <c r="BJ62" t="s">
        <v>945</v>
      </c>
      <c r="BK62">
        <v>1</v>
      </c>
      <c r="BL62" t="s">
        <v>945</v>
      </c>
      <c r="BM62" t="s">
        <v>945</v>
      </c>
      <c r="BP62">
        <v>0</v>
      </c>
      <c r="BQ62" t="s">
        <v>112</v>
      </c>
      <c r="BR62">
        <v>3</v>
      </c>
      <c r="BS62">
        <f t="shared" si="2"/>
        <v>64.5</v>
      </c>
      <c r="BT62">
        <v>1.3</v>
      </c>
      <c r="BU62">
        <v>1</v>
      </c>
      <c r="BV62">
        <v>7</v>
      </c>
      <c r="BW62">
        <v>7</v>
      </c>
      <c r="CC62" t="s">
        <v>112</v>
      </c>
      <c r="CD62">
        <v>134</v>
      </c>
      <c r="CE62">
        <v>4.16</v>
      </c>
      <c r="CF62">
        <v>4.55</v>
      </c>
      <c r="CG62" t="s">
        <v>65</v>
      </c>
      <c r="CH62" t="s">
        <v>945</v>
      </c>
      <c r="CI62" t="s">
        <v>945</v>
      </c>
      <c r="CJ62">
        <v>0</v>
      </c>
      <c r="CK62">
        <v>8</v>
      </c>
      <c r="CL62">
        <v>8</v>
      </c>
      <c r="CQ62" t="s">
        <v>945</v>
      </c>
      <c r="CR62" t="s">
        <v>112</v>
      </c>
      <c r="CS62" t="s">
        <v>981</v>
      </c>
      <c r="CT62" t="s">
        <v>945</v>
      </c>
      <c r="CU62" t="s">
        <v>945</v>
      </c>
      <c r="CV62">
        <v>1.5</v>
      </c>
      <c r="CW62">
        <v>1.5</v>
      </c>
      <c r="CX62" t="s">
        <v>165</v>
      </c>
      <c r="CY62" t="s">
        <v>60</v>
      </c>
      <c r="CZ62">
        <v>77</v>
      </c>
      <c r="DA62" t="s">
        <v>65</v>
      </c>
      <c r="DB62" t="s">
        <v>59</v>
      </c>
      <c r="DC62">
        <v>47</v>
      </c>
      <c r="DD62" t="s">
        <v>65</v>
      </c>
      <c r="DE62" t="s">
        <v>60</v>
      </c>
      <c r="DF62">
        <v>20</v>
      </c>
      <c r="DM62">
        <v>20501473</v>
      </c>
      <c r="DN62" s="13">
        <v>0.72857142857142854</v>
      </c>
      <c r="DO62" s="13">
        <f t="shared" si="3"/>
        <v>1.3685714285714285</v>
      </c>
      <c r="DP62">
        <v>4.16</v>
      </c>
      <c r="DQ62" t="s">
        <v>112</v>
      </c>
    </row>
    <row r="63" spans="1:121" x14ac:dyDescent="0.35">
      <c r="A63">
        <v>20501514</v>
      </c>
      <c r="B63" t="s">
        <v>316</v>
      </c>
      <c r="C63" t="s">
        <v>939</v>
      </c>
      <c r="D63" t="s">
        <v>494</v>
      </c>
      <c r="H63" t="s">
        <v>983</v>
      </c>
      <c r="I63" t="s">
        <v>494</v>
      </c>
      <c r="J63" t="s">
        <v>945</v>
      </c>
      <c r="K63" t="s">
        <v>112</v>
      </c>
      <c r="L63" t="s">
        <v>4</v>
      </c>
      <c r="M63" t="s">
        <v>112</v>
      </c>
      <c r="N63">
        <v>15.57</v>
      </c>
      <c r="O63" t="s">
        <v>945</v>
      </c>
      <c r="P63" t="s">
        <v>494</v>
      </c>
      <c r="Q63" t="s">
        <v>65</v>
      </c>
      <c r="R63" t="s">
        <v>945</v>
      </c>
      <c r="S63" t="s">
        <v>945</v>
      </c>
      <c r="T63">
        <v>0</v>
      </c>
      <c r="U63">
        <v>14.5</v>
      </c>
      <c r="AA63">
        <v>2</v>
      </c>
      <c r="AB63" t="s">
        <v>112</v>
      </c>
      <c r="AC63" t="s">
        <v>957</v>
      </c>
      <c r="AD63">
        <v>7</v>
      </c>
      <c r="AE63">
        <v>1</v>
      </c>
      <c r="AF63">
        <v>2.25</v>
      </c>
      <c r="AG63">
        <v>1.25</v>
      </c>
      <c r="AH63" t="s">
        <v>322</v>
      </c>
      <c r="AI63">
        <v>15.57</v>
      </c>
      <c r="AU63">
        <v>15.9</v>
      </c>
      <c r="AV63" s="13">
        <f t="shared" si="0"/>
        <v>1.0743243243243243</v>
      </c>
      <c r="AW63" s="13">
        <v>67.5</v>
      </c>
      <c r="AX63">
        <v>1.6</v>
      </c>
      <c r="AY63">
        <f t="shared" si="1"/>
        <v>5.5</v>
      </c>
      <c r="AZ63">
        <v>5.5</v>
      </c>
      <c r="BA63">
        <v>14.8</v>
      </c>
      <c r="BB63">
        <v>5.5</v>
      </c>
      <c r="BC63">
        <v>14.8</v>
      </c>
      <c r="BD63" t="s">
        <v>65</v>
      </c>
      <c r="BE63" t="s">
        <v>20</v>
      </c>
      <c r="BF63">
        <v>2</v>
      </c>
      <c r="BG63" t="s">
        <v>945</v>
      </c>
      <c r="BH63" t="s">
        <v>112</v>
      </c>
      <c r="BI63" t="s">
        <v>1074</v>
      </c>
      <c r="BJ63">
        <v>7</v>
      </c>
      <c r="BK63">
        <v>1</v>
      </c>
      <c r="BL63" t="s">
        <v>990</v>
      </c>
      <c r="BM63" t="s">
        <v>1168</v>
      </c>
      <c r="BN63" t="s">
        <v>1008</v>
      </c>
      <c r="BO63" t="s">
        <v>4</v>
      </c>
      <c r="BP63">
        <v>2</v>
      </c>
      <c r="BQ63" t="s">
        <v>494</v>
      </c>
      <c r="BR63">
        <v>1</v>
      </c>
      <c r="BS63" t="str">
        <f t="shared" si="2"/>
        <v>na</v>
      </c>
      <c r="BV63">
        <v>14.8</v>
      </c>
      <c r="BZ63">
        <v>7</v>
      </c>
      <c r="CC63" t="s">
        <v>112</v>
      </c>
      <c r="CD63">
        <v>49.09</v>
      </c>
      <c r="CE63" t="s">
        <v>945</v>
      </c>
      <c r="CF63" t="s">
        <v>494</v>
      </c>
      <c r="CG63" t="s">
        <v>65</v>
      </c>
      <c r="CH63" t="s">
        <v>945</v>
      </c>
      <c r="CI63" t="s">
        <v>945</v>
      </c>
      <c r="CJ63">
        <v>0</v>
      </c>
      <c r="CK63">
        <v>14.5</v>
      </c>
      <c r="CO63">
        <v>7</v>
      </c>
      <c r="CQ63">
        <v>2</v>
      </c>
      <c r="CR63" t="s">
        <v>112</v>
      </c>
      <c r="CS63" t="s">
        <v>957</v>
      </c>
      <c r="CT63">
        <v>7</v>
      </c>
      <c r="CU63">
        <v>1</v>
      </c>
      <c r="CV63">
        <v>2.25</v>
      </c>
      <c r="DM63">
        <v>20501514</v>
      </c>
      <c r="DN63" s="13">
        <v>0.85810810810810811</v>
      </c>
      <c r="DO63" s="13">
        <f t="shared" si="3"/>
        <v>1.0743243243243243</v>
      </c>
      <c r="DP63">
        <v>1.6</v>
      </c>
      <c r="DQ63" t="s">
        <v>4</v>
      </c>
    </row>
    <row r="64" spans="1:121" x14ac:dyDescent="0.35">
      <c r="A64">
        <v>20501515</v>
      </c>
      <c r="B64" t="s">
        <v>895</v>
      </c>
      <c r="C64" t="s">
        <v>939</v>
      </c>
      <c r="D64" t="s">
        <v>494</v>
      </c>
      <c r="H64" t="s">
        <v>983</v>
      </c>
      <c r="I64" t="s">
        <v>494</v>
      </c>
      <c r="J64" t="s">
        <v>494</v>
      </c>
      <c r="K64" t="s">
        <v>494</v>
      </c>
      <c r="L64" t="s">
        <v>112</v>
      </c>
      <c r="M64" t="s">
        <v>112</v>
      </c>
      <c r="N64">
        <v>20.568000000000001</v>
      </c>
      <c r="O64">
        <v>2.04</v>
      </c>
      <c r="P64" t="s">
        <v>494</v>
      </c>
      <c r="Q64" t="s">
        <v>65</v>
      </c>
      <c r="R64" t="s">
        <v>945</v>
      </c>
      <c r="S64" t="s">
        <v>945</v>
      </c>
      <c r="T64">
        <v>0</v>
      </c>
      <c r="U64">
        <v>8</v>
      </c>
      <c r="V64">
        <v>8</v>
      </c>
      <c r="AA64" t="s">
        <v>945</v>
      </c>
      <c r="AB64" t="s">
        <v>112</v>
      </c>
      <c r="AC64" t="s">
        <v>957</v>
      </c>
      <c r="AD64">
        <v>4</v>
      </c>
      <c r="AE64">
        <v>0.25</v>
      </c>
      <c r="AF64">
        <v>0.83</v>
      </c>
      <c r="AG64">
        <v>0.83</v>
      </c>
      <c r="AH64" t="s">
        <v>293</v>
      </c>
      <c r="AI64" t="s">
        <v>60</v>
      </c>
      <c r="AJ64">
        <v>21</v>
      </c>
      <c r="AK64" t="s">
        <v>293</v>
      </c>
      <c r="AL64" t="s">
        <v>59</v>
      </c>
      <c r="AM64">
        <v>21</v>
      </c>
      <c r="AU64">
        <v>8</v>
      </c>
      <c r="AV64" s="13">
        <f t="shared" si="0"/>
        <v>1</v>
      </c>
      <c r="AW64" s="13">
        <v>60</v>
      </c>
      <c r="AX64">
        <v>2.71</v>
      </c>
      <c r="AY64">
        <f t="shared" si="1"/>
        <v>5</v>
      </c>
      <c r="AZ64">
        <v>5</v>
      </c>
      <c r="BA64">
        <v>8</v>
      </c>
      <c r="BB64">
        <v>5</v>
      </c>
      <c r="BC64">
        <v>8</v>
      </c>
      <c r="BD64" t="s">
        <v>65</v>
      </c>
      <c r="BE64" t="s">
        <v>946</v>
      </c>
      <c r="BF64">
        <v>0</v>
      </c>
      <c r="BG64">
        <v>0.5</v>
      </c>
      <c r="BH64" t="s">
        <v>112</v>
      </c>
      <c r="BI64" t="s">
        <v>1074</v>
      </c>
      <c r="BJ64">
        <v>4</v>
      </c>
      <c r="BK64">
        <v>0.4</v>
      </c>
      <c r="BL64" t="s">
        <v>945</v>
      </c>
      <c r="BM64" t="s">
        <v>945</v>
      </c>
      <c r="BP64">
        <v>0</v>
      </c>
      <c r="BQ64" t="s">
        <v>494</v>
      </c>
      <c r="BR64">
        <v>1</v>
      </c>
      <c r="BS64" t="str">
        <f t="shared" si="2"/>
        <v>na</v>
      </c>
      <c r="BT64" t="s">
        <v>945</v>
      </c>
      <c r="BU64" t="s">
        <v>945</v>
      </c>
      <c r="BV64">
        <v>8</v>
      </c>
      <c r="CC64" t="s">
        <v>112</v>
      </c>
      <c r="CD64">
        <v>70.8</v>
      </c>
      <c r="CE64">
        <v>2</v>
      </c>
      <c r="CF64" t="s">
        <v>494</v>
      </c>
      <c r="CG64" t="s">
        <v>65</v>
      </c>
      <c r="CH64" t="s">
        <v>945</v>
      </c>
      <c r="CI64" t="s">
        <v>945</v>
      </c>
      <c r="CJ64">
        <v>0</v>
      </c>
      <c r="CK64">
        <v>8</v>
      </c>
      <c r="CO64">
        <v>4</v>
      </c>
      <c r="CQ64" t="s">
        <v>945</v>
      </c>
      <c r="CR64" t="s">
        <v>112</v>
      </c>
      <c r="CS64" t="s">
        <v>957</v>
      </c>
      <c r="CT64">
        <v>4</v>
      </c>
      <c r="CU64">
        <v>0.4</v>
      </c>
      <c r="CV64">
        <v>0.83</v>
      </c>
      <c r="CW64">
        <v>0.83</v>
      </c>
      <c r="CX64" t="s">
        <v>293</v>
      </c>
      <c r="CY64" t="s">
        <v>60</v>
      </c>
      <c r="CZ64">
        <v>70</v>
      </c>
      <c r="DA64" t="s">
        <v>293</v>
      </c>
      <c r="DB64" t="s">
        <v>59</v>
      </c>
      <c r="DC64">
        <v>70</v>
      </c>
      <c r="DM64">
        <v>20501515</v>
      </c>
      <c r="DN64" s="13">
        <v>0.6875</v>
      </c>
      <c r="DO64" s="13">
        <f t="shared" si="3"/>
        <v>1</v>
      </c>
      <c r="DP64">
        <v>2.71</v>
      </c>
      <c r="DQ64" t="s">
        <v>494</v>
      </c>
    </row>
    <row r="65" spans="1:121" x14ac:dyDescent="0.35">
      <c r="A65">
        <v>20501520</v>
      </c>
      <c r="B65" t="s">
        <v>895</v>
      </c>
      <c r="C65" t="s">
        <v>940</v>
      </c>
      <c r="D65" t="s">
        <v>112</v>
      </c>
      <c r="E65" t="s">
        <v>494</v>
      </c>
      <c r="H65" t="s">
        <v>983</v>
      </c>
      <c r="I65" t="s">
        <v>494</v>
      </c>
      <c r="J65" t="s">
        <v>945</v>
      </c>
      <c r="K65" t="s">
        <v>494</v>
      </c>
      <c r="L65" t="s">
        <v>112</v>
      </c>
      <c r="M65" t="s">
        <v>112</v>
      </c>
      <c r="N65">
        <v>51</v>
      </c>
      <c r="O65">
        <v>2</v>
      </c>
      <c r="P65" t="s">
        <v>494</v>
      </c>
      <c r="Q65" t="s">
        <v>65</v>
      </c>
      <c r="R65" t="s">
        <v>945</v>
      </c>
      <c r="S65" t="s">
        <v>945</v>
      </c>
      <c r="T65">
        <v>0</v>
      </c>
      <c r="U65">
        <v>17</v>
      </c>
      <c r="Y65">
        <v>5</v>
      </c>
      <c r="AA65" t="s">
        <v>945</v>
      </c>
      <c r="AB65" t="s">
        <v>112</v>
      </c>
      <c r="AC65" t="s">
        <v>957</v>
      </c>
      <c r="AD65">
        <v>5</v>
      </c>
      <c r="AE65">
        <v>0.5</v>
      </c>
      <c r="AF65">
        <v>1</v>
      </c>
      <c r="AG65">
        <v>1</v>
      </c>
      <c r="AH65" t="s">
        <v>322</v>
      </c>
      <c r="AI65" t="s">
        <v>60</v>
      </c>
      <c r="AJ65">
        <v>130</v>
      </c>
      <c r="AK65" t="s">
        <v>322</v>
      </c>
      <c r="AL65" t="s">
        <v>59</v>
      </c>
      <c r="AM65">
        <v>126</v>
      </c>
      <c r="AU65">
        <v>16.75</v>
      </c>
      <c r="AV65" s="13">
        <f t="shared" si="0"/>
        <v>1.0534591194968552</v>
      </c>
      <c r="AW65" s="13">
        <v>54</v>
      </c>
      <c r="AX65">
        <v>2</v>
      </c>
      <c r="AY65">
        <f t="shared" si="1"/>
        <v>4.5</v>
      </c>
      <c r="AZ65">
        <v>4.5</v>
      </c>
      <c r="BA65">
        <v>16.75</v>
      </c>
      <c r="BB65">
        <v>4.5</v>
      </c>
      <c r="BC65">
        <v>16.75</v>
      </c>
      <c r="BD65" t="s">
        <v>65</v>
      </c>
      <c r="BE65" t="s">
        <v>946</v>
      </c>
      <c r="BF65">
        <v>0</v>
      </c>
      <c r="BG65" t="s">
        <v>945</v>
      </c>
      <c r="BH65" t="s">
        <v>112</v>
      </c>
      <c r="BI65" t="s">
        <v>1074</v>
      </c>
      <c r="BJ65">
        <v>4</v>
      </c>
      <c r="BK65">
        <v>0.5</v>
      </c>
      <c r="BL65" t="s">
        <v>989</v>
      </c>
      <c r="BM65" t="s">
        <v>1166</v>
      </c>
      <c r="BN65" t="s">
        <v>1007</v>
      </c>
      <c r="BO65" t="s">
        <v>3</v>
      </c>
      <c r="BP65">
        <v>1</v>
      </c>
      <c r="BQ65" t="s">
        <v>494</v>
      </c>
      <c r="BR65">
        <v>1</v>
      </c>
      <c r="BS65" t="str">
        <f t="shared" si="2"/>
        <v>na</v>
      </c>
      <c r="BT65" t="s">
        <v>945</v>
      </c>
      <c r="BU65" t="s">
        <v>945</v>
      </c>
      <c r="BV65">
        <v>15.9</v>
      </c>
      <c r="BZ65">
        <v>4</v>
      </c>
      <c r="CC65" t="s">
        <v>112</v>
      </c>
      <c r="CD65">
        <v>5</v>
      </c>
      <c r="CE65">
        <v>0</v>
      </c>
      <c r="CF65" t="s">
        <v>494</v>
      </c>
      <c r="CG65" t="s">
        <v>988</v>
      </c>
      <c r="CH65" t="s">
        <v>989</v>
      </c>
      <c r="CI65" t="s">
        <v>1166</v>
      </c>
      <c r="CJ65">
        <v>1</v>
      </c>
      <c r="CQ65" t="s">
        <v>945</v>
      </c>
      <c r="CR65" t="s">
        <v>112</v>
      </c>
      <c r="CS65" t="s">
        <v>957</v>
      </c>
      <c r="CT65">
        <v>4</v>
      </c>
      <c r="CU65">
        <v>0.5</v>
      </c>
      <c r="DM65">
        <v>20501520</v>
      </c>
      <c r="DN65" s="13">
        <v>0.99371069182389948</v>
      </c>
      <c r="DO65" s="13">
        <f t="shared" si="3"/>
        <v>1.0534591194968552</v>
      </c>
      <c r="DP65">
        <v>2</v>
      </c>
      <c r="DQ65" t="s">
        <v>494</v>
      </c>
    </row>
    <row r="66" spans="1:121" x14ac:dyDescent="0.35">
      <c r="A66">
        <v>20501526</v>
      </c>
      <c r="B66" t="s">
        <v>336</v>
      </c>
      <c r="C66" t="s">
        <v>941</v>
      </c>
      <c r="D66" t="s">
        <v>494</v>
      </c>
      <c r="H66" t="s">
        <v>335</v>
      </c>
      <c r="I66" t="s">
        <v>112</v>
      </c>
      <c r="J66" t="s">
        <v>112</v>
      </c>
      <c r="K66" t="s">
        <v>112</v>
      </c>
      <c r="L66" t="s">
        <v>494</v>
      </c>
      <c r="M66" t="s">
        <v>112</v>
      </c>
      <c r="N66">
        <v>75</v>
      </c>
      <c r="O66">
        <v>1.35</v>
      </c>
      <c r="P66" t="s">
        <v>494</v>
      </c>
      <c r="Q66" t="s">
        <v>65</v>
      </c>
      <c r="R66" t="s">
        <v>945</v>
      </c>
      <c r="S66" t="s">
        <v>945</v>
      </c>
      <c r="T66">
        <v>0</v>
      </c>
      <c r="U66">
        <v>16.5</v>
      </c>
      <c r="V66">
        <v>16.5</v>
      </c>
      <c r="AA66" t="s">
        <v>945</v>
      </c>
      <c r="AB66" t="s">
        <v>112</v>
      </c>
      <c r="AC66" t="s">
        <v>985</v>
      </c>
      <c r="AD66" t="s">
        <v>945</v>
      </c>
      <c r="AE66" t="s">
        <v>945</v>
      </c>
      <c r="AF66">
        <v>2.5</v>
      </c>
      <c r="AG66">
        <v>2.5</v>
      </c>
      <c r="AH66" t="s">
        <v>165</v>
      </c>
      <c r="AI66" t="s">
        <v>60</v>
      </c>
      <c r="AJ66">
        <v>75</v>
      </c>
      <c r="AK66" t="s">
        <v>165</v>
      </c>
      <c r="AL66" t="s">
        <v>59</v>
      </c>
      <c r="AM66">
        <v>75</v>
      </c>
      <c r="AU66">
        <v>19.829999999999998</v>
      </c>
      <c r="AV66" s="13">
        <f t="shared" si="0"/>
        <v>1.2793548387096774</v>
      </c>
      <c r="AW66" s="13">
        <v>49.5</v>
      </c>
      <c r="AX66">
        <v>1.35</v>
      </c>
      <c r="AY66">
        <f t="shared" si="1"/>
        <v>5.66</v>
      </c>
      <c r="AZ66">
        <v>5.66</v>
      </c>
      <c r="BA66">
        <v>15.5</v>
      </c>
      <c r="BB66">
        <v>5.66</v>
      </c>
      <c r="BC66">
        <v>15.5</v>
      </c>
      <c r="BD66" t="s">
        <v>65</v>
      </c>
      <c r="BE66" t="s">
        <v>982</v>
      </c>
      <c r="BF66">
        <v>3</v>
      </c>
      <c r="BG66" t="s">
        <v>945</v>
      </c>
      <c r="BH66" t="s">
        <v>112</v>
      </c>
      <c r="BI66" t="s">
        <v>1074</v>
      </c>
      <c r="BJ66">
        <v>11</v>
      </c>
      <c r="BK66">
        <v>0.5</v>
      </c>
      <c r="BL66" t="s">
        <v>990</v>
      </c>
      <c r="BM66" t="s">
        <v>1168</v>
      </c>
      <c r="BN66" t="s">
        <v>1008</v>
      </c>
      <c r="BO66" t="s">
        <v>4</v>
      </c>
      <c r="BP66">
        <v>3</v>
      </c>
      <c r="BQ66" t="s">
        <v>112</v>
      </c>
      <c r="BR66">
        <v>3</v>
      </c>
      <c r="BS66">
        <f t="shared" si="2"/>
        <v>49.5</v>
      </c>
      <c r="BT66">
        <v>2.5</v>
      </c>
      <c r="BU66">
        <v>1.25</v>
      </c>
      <c r="BV66">
        <v>15.5</v>
      </c>
      <c r="BW66">
        <v>15.5</v>
      </c>
      <c r="BY66">
        <v>13</v>
      </c>
      <c r="CC66" t="s">
        <v>112</v>
      </c>
      <c r="CD66">
        <v>49</v>
      </c>
      <c r="CE66">
        <v>1.35</v>
      </c>
      <c r="CF66" t="s">
        <v>494</v>
      </c>
      <c r="CG66" t="s">
        <v>65</v>
      </c>
      <c r="CH66" t="s">
        <v>945</v>
      </c>
      <c r="CI66" t="s">
        <v>945</v>
      </c>
      <c r="CJ66">
        <v>0</v>
      </c>
      <c r="CK66">
        <v>16.5</v>
      </c>
      <c r="CL66">
        <v>16.5</v>
      </c>
      <c r="CQ66" t="s">
        <v>945</v>
      </c>
      <c r="CR66" t="s">
        <v>112</v>
      </c>
      <c r="CS66" t="s">
        <v>981</v>
      </c>
      <c r="CT66" t="s">
        <v>945</v>
      </c>
      <c r="CU66" t="s">
        <v>945</v>
      </c>
      <c r="CV66">
        <v>2</v>
      </c>
      <c r="CW66">
        <v>2</v>
      </c>
      <c r="CX66" t="s">
        <v>165</v>
      </c>
      <c r="CY66" t="s">
        <v>60</v>
      </c>
      <c r="CZ66">
        <v>49</v>
      </c>
      <c r="DA66" t="s">
        <v>165</v>
      </c>
      <c r="DB66" t="s">
        <v>59</v>
      </c>
      <c r="DC66">
        <v>49</v>
      </c>
      <c r="DM66">
        <v>20501526</v>
      </c>
      <c r="DN66" s="13">
        <v>0.98709677419354835</v>
      </c>
      <c r="DO66" s="13">
        <f t="shared" si="3"/>
        <v>1.2793548387096774</v>
      </c>
      <c r="DP66">
        <v>1.35</v>
      </c>
      <c r="DQ66" t="s">
        <v>112</v>
      </c>
    </row>
    <row r="67" spans="1:121" x14ac:dyDescent="0.35">
      <c r="A67">
        <v>20501819</v>
      </c>
      <c r="B67" t="s">
        <v>438</v>
      </c>
      <c r="C67" t="s">
        <v>921</v>
      </c>
      <c r="D67" t="s">
        <v>494</v>
      </c>
      <c r="H67" t="s">
        <v>971</v>
      </c>
      <c r="I67" t="s">
        <v>3</v>
      </c>
      <c r="J67" t="s">
        <v>112</v>
      </c>
      <c r="K67" t="s">
        <v>112</v>
      </c>
      <c r="L67" t="s">
        <v>494</v>
      </c>
      <c r="M67" t="s">
        <v>112</v>
      </c>
      <c r="N67">
        <v>52</v>
      </c>
      <c r="O67">
        <v>4.3</v>
      </c>
      <c r="P67" t="s">
        <v>494</v>
      </c>
      <c r="Q67" t="s">
        <v>968</v>
      </c>
      <c r="R67" t="s">
        <v>997</v>
      </c>
      <c r="S67" t="s">
        <v>1166</v>
      </c>
      <c r="T67">
        <v>5</v>
      </c>
      <c r="U67">
        <v>13</v>
      </c>
      <c r="W67">
        <v>13</v>
      </c>
      <c r="AA67">
        <v>1</v>
      </c>
      <c r="AB67" t="s">
        <v>112</v>
      </c>
      <c r="AC67" t="s">
        <v>957</v>
      </c>
      <c r="AD67" t="s">
        <v>945</v>
      </c>
      <c r="AE67" t="s">
        <v>945</v>
      </c>
      <c r="AF67" t="s">
        <v>945</v>
      </c>
      <c r="AG67" t="s">
        <v>945</v>
      </c>
      <c r="AU67">
        <v>16.75</v>
      </c>
      <c r="AV67" s="13">
        <f t="shared" si="0"/>
        <v>1.2884615384615385</v>
      </c>
      <c r="AW67" s="13">
        <v>50</v>
      </c>
      <c r="AX67">
        <v>4.3</v>
      </c>
      <c r="AY67">
        <f t="shared" si="1"/>
        <v>6.5</v>
      </c>
      <c r="AZ67">
        <v>6.5</v>
      </c>
      <c r="BA67">
        <v>13</v>
      </c>
      <c r="BB67">
        <v>6.5</v>
      </c>
      <c r="BC67">
        <v>13</v>
      </c>
      <c r="BD67" t="s">
        <v>968</v>
      </c>
      <c r="BE67" t="s">
        <v>946</v>
      </c>
      <c r="BF67">
        <v>0</v>
      </c>
      <c r="BG67">
        <v>2.5</v>
      </c>
      <c r="BH67" t="s">
        <v>112</v>
      </c>
      <c r="BI67" t="s">
        <v>981</v>
      </c>
      <c r="BJ67" t="s">
        <v>945</v>
      </c>
      <c r="BK67" t="s">
        <v>945</v>
      </c>
      <c r="BL67" t="s">
        <v>991</v>
      </c>
      <c r="BM67" t="s">
        <v>1166</v>
      </c>
      <c r="BN67" t="s">
        <v>1008</v>
      </c>
      <c r="BO67" t="s">
        <v>3</v>
      </c>
      <c r="BP67">
        <v>6</v>
      </c>
      <c r="BQ67" t="s">
        <v>112</v>
      </c>
      <c r="BR67">
        <v>3</v>
      </c>
      <c r="BS67">
        <f t="shared" si="2"/>
        <v>50</v>
      </c>
      <c r="BT67">
        <v>1.5</v>
      </c>
      <c r="BU67">
        <v>1.5</v>
      </c>
      <c r="BV67">
        <v>13</v>
      </c>
      <c r="BY67">
        <v>8</v>
      </c>
      <c r="CA67">
        <v>13</v>
      </c>
      <c r="CC67" t="s">
        <v>112</v>
      </c>
      <c r="CD67">
        <v>81.12</v>
      </c>
      <c r="CE67">
        <v>4.3</v>
      </c>
      <c r="CF67" t="s">
        <v>494</v>
      </c>
      <c r="CG67" t="s">
        <v>968</v>
      </c>
      <c r="CH67" t="s">
        <v>991</v>
      </c>
      <c r="CI67" t="s">
        <v>1166</v>
      </c>
      <c r="CJ67">
        <v>7</v>
      </c>
      <c r="CK67">
        <v>13</v>
      </c>
      <c r="CN67">
        <v>8</v>
      </c>
      <c r="CQ67">
        <v>1</v>
      </c>
      <c r="CR67" t="s">
        <v>112</v>
      </c>
      <c r="CS67" t="s">
        <v>954</v>
      </c>
      <c r="CT67" t="s">
        <v>945</v>
      </c>
      <c r="CU67" t="s">
        <v>945</v>
      </c>
      <c r="CV67" t="s">
        <v>964</v>
      </c>
      <c r="CW67" t="s">
        <v>964</v>
      </c>
      <c r="DM67">
        <v>20501819</v>
      </c>
      <c r="DN67" s="13">
        <v>0.92564102564102546</v>
      </c>
      <c r="DO67" s="13">
        <f t="shared" si="3"/>
        <v>1.2884615384615385</v>
      </c>
      <c r="DP67">
        <v>4.3</v>
      </c>
      <c r="DQ67" t="s">
        <v>3</v>
      </c>
    </row>
    <row r="68" spans="1:121" x14ac:dyDescent="0.35">
      <c r="A68">
        <v>20501876</v>
      </c>
      <c r="B68" t="s">
        <v>157</v>
      </c>
      <c r="C68" t="s">
        <v>926</v>
      </c>
      <c r="D68" t="s">
        <v>494</v>
      </c>
      <c r="H68" t="s">
        <v>983</v>
      </c>
      <c r="I68" t="s">
        <v>494</v>
      </c>
      <c r="J68" t="s">
        <v>945</v>
      </c>
      <c r="K68" t="s">
        <v>112</v>
      </c>
      <c r="L68" t="s">
        <v>494</v>
      </c>
      <c r="M68" t="s">
        <v>112</v>
      </c>
      <c r="N68">
        <v>140</v>
      </c>
      <c r="O68" t="s">
        <v>945</v>
      </c>
      <c r="P68" t="s">
        <v>494</v>
      </c>
      <c r="Q68" t="s">
        <v>65</v>
      </c>
      <c r="R68" t="s">
        <v>945</v>
      </c>
      <c r="S68" t="s">
        <v>945</v>
      </c>
      <c r="T68">
        <v>0</v>
      </c>
      <c r="U68">
        <v>12</v>
      </c>
      <c r="AA68" t="s">
        <v>945</v>
      </c>
      <c r="AF68">
        <v>1.3</v>
      </c>
      <c r="AG68">
        <v>1.3</v>
      </c>
      <c r="AU68">
        <v>10.25</v>
      </c>
      <c r="AV68" s="13">
        <f t="shared" ref="AV68" si="4">AU68/BV68</f>
        <v>1.1388888888888888</v>
      </c>
      <c r="AW68" s="13">
        <v>25</v>
      </c>
      <c r="AX68">
        <v>1.5</v>
      </c>
      <c r="AY68">
        <f t="shared" ref="AY68" si="5">AVERAGE(AZ68,BB68)</f>
        <v>3.55</v>
      </c>
      <c r="AZ68">
        <v>3.55</v>
      </c>
      <c r="BA68">
        <v>9</v>
      </c>
      <c r="BB68">
        <v>3.55</v>
      </c>
      <c r="BC68">
        <v>9</v>
      </c>
      <c r="BD68" t="s">
        <v>65</v>
      </c>
      <c r="BE68" t="s">
        <v>946</v>
      </c>
      <c r="BF68">
        <v>0</v>
      </c>
      <c r="BG68" t="s">
        <v>945</v>
      </c>
      <c r="BH68" t="s">
        <v>112</v>
      </c>
      <c r="BI68" t="s">
        <v>981</v>
      </c>
      <c r="BJ68" t="s">
        <v>945</v>
      </c>
      <c r="BK68" t="s">
        <v>945</v>
      </c>
      <c r="BL68" t="s">
        <v>993</v>
      </c>
      <c r="BM68" t="s">
        <v>1173</v>
      </c>
      <c r="BN68" t="s">
        <v>60</v>
      </c>
      <c r="BO68" t="s">
        <v>3</v>
      </c>
      <c r="BP68">
        <v>3</v>
      </c>
      <c r="BQ68" t="s">
        <v>494</v>
      </c>
      <c r="BR68">
        <v>1</v>
      </c>
      <c r="BS68" t="str">
        <f t="shared" si="2"/>
        <v>na</v>
      </c>
      <c r="BT68" t="s">
        <v>945</v>
      </c>
      <c r="BU68" t="s">
        <v>945</v>
      </c>
      <c r="BV68">
        <v>9</v>
      </c>
      <c r="CC68" t="s">
        <v>112</v>
      </c>
      <c r="CD68">
        <v>19</v>
      </c>
      <c r="CE68" t="s">
        <v>945</v>
      </c>
      <c r="CF68" t="s">
        <v>494</v>
      </c>
      <c r="CH68" t="s">
        <v>945</v>
      </c>
      <c r="CI68" t="s">
        <v>945</v>
      </c>
      <c r="CJ68">
        <v>0</v>
      </c>
      <c r="CK68">
        <v>12</v>
      </c>
      <c r="CQ68" t="s">
        <v>945</v>
      </c>
      <c r="CV68">
        <v>1.3</v>
      </c>
      <c r="CW68">
        <v>1.3</v>
      </c>
      <c r="DM68">
        <v>20501876</v>
      </c>
      <c r="DN68" s="13">
        <v>1.1111111111111112</v>
      </c>
      <c r="DO68" s="13">
        <f t="shared" si="3"/>
        <v>1.1388888888888888</v>
      </c>
      <c r="DP68">
        <v>1.5</v>
      </c>
      <c r="DQ68" t="s">
        <v>494</v>
      </c>
    </row>
    <row r="69" spans="1:121" x14ac:dyDescent="0.35">
      <c r="AW69"/>
      <c r="DN69"/>
      <c r="DO69"/>
    </row>
    <row r="70" spans="1:121" x14ac:dyDescent="0.35">
      <c r="AW70"/>
      <c r="DN70"/>
      <c r="DO70"/>
    </row>
    <row r="71" spans="1:121" x14ac:dyDescent="0.35">
      <c r="A71" s="3"/>
      <c r="B71" s="3"/>
      <c r="DM71" s="3"/>
    </row>
    <row r="72" spans="1:121" x14ac:dyDescent="0.35">
      <c r="A72" s="16" t="s">
        <v>1157</v>
      </c>
      <c r="B72" s="1" t="s">
        <v>203</v>
      </c>
      <c r="C72" s="1" t="s">
        <v>204</v>
      </c>
      <c r="D72" t="s">
        <v>1003</v>
      </c>
      <c r="DM72" s="16" t="s">
        <v>1157</v>
      </c>
    </row>
    <row r="73" spans="1:121" x14ac:dyDescent="0.35">
      <c r="A73" t="s">
        <v>1158</v>
      </c>
      <c r="B73" t="s">
        <v>880</v>
      </c>
      <c r="C73" t="s">
        <v>908</v>
      </c>
      <c r="D73" t="s">
        <v>494</v>
      </c>
      <c r="H73" t="s">
        <v>983</v>
      </c>
      <c r="I73" t="s">
        <v>112</v>
      </c>
      <c r="J73" t="s">
        <v>494</v>
      </c>
      <c r="K73" t="s">
        <v>494</v>
      </c>
      <c r="L73" t="s">
        <v>112</v>
      </c>
      <c r="M73" t="s">
        <v>112</v>
      </c>
      <c r="N73">
        <v>26</v>
      </c>
      <c r="O73">
        <v>1.64</v>
      </c>
      <c r="P73" t="s">
        <v>494</v>
      </c>
      <c r="Q73" t="s">
        <v>65</v>
      </c>
      <c r="R73" t="s">
        <v>945</v>
      </c>
      <c r="S73" t="s">
        <v>945</v>
      </c>
      <c r="T73">
        <v>0</v>
      </c>
      <c r="U73">
        <v>9</v>
      </c>
      <c r="AA73" t="s">
        <v>945</v>
      </c>
      <c r="AB73" t="s">
        <v>945</v>
      </c>
      <c r="AF73" t="s">
        <v>945</v>
      </c>
      <c r="AG73" t="s">
        <v>945</v>
      </c>
      <c r="AU73">
        <v>10.25</v>
      </c>
      <c r="AW73" s="13">
        <v>143.30000000000001</v>
      </c>
      <c r="AX73">
        <v>1.64</v>
      </c>
      <c r="AZ73">
        <v>4.9000000000000004</v>
      </c>
      <c r="BA73">
        <v>6</v>
      </c>
      <c r="BB73">
        <v>4.9000000000000004</v>
      </c>
      <c r="BC73">
        <v>6</v>
      </c>
      <c r="BD73" t="s">
        <v>65</v>
      </c>
      <c r="BE73" t="s">
        <v>946</v>
      </c>
      <c r="BF73">
        <v>0</v>
      </c>
      <c r="BG73" t="s">
        <v>945</v>
      </c>
      <c r="BH73" t="s">
        <v>494</v>
      </c>
      <c r="BI73" t="s">
        <v>945</v>
      </c>
      <c r="BJ73" t="s">
        <v>945</v>
      </c>
      <c r="BK73" t="s">
        <v>945</v>
      </c>
      <c r="BL73" t="s">
        <v>1006</v>
      </c>
      <c r="BM73" t="s">
        <v>1006</v>
      </c>
      <c r="BN73" t="s">
        <v>1007</v>
      </c>
      <c r="BO73" t="s">
        <v>3</v>
      </c>
      <c r="BP73">
        <v>13</v>
      </c>
      <c r="BQ73" t="s">
        <v>112</v>
      </c>
      <c r="BR73">
        <v>2</v>
      </c>
      <c r="BT73">
        <v>2.13</v>
      </c>
      <c r="BU73">
        <v>0.5</v>
      </c>
      <c r="BV73">
        <v>6</v>
      </c>
      <c r="CC73" t="s">
        <v>112</v>
      </c>
      <c r="CD73">
        <v>20</v>
      </c>
      <c r="CE73">
        <v>6.79</v>
      </c>
      <c r="CF73" t="s">
        <v>494</v>
      </c>
      <c r="CG73" t="s">
        <v>968</v>
      </c>
      <c r="CH73" t="s">
        <v>945</v>
      </c>
      <c r="CI73" t="s">
        <v>945</v>
      </c>
      <c r="CJ73">
        <v>0</v>
      </c>
      <c r="CK73">
        <v>4</v>
      </c>
      <c r="CQ73" t="s">
        <v>945</v>
      </c>
      <c r="CR73" t="s">
        <v>945</v>
      </c>
      <c r="DM73" t="s">
        <v>1158</v>
      </c>
      <c r="DP73">
        <v>1.64</v>
      </c>
      <c r="DQ73" t="s">
        <v>112</v>
      </c>
    </row>
    <row r="74" spans="1:121" x14ac:dyDescent="0.35">
      <c r="A74" t="s">
        <v>1159</v>
      </c>
      <c r="B74" t="s">
        <v>73</v>
      </c>
      <c r="C74" t="s">
        <v>942</v>
      </c>
      <c r="D74" t="s">
        <v>494</v>
      </c>
      <c r="H74" t="s">
        <v>983</v>
      </c>
      <c r="I74" t="s">
        <v>494</v>
      </c>
      <c r="J74" t="s">
        <v>945</v>
      </c>
      <c r="K74" t="s">
        <v>112</v>
      </c>
      <c r="L74" t="s">
        <v>494</v>
      </c>
      <c r="M74" t="s">
        <v>494</v>
      </c>
      <c r="AU74">
        <v>12</v>
      </c>
      <c r="AW74" s="13">
        <v>106</v>
      </c>
      <c r="AX74">
        <v>0.5</v>
      </c>
      <c r="AZ74">
        <v>11.5</v>
      </c>
      <c r="BA74">
        <v>6.6</v>
      </c>
      <c r="BB74">
        <v>11.5</v>
      </c>
      <c r="BC74">
        <v>6.6</v>
      </c>
      <c r="BD74" t="s">
        <v>65</v>
      </c>
      <c r="BE74" t="s">
        <v>946</v>
      </c>
      <c r="BF74">
        <v>0</v>
      </c>
      <c r="BG74" t="s">
        <v>945</v>
      </c>
      <c r="BH74" t="s">
        <v>112</v>
      </c>
      <c r="BI74" t="s">
        <v>1074</v>
      </c>
      <c r="BJ74">
        <v>2</v>
      </c>
      <c r="BK74">
        <v>0.5</v>
      </c>
      <c r="BL74" t="s">
        <v>1006</v>
      </c>
      <c r="BM74" t="s">
        <v>1006</v>
      </c>
      <c r="BN74" t="s">
        <v>1008</v>
      </c>
      <c r="BO74" t="s">
        <v>3</v>
      </c>
      <c r="BP74">
        <v>11</v>
      </c>
      <c r="BQ74" t="s">
        <v>494</v>
      </c>
      <c r="BR74">
        <v>1</v>
      </c>
      <c r="BT74" t="s">
        <v>945</v>
      </c>
      <c r="BU74" t="s">
        <v>945</v>
      </c>
      <c r="BV74">
        <v>6.6</v>
      </c>
      <c r="CC74" t="s">
        <v>494</v>
      </c>
      <c r="DM74" t="s">
        <v>1159</v>
      </c>
      <c r="DP74">
        <v>0.5</v>
      </c>
      <c r="DQ74" t="s">
        <v>494</v>
      </c>
    </row>
    <row r="75" spans="1:121" x14ac:dyDescent="0.35">
      <c r="A75" t="s">
        <v>1162</v>
      </c>
      <c r="DM75" t="s">
        <v>1162</v>
      </c>
    </row>
    <row r="76" spans="1:121" x14ac:dyDescent="0.35">
      <c r="BB76" t="e">
        <f>AZ3-BB3</f>
        <v>#VALUE!</v>
      </c>
      <c r="BM76">
        <f>COUNTIF(BM3:BM68, "PA") + COUNTIF(BM3:BM68, "CS")</f>
        <v>22</v>
      </c>
      <c r="BS76" s="13" t="e">
        <f>BS3-AW3</f>
        <v>#VALUE!</v>
      </c>
    </row>
    <row r="77" spans="1:121" x14ac:dyDescent="0.35">
      <c r="A77" s="83"/>
      <c r="BB77">
        <f t="shared" ref="BB77:BB140" si="6">AZ4-BB4</f>
        <v>0</v>
      </c>
      <c r="BS77" s="13" t="e">
        <f t="shared" ref="BS77:BS140" si="7">BS4-AW4</f>
        <v>#VALUE!</v>
      </c>
    </row>
    <row r="78" spans="1:121" x14ac:dyDescent="0.35">
      <c r="A78" s="83"/>
      <c r="BB78">
        <f t="shared" si="6"/>
        <v>0</v>
      </c>
      <c r="BS78" s="13" t="e">
        <f t="shared" si="7"/>
        <v>#VALUE!</v>
      </c>
    </row>
    <row r="79" spans="1:121" x14ac:dyDescent="0.35">
      <c r="A79" s="83"/>
      <c r="BB79">
        <f t="shared" si="6"/>
        <v>0</v>
      </c>
      <c r="BS79" s="13">
        <f t="shared" si="7"/>
        <v>0</v>
      </c>
    </row>
    <row r="80" spans="1:121" x14ac:dyDescent="0.35">
      <c r="A80" s="83"/>
      <c r="BB80">
        <f t="shared" si="6"/>
        <v>0</v>
      </c>
      <c r="BS80" s="13">
        <f t="shared" si="7"/>
        <v>0</v>
      </c>
    </row>
    <row r="81" spans="1:71" x14ac:dyDescent="0.35">
      <c r="A81" s="83"/>
      <c r="BB81">
        <f t="shared" si="6"/>
        <v>0</v>
      </c>
      <c r="BS81" s="13">
        <f t="shared" si="7"/>
        <v>0</v>
      </c>
    </row>
    <row r="82" spans="1:71" x14ac:dyDescent="0.35">
      <c r="A82" s="83"/>
      <c r="BB82">
        <f t="shared" si="6"/>
        <v>0</v>
      </c>
      <c r="BS82" s="13" t="e">
        <f t="shared" si="7"/>
        <v>#VALUE!</v>
      </c>
    </row>
    <row r="83" spans="1:71" x14ac:dyDescent="0.35">
      <c r="A83" s="83"/>
      <c r="BB83">
        <f t="shared" si="6"/>
        <v>0</v>
      </c>
      <c r="BS83" s="13" t="e">
        <f t="shared" si="7"/>
        <v>#VALUE!</v>
      </c>
    </row>
    <row r="84" spans="1:71" x14ac:dyDescent="0.35">
      <c r="A84" s="83"/>
      <c r="BB84">
        <f t="shared" si="6"/>
        <v>0</v>
      </c>
      <c r="BS84" s="13" t="e">
        <f t="shared" si="7"/>
        <v>#VALUE!</v>
      </c>
    </row>
    <row r="85" spans="1:71" x14ac:dyDescent="0.35">
      <c r="A85" s="83"/>
      <c r="BB85">
        <f t="shared" si="6"/>
        <v>0</v>
      </c>
      <c r="BS85" s="13" t="e">
        <f t="shared" si="7"/>
        <v>#VALUE!</v>
      </c>
    </row>
    <row r="86" spans="1:71" x14ac:dyDescent="0.35">
      <c r="A86" s="83"/>
      <c r="BB86">
        <f t="shared" si="6"/>
        <v>0</v>
      </c>
      <c r="BS86" s="13" t="e">
        <f t="shared" si="7"/>
        <v>#VALUE!</v>
      </c>
    </row>
    <row r="87" spans="1:71" x14ac:dyDescent="0.35">
      <c r="A87" s="83"/>
      <c r="BB87">
        <f t="shared" si="6"/>
        <v>0</v>
      </c>
      <c r="BS87" s="13" t="e">
        <f t="shared" si="7"/>
        <v>#VALUE!</v>
      </c>
    </row>
    <row r="88" spans="1:71" x14ac:dyDescent="0.35">
      <c r="A88" s="83"/>
      <c r="BB88">
        <f t="shared" si="6"/>
        <v>-1</v>
      </c>
      <c r="BS88" s="13">
        <f t="shared" si="7"/>
        <v>0</v>
      </c>
    </row>
    <row r="89" spans="1:71" x14ac:dyDescent="0.35">
      <c r="A89" s="83"/>
      <c r="BB89">
        <f t="shared" si="6"/>
        <v>0</v>
      </c>
      <c r="BS89" s="13" t="e">
        <f t="shared" si="7"/>
        <v>#VALUE!</v>
      </c>
    </row>
    <row r="90" spans="1:71" x14ac:dyDescent="0.35">
      <c r="A90" s="83"/>
      <c r="BB90">
        <f t="shared" si="6"/>
        <v>0</v>
      </c>
      <c r="BS90" s="13" t="e">
        <f t="shared" si="7"/>
        <v>#VALUE!</v>
      </c>
    </row>
    <row r="91" spans="1:71" x14ac:dyDescent="0.35">
      <c r="A91" s="83"/>
      <c r="BB91">
        <f t="shared" si="6"/>
        <v>0</v>
      </c>
      <c r="BS91" s="13">
        <f t="shared" si="7"/>
        <v>0</v>
      </c>
    </row>
    <row r="92" spans="1:71" x14ac:dyDescent="0.35">
      <c r="A92" s="83"/>
      <c r="BB92">
        <f t="shared" si="6"/>
        <v>0</v>
      </c>
      <c r="BS92" s="13" t="e">
        <f t="shared" si="7"/>
        <v>#VALUE!</v>
      </c>
    </row>
    <row r="93" spans="1:71" x14ac:dyDescent="0.35">
      <c r="A93" s="83"/>
      <c r="BB93">
        <f t="shared" si="6"/>
        <v>0</v>
      </c>
      <c r="BS93" s="13" t="e">
        <f t="shared" si="7"/>
        <v>#VALUE!</v>
      </c>
    </row>
    <row r="94" spans="1:71" x14ac:dyDescent="0.35">
      <c r="A94" s="83"/>
      <c r="BB94">
        <f t="shared" si="6"/>
        <v>0</v>
      </c>
      <c r="BS94" s="13" t="e">
        <f t="shared" si="7"/>
        <v>#VALUE!</v>
      </c>
    </row>
    <row r="95" spans="1:71" x14ac:dyDescent="0.35">
      <c r="A95" s="83"/>
      <c r="BB95">
        <f t="shared" si="6"/>
        <v>0</v>
      </c>
      <c r="BS95" s="13" t="e">
        <f t="shared" si="7"/>
        <v>#VALUE!</v>
      </c>
    </row>
    <row r="96" spans="1:71" x14ac:dyDescent="0.35">
      <c r="A96" s="83"/>
      <c r="BB96">
        <f t="shared" si="6"/>
        <v>0</v>
      </c>
      <c r="BS96" s="13" t="e">
        <f t="shared" si="7"/>
        <v>#VALUE!</v>
      </c>
    </row>
    <row r="97" spans="1:71" x14ac:dyDescent="0.35">
      <c r="A97" s="83"/>
      <c r="BB97">
        <f t="shared" si="6"/>
        <v>0</v>
      </c>
      <c r="BS97" s="13" t="e">
        <f t="shared" si="7"/>
        <v>#VALUE!</v>
      </c>
    </row>
    <row r="98" spans="1:71" x14ac:dyDescent="0.35">
      <c r="A98" s="83"/>
      <c r="BB98">
        <f t="shared" si="6"/>
        <v>0</v>
      </c>
      <c r="BS98" s="13" t="e">
        <f t="shared" si="7"/>
        <v>#VALUE!</v>
      </c>
    </row>
    <row r="99" spans="1:71" x14ac:dyDescent="0.35">
      <c r="A99" s="83"/>
      <c r="BB99">
        <f t="shared" si="6"/>
        <v>0</v>
      </c>
      <c r="BS99" s="13" t="e">
        <f t="shared" si="7"/>
        <v>#VALUE!</v>
      </c>
    </row>
    <row r="100" spans="1:71" x14ac:dyDescent="0.35">
      <c r="A100" s="83"/>
      <c r="BB100">
        <f t="shared" si="6"/>
        <v>0</v>
      </c>
      <c r="BS100" s="13" t="e">
        <f t="shared" si="7"/>
        <v>#VALUE!</v>
      </c>
    </row>
    <row r="101" spans="1:71" x14ac:dyDescent="0.35">
      <c r="A101" s="83"/>
      <c r="BB101">
        <f t="shared" si="6"/>
        <v>0</v>
      </c>
      <c r="BS101" s="13" t="e">
        <f t="shared" si="7"/>
        <v>#VALUE!</v>
      </c>
    </row>
    <row r="102" spans="1:71" x14ac:dyDescent="0.35">
      <c r="A102" s="83"/>
      <c r="BB102">
        <f t="shared" si="6"/>
        <v>0</v>
      </c>
      <c r="BS102" s="13" t="e">
        <f t="shared" si="7"/>
        <v>#VALUE!</v>
      </c>
    </row>
    <row r="103" spans="1:71" x14ac:dyDescent="0.35">
      <c r="A103" s="83"/>
      <c r="BB103">
        <f t="shared" si="6"/>
        <v>0</v>
      </c>
      <c r="BS103" s="13" t="e">
        <f t="shared" si="7"/>
        <v>#VALUE!</v>
      </c>
    </row>
    <row r="104" spans="1:71" x14ac:dyDescent="0.35">
      <c r="A104" s="83"/>
      <c r="BB104">
        <f t="shared" si="6"/>
        <v>1</v>
      </c>
      <c r="BS104" s="13" t="e">
        <f t="shared" si="7"/>
        <v>#VALUE!</v>
      </c>
    </row>
    <row r="105" spans="1:71" x14ac:dyDescent="0.35">
      <c r="A105" s="83"/>
      <c r="BB105">
        <f t="shared" si="6"/>
        <v>0</v>
      </c>
      <c r="BS105" s="13">
        <f t="shared" si="7"/>
        <v>0</v>
      </c>
    </row>
    <row r="106" spans="1:71" x14ac:dyDescent="0.35">
      <c r="A106" s="83"/>
      <c r="BB106">
        <f t="shared" si="6"/>
        <v>0</v>
      </c>
      <c r="BS106" s="13">
        <f t="shared" si="7"/>
        <v>0</v>
      </c>
    </row>
    <row r="107" spans="1:71" x14ac:dyDescent="0.35">
      <c r="A107" s="83"/>
      <c r="BB107">
        <f t="shared" si="6"/>
        <v>0</v>
      </c>
      <c r="BS107" s="13">
        <f t="shared" si="7"/>
        <v>0</v>
      </c>
    </row>
    <row r="108" spans="1:71" x14ac:dyDescent="0.35">
      <c r="A108" s="83"/>
      <c r="BB108">
        <f t="shared" si="6"/>
        <v>0</v>
      </c>
      <c r="BS108" s="13" t="e">
        <f t="shared" si="7"/>
        <v>#VALUE!</v>
      </c>
    </row>
    <row r="109" spans="1:71" x14ac:dyDescent="0.35">
      <c r="A109" s="83"/>
      <c r="BB109">
        <f t="shared" si="6"/>
        <v>0</v>
      </c>
      <c r="BS109" s="13" t="e">
        <f t="shared" si="7"/>
        <v>#VALUE!</v>
      </c>
    </row>
    <row r="110" spans="1:71" x14ac:dyDescent="0.35">
      <c r="A110" s="83"/>
      <c r="BB110">
        <f t="shared" si="6"/>
        <v>0</v>
      </c>
      <c r="BS110" s="13" t="e">
        <f t="shared" si="7"/>
        <v>#VALUE!</v>
      </c>
    </row>
    <row r="111" spans="1:71" x14ac:dyDescent="0.35">
      <c r="A111" s="83"/>
      <c r="BB111">
        <f t="shared" si="6"/>
        <v>0</v>
      </c>
      <c r="BS111" s="13" t="e">
        <f t="shared" si="7"/>
        <v>#VALUE!</v>
      </c>
    </row>
    <row r="112" spans="1:71" x14ac:dyDescent="0.35">
      <c r="A112" s="83"/>
      <c r="BB112">
        <f t="shared" si="6"/>
        <v>0</v>
      </c>
      <c r="BS112" s="13">
        <f t="shared" si="7"/>
        <v>0</v>
      </c>
    </row>
    <row r="113" spans="1:71" x14ac:dyDescent="0.35">
      <c r="A113" s="83"/>
      <c r="BB113">
        <f t="shared" si="6"/>
        <v>-0.80000000000000027</v>
      </c>
      <c r="BS113" s="13">
        <f t="shared" si="7"/>
        <v>0</v>
      </c>
    </row>
    <row r="114" spans="1:71" x14ac:dyDescent="0.35">
      <c r="A114" s="83"/>
      <c r="BB114">
        <f t="shared" si="6"/>
        <v>0</v>
      </c>
      <c r="BS114" s="13" t="e">
        <f t="shared" si="7"/>
        <v>#VALUE!</v>
      </c>
    </row>
    <row r="115" spans="1:71" x14ac:dyDescent="0.35">
      <c r="A115" s="83"/>
      <c r="BB115">
        <f t="shared" si="6"/>
        <v>0</v>
      </c>
      <c r="BS115" s="13" t="e">
        <f t="shared" si="7"/>
        <v>#VALUE!</v>
      </c>
    </row>
    <row r="116" spans="1:71" x14ac:dyDescent="0.35">
      <c r="A116" s="83"/>
      <c r="BB116">
        <f t="shared" si="6"/>
        <v>0</v>
      </c>
      <c r="BS116" s="13" t="e">
        <f t="shared" si="7"/>
        <v>#VALUE!</v>
      </c>
    </row>
    <row r="117" spans="1:71" x14ac:dyDescent="0.35">
      <c r="A117" s="83"/>
      <c r="BB117">
        <f t="shared" si="6"/>
        <v>0</v>
      </c>
      <c r="BS117" s="13" t="e">
        <f t="shared" si="7"/>
        <v>#VALUE!</v>
      </c>
    </row>
    <row r="118" spans="1:71" x14ac:dyDescent="0.35">
      <c r="A118" s="83"/>
      <c r="BB118">
        <f t="shared" si="6"/>
        <v>0</v>
      </c>
      <c r="BS118" s="13">
        <f t="shared" si="7"/>
        <v>0</v>
      </c>
    </row>
    <row r="119" spans="1:71" x14ac:dyDescent="0.35">
      <c r="A119" s="83"/>
      <c r="BB119">
        <f t="shared" si="6"/>
        <v>0</v>
      </c>
      <c r="BS119" s="13">
        <f t="shared" si="7"/>
        <v>0</v>
      </c>
    </row>
    <row r="120" spans="1:71" x14ac:dyDescent="0.35">
      <c r="A120" s="83"/>
      <c r="BB120">
        <f t="shared" si="6"/>
        <v>0</v>
      </c>
      <c r="BS120" s="13">
        <f t="shared" si="7"/>
        <v>0</v>
      </c>
    </row>
    <row r="121" spans="1:71" x14ac:dyDescent="0.35">
      <c r="A121" s="83"/>
      <c r="BB121">
        <f t="shared" si="6"/>
        <v>0</v>
      </c>
      <c r="BS121" s="13">
        <f t="shared" si="7"/>
        <v>0</v>
      </c>
    </row>
    <row r="122" spans="1:71" x14ac:dyDescent="0.35">
      <c r="A122" s="83"/>
      <c r="BB122">
        <f t="shared" si="6"/>
        <v>0</v>
      </c>
      <c r="BS122" s="13">
        <f t="shared" si="7"/>
        <v>0</v>
      </c>
    </row>
    <row r="123" spans="1:71" x14ac:dyDescent="0.35">
      <c r="A123" s="83"/>
      <c r="BB123">
        <f t="shared" si="6"/>
        <v>0</v>
      </c>
      <c r="BS123" s="13">
        <f t="shared" si="7"/>
        <v>0</v>
      </c>
    </row>
    <row r="124" spans="1:71" x14ac:dyDescent="0.35">
      <c r="A124" s="83"/>
      <c r="BB124">
        <f t="shared" si="6"/>
        <v>0</v>
      </c>
      <c r="BS124" s="13">
        <f t="shared" si="7"/>
        <v>0</v>
      </c>
    </row>
    <row r="125" spans="1:71" x14ac:dyDescent="0.35">
      <c r="A125" s="83"/>
      <c r="BB125">
        <f t="shared" si="6"/>
        <v>0</v>
      </c>
      <c r="BS125" s="13" t="e">
        <f t="shared" si="7"/>
        <v>#VALUE!</v>
      </c>
    </row>
    <row r="126" spans="1:71" x14ac:dyDescent="0.35">
      <c r="A126" s="83"/>
      <c r="BB126">
        <f t="shared" si="6"/>
        <v>0</v>
      </c>
      <c r="BS126" s="13" t="e">
        <f t="shared" si="7"/>
        <v>#VALUE!</v>
      </c>
    </row>
    <row r="127" spans="1:71" x14ac:dyDescent="0.35">
      <c r="A127" s="83"/>
      <c r="BB127">
        <f t="shared" si="6"/>
        <v>0</v>
      </c>
      <c r="BS127" s="13">
        <f t="shared" si="7"/>
        <v>0</v>
      </c>
    </row>
    <row r="128" spans="1:71" x14ac:dyDescent="0.35">
      <c r="A128" s="83"/>
      <c r="BB128">
        <f t="shared" si="6"/>
        <v>0</v>
      </c>
      <c r="BS128" s="13">
        <f t="shared" si="7"/>
        <v>0</v>
      </c>
    </row>
    <row r="129" spans="1:71" x14ac:dyDescent="0.35">
      <c r="A129" s="83"/>
      <c r="BB129">
        <f t="shared" si="6"/>
        <v>0</v>
      </c>
      <c r="BS129" s="13" t="e">
        <f t="shared" si="7"/>
        <v>#VALUE!</v>
      </c>
    </row>
    <row r="130" spans="1:71" x14ac:dyDescent="0.35">
      <c r="A130" s="83"/>
      <c r="BB130">
        <f t="shared" si="6"/>
        <v>0</v>
      </c>
      <c r="BS130" s="13">
        <f t="shared" si="7"/>
        <v>0</v>
      </c>
    </row>
    <row r="131" spans="1:71" x14ac:dyDescent="0.35">
      <c r="A131" s="83"/>
      <c r="BB131">
        <f t="shared" si="6"/>
        <v>0</v>
      </c>
      <c r="BS131" s="13">
        <f t="shared" si="7"/>
        <v>0</v>
      </c>
    </row>
    <row r="132" spans="1:71" x14ac:dyDescent="0.35">
      <c r="A132" s="83"/>
      <c r="BB132">
        <f t="shared" si="6"/>
        <v>0</v>
      </c>
      <c r="BS132" s="13">
        <f t="shared" si="7"/>
        <v>0</v>
      </c>
    </row>
    <row r="133" spans="1:71" x14ac:dyDescent="0.35">
      <c r="A133" s="83"/>
      <c r="BB133">
        <f t="shared" si="6"/>
        <v>0</v>
      </c>
      <c r="BS133" s="13">
        <f t="shared" si="7"/>
        <v>0</v>
      </c>
    </row>
    <row r="134" spans="1:71" x14ac:dyDescent="0.35">
      <c r="A134" s="83"/>
      <c r="BB134">
        <f t="shared" si="6"/>
        <v>0</v>
      </c>
      <c r="BS134" s="13" t="e">
        <f t="shared" si="7"/>
        <v>#VALUE!</v>
      </c>
    </row>
    <row r="135" spans="1:71" x14ac:dyDescent="0.35">
      <c r="A135" s="83"/>
      <c r="BB135">
        <f t="shared" si="6"/>
        <v>0</v>
      </c>
      <c r="BS135" s="13">
        <f t="shared" si="7"/>
        <v>0</v>
      </c>
    </row>
    <row r="136" spans="1:71" x14ac:dyDescent="0.35">
      <c r="A136" s="83"/>
      <c r="BB136">
        <f t="shared" si="6"/>
        <v>0</v>
      </c>
      <c r="BS136" s="13" t="e">
        <f t="shared" si="7"/>
        <v>#VALUE!</v>
      </c>
    </row>
    <row r="137" spans="1:71" x14ac:dyDescent="0.35">
      <c r="A137" s="83"/>
      <c r="BB137">
        <f t="shared" si="6"/>
        <v>0</v>
      </c>
      <c r="BS137" s="13" t="e">
        <f t="shared" si="7"/>
        <v>#VALUE!</v>
      </c>
    </row>
    <row r="138" spans="1:71" x14ac:dyDescent="0.35">
      <c r="A138" s="83"/>
      <c r="BB138">
        <f t="shared" si="6"/>
        <v>0</v>
      </c>
      <c r="BS138" s="13" t="e">
        <f t="shared" si="7"/>
        <v>#VALUE!</v>
      </c>
    </row>
    <row r="139" spans="1:71" x14ac:dyDescent="0.35">
      <c r="A139" s="83"/>
      <c r="BB139">
        <f t="shared" si="6"/>
        <v>0</v>
      </c>
      <c r="BS139" s="13">
        <f t="shared" si="7"/>
        <v>0</v>
      </c>
    </row>
    <row r="140" spans="1:71" x14ac:dyDescent="0.35">
      <c r="A140" s="83"/>
      <c r="BB140">
        <f t="shared" si="6"/>
        <v>0</v>
      </c>
      <c r="BS140" s="13">
        <f t="shared" si="7"/>
        <v>0</v>
      </c>
    </row>
    <row r="141" spans="1:71" x14ac:dyDescent="0.35">
      <c r="A141" s="83"/>
      <c r="BB141">
        <f t="shared" ref="BB141:BB143" si="8">AZ68-BB68</f>
        <v>0</v>
      </c>
      <c r="BS141" s="13" t="e">
        <f t="shared" ref="BS141:BS144" si="9">BS68-AW68</f>
        <v>#VALUE!</v>
      </c>
    </row>
    <row r="142" spans="1:71" x14ac:dyDescent="0.35">
      <c r="A142" s="83"/>
      <c r="BB142">
        <f t="shared" si="8"/>
        <v>0</v>
      </c>
      <c r="BS142" s="13">
        <f t="shared" si="9"/>
        <v>0</v>
      </c>
    </row>
    <row r="143" spans="1:71" x14ac:dyDescent="0.35">
      <c r="A143" s="83"/>
      <c r="BB143">
        <f t="shared" si="8"/>
        <v>0</v>
      </c>
      <c r="BS143" s="13">
        <f t="shared" si="9"/>
        <v>0</v>
      </c>
    </row>
    <row r="144" spans="1:71" x14ac:dyDescent="0.35">
      <c r="BS144" s="13">
        <f t="shared" si="9"/>
        <v>0</v>
      </c>
    </row>
  </sheetData>
  <sortState xmlns:xlrd2="http://schemas.microsoft.com/office/spreadsheetml/2017/richdata2" ref="A3:DI68">
    <sortCondition ref="A3:A68"/>
  </sortState>
  <conditionalFormatting sqref="A1:A1048576">
    <cfRule type="duplicateValues" dxfId="81" priority="1"/>
  </conditionalFormatting>
  <conditionalFormatting sqref="A17">
    <cfRule type="duplicateValues" dxfId="80" priority="3"/>
  </conditionalFormatting>
  <conditionalFormatting sqref="A71">
    <cfRule type="duplicateValues" dxfId="79" priority="937"/>
    <cfRule type="duplicateValues" dxfId="78" priority="939"/>
    <cfRule type="duplicateValues" dxfId="77" priority="940"/>
    <cfRule type="duplicateValues" dxfId="76" priority="941"/>
    <cfRule type="duplicateValues" dxfId="75" priority="942"/>
    <cfRule type="duplicateValues" dxfId="74" priority="943"/>
    <cfRule type="duplicateValues" dxfId="73" priority="944"/>
    <cfRule type="duplicateValues" dxfId="72" priority="945"/>
    <cfRule type="duplicateValues" dxfId="71" priority="946"/>
    <cfRule type="duplicateValues" dxfId="70" priority="947"/>
  </conditionalFormatting>
  <conditionalFormatting sqref="A72">
    <cfRule type="duplicateValues" dxfId="69" priority="93"/>
    <cfRule type="duplicateValues" dxfId="68" priority="103"/>
    <cfRule type="duplicateValues" dxfId="67" priority="1521"/>
    <cfRule type="duplicateValues" dxfId="66" priority="1522"/>
    <cfRule type="duplicateValues" dxfId="65" priority="1523"/>
    <cfRule type="duplicateValues" dxfId="64" priority="1524"/>
    <cfRule type="duplicateValues" dxfId="63" priority="1525"/>
    <cfRule type="duplicateValues" dxfId="62" priority="1526"/>
    <cfRule type="duplicateValues" dxfId="61" priority="1527"/>
    <cfRule type="duplicateValues" dxfId="60" priority="1528"/>
    <cfRule type="duplicateValues" dxfId="59" priority="1529"/>
  </conditionalFormatting>
  <conditionalFormatting sqref="A73:A75 A3:A16 A18:A68">
    <cfRule type="duplicateValues" dxfId="58" priority="1619"/>
  </conditionalFormatting>
  <conditionalFormatting sqref="A77:A143">
    <cfRule type="duplicateValues" dxfId="57" priority="2"/>
  </conditionalFormatting>
  <conditionalFormatting sqref="DM71">
    <cfRule type="duplicateValues" dxfId="56" priority="6"/>
    <cfRule type="duplicateValues" dxfId="55" priority="7"/>
    <cfRule type="duplicateValues" dxfId="54" priority="8"/>
    <cfRule type="duplicateValues" dxfId="53" priority="9"/>
    <cfRule type="duplicateValues" dxfId="52" priority="10"/>
    <cfRule type="duplicateValues" dxfId="51" priority="11"/>
    <cfRule type="duplicateValues" dxfId="50" priority="12"/>
    <cfRule type="duplicateValues" dxfId="49" priority="13"/>
    <cfRule type="duplicateValues" dxfId="48" priority="14"/>
    <cfRule type="duplicateValues" dxfId="47" priority="15"/>
  </conditionalFormatting>
  <conditionalFormatting sqref="DM72">
    <cfRule type="duplicateValues" dxfId="46" priority="4"/>
    <cfRule type="duplicateValues" dxfId="45" priority="5"/>
    <cfRule type="duplicateValues" dxfId="44" priority="16"/>
    <cfRule type="duplicateValues" dxfId="43" priority="17"/>
    <cfRule type="duplicateValues" dxfId="42" priority="18"/>
    <cfRule type="duplicateValues" dxfId="41" priority="19"/>
    <cfRule type="duplicateValues" dxfId="40" priority="20"/>
    <cfRule type="duplicateValues" dxfId="39" priority="21"/>
    <cfRule type="duplicateValues" dxfId="38" priority="22"/>
    <cfRule type="duplicateValues" dxfId="37" priority="23"/>
    <cfRule type="duplicateValues" dxfId="36" priority="24"/>
  </conditionalFormatting>
  <conditionalFormatting sqref="DM73:DM75 DM3:DM68">
    <cfRule type="duplicateValues" dxfId="35" priority="162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C4C5-BF85-47E2-98D1-BED76D371333}">
  <dimension ref="A1:X135"/>
  <sheetViews>
    <sheetView workbookViewId="0">
      <selection activeCell="F29" sqref="F29"/>
    </sheetView>
  </sheetViews>
  <sheetFormatPr defaultRowHeight="14.5" x14ac:dyDescent="0.35"/>
  <cols>
    <col min="1" max="1" width="9.6328125" style="12" bestFit="1" customWidth="1"/>
    <col min="2" max="2" width="18.36328125" style="12" customWidth="1"/>
    <col min="3" max="3" width="18.54296875" style="12" bestFit="1" customWidth="1"/>
    <col min="4" max="4" width="21.08984375" style="12" customWidth="1"/>
    <col min="5" max="5" width="21.453125" style="12" customWidth="1"/>
    <col min="6" max="6" width="21.08984375" style="12" customWidth="1"/>
    <col min="7" max="8" width="18.36328125" style="12" bestFit="1" customWidth="1"/>
    <col min="9" max="11" width="10.36328125" style="12" customWidth="1"/>
    <col min="12" max="12" width="9.6328125" style="12" bestFit="1" customWidth="1"/>
    <col min="13" max="13" width="12.54296875" bestFit="1" customWidth="1"/>
    <col min="22" max="22" width="25.1796875" bestFit="1" customWidth="1"/>
    <col min="23" max="23" width="12.453125" customWidth="1"/>
    <col min="24" max="24" width="17.1796875" customWidth="1"/>
  </cols>
  <sheetData>
    <row r="1" spans="1:24" ht="56.4" customHeight="1" x14ac:dyDescent="0.35">
      <c r="A1" s="4" t="s">
        <v>495</v>
      </c>
      <c r="B1" s="5" t="s">
        <v>1084</v>
      </c>
      <c r="C1" s="6" t="s">
        <v>1085</v>
      </c>
      <c r="D1" s="7" t="s">
        <v>1079</v>
      </c>
      <c r="E1" s="8" t="s">
        <v>1080</v>
      </c>
      <c r="F1" s="9" t="s">
        <v>1081</v>
      </c>
      <c r="G1" s="10" t="s">
        <v>1082</v>
      </c>
      <c r="H1" s="11" t="s">
        <v>1083</v>
      </c>
      <c r="I1" s="8" t="s">
        <v>665</v>
      </c>
      <c r="J1" s="72" t="s">
        <v>1221</v>
      </c>
      <c r="K1" s="72" t="s">
        <v>1222</v>
      </c>
      <c r="L1" s="4" t="s">
        <v>495</v>
      </c>
      <c r="M1" s="40" t="s">
        <v>1216</v>
      </c>
      <c r="N1" s="40" t="s">
        <v>1217</v>
      </c>
      <c r="O1" s="40" t="s">
        <v>1218</v>
      </c>
      <c r="P1" s="40" t="s">
        <v>1219</v>
      </c>
      <c r="Q1" s="40" t="s">
        <v>1220</v>
      </c>
      <c r="V1" s="73" t="s">
        <v>1224</v>
      </c>
      <c r="W1" s="73" t="s">
        <v>1230</v>
      </c>
      <c r="X1" s="73" t="s">
        <v>1229</v>
      </c>
    </row>
    <row r="2" spans="1:24" ht="15.5" x14ac:dyDescent="0.35">
      <c r="A2" s="12">
        <v>20200224</v>
      </c>
      <c r="C2" s="12" t="s">
        <v>7</v>
      </c>
      <c r="D2" s="12" t="s">
        <v>1075</v>
      </c>
      <c r="E2" s="12" t="s">
        <v>1075</v>
      </c>
      <c r="F2" s="12" t="s">
        <v>1075</v>
      </c>
      <c r="G2" s="12" t="s">
        <v>7</v>
      </c>
      <c r="H2" s="12" t="s">
        <v>1076</v>
      </c>
      <c r="I2" s="12" t="s">
        <v>3</v>
      </c>
      <c r="J2" s="12">
        <f>COUNTIF(D2:H2,"Sev*")+COUNTIF(B2:H2,"Mod*")</f>
        <v>4</v>
      </c>
      <c r="K2" s="12">
        <f t="shared" ref="K2:K33" si="0">COUNTIF(D2:F2,"*Sev*")</f>
        <v>0</v>
      </c>
      <c r="L2" s="12">
        <v>20200224</v>
      </c>
      <c r="M2">
        <f>COUNTIF($B$2:$H$67,"SevDow")</f>
        <v>3</v>
      </c>
      <c r="N2">
        <f>COUNTIF($B$2:$H$67,"ModDow")</f>
        <v>40</v>
      </c>
      <c r="O2">
        <f>COUNTIF($B$2:$H$67,"Stable")</f>
        <v>310</v>
      </c>
      <c r="P2">
        <f>COUNTIF($B$2:$H$67,"ModAgg")</f>
        <v>43</v>
      </c>
      <c r="Q2">
        <f>COUNTIF($B$2:$H$67,"SevAgg")</f>
        <v>43</v>
      </c>
      <c r="R2" s="71">
        <f>COUNTIF($B$2:$H$67,"*")</f>
        <v>439</v>
      </c>
      <c r="S2">
        <f>R2-SUM(M2:Q2)</f>
        <v>0</v>
      </c>
      <c r="V2" s="74" t="s">
        <v>1225</v>
      </c>
      <c r="W2" s="77">
        <v>3</v>
      </c>
      <c r="X2" s="77">
        <v>3</v>
      </c>
    </row>
    <row r="3" spans="1:24" ht="15.5" x14ac:dyDescent="0.35">
      <c r="A3" s="12">
        <v>20300205</v>
      </c>
      <c r="C3" s="12" t="s">
        <v>7</v>
      </c>
      <c r="D3" s="12" t="s">
        <v>1076</v>
      </c>
      <c r="E3" s="12" t="s">
        <v>1076</v>
      </c>
      <c r="F3" s="12" t="s">
        <v>1076</v>
      </c>
      <c r="G3" s="12" t="s">
        <v>7</v>
      </c>
      <c r="I3" s="12" t="s">
        <v>3</v>
      </c>
      <c r="J3" s="12">
        <f t="shared" ref="J3:J34" si="1">COUNTIF(D3:F3,"Sev*")+COUNTIF(D3:F3,"Mod*")</f>
        <v>3</v>
      </c>
      <c r="K3" s="12">
        <f t="shared" si="0"/>
        <v>0</v>
      </c>
      <c r="L3" s="12">
        <v>20300205</v>
      </c>
      <c r="V3" s="74" t="s">
        <v>1226</v>
      </c>
      <c r="W3" s="77">
        <v>40</v>
      </c>
      <c r="X3" s="77">
        <v>27</v>
      </c>
    </row>
    <row r="4" spans="1:24" ht="15.5" x14ac:dyDescent="0.35">
      <c r="A4" s="12">
        <v>20300206</v>
      </c>
      <c r="C4" s="12" t="s">
        <v>7</v>
      </c>
      <c r="D4" s="12" t="s">
        <v>1076</v>
      </c>
      <c r="E4" s="12" t="s">
        <v>1078</v>
      </c>
      <c r="F4" s="12" t="s">
        <v>1078</v>
      </c>
      <c r="G4" s="12" t="s">
        <v>7</v>
      </c>
      <c r="I4" s="12" t="s">
        <v>4</v>
      </c>
      <c r="J4" s="12">
        <f t="shared" si="1"/>
        <v>3</v>
      </c>
      <c r="K4" s="12">
        <f t="shared" si="0"/>
        <v>2</v>
      </c>
      <c r="L4" s="12">
        <v>20300206</v>
      </c>
      <c r="V4" s="74" t="s">
        <v>7</v>
      </c>
      <c r="W4" s="77">
        <v>310</v>
      </c>
      <c r="X4" s="77">
        <v>88</v>
      </c>
    </row>
    <row r="5" spans="1:24" ht="15" customHeight="1" x14ac:dyDescent="0.35">
      <c r="A5" s="12">
        <v>20300460</v>
      </c>
      <c r="B5" s="12" t="s">
        <v>7</v>
      </c>
      <c r="C5" s="12" t="s">
        <v>7</v>
      </c>
      <c r="D5" s="12" t="s">
        <v>1076</v>
      </c>
      <c r="E5" s="12" t="s">
        <v>7</v>
      </c>
      <c r="F5" s="12" t="s">
        <v>1075</v>
      </c>
      <c r="G5" s="12" t="s">
        <v>7</v>
      </c>
      <c r="I5" s="12" t="s">
        <v>4</v>
      </c>
      <c r="J5" s="12">
        <f t="shared" si="1"/>
        <v>2</v>
      </c>
      <c r="K5" s="12">
        <f t="shared" si="0"/>
        <v>0</v>
      </c>
      <c r="L5" s="12">
        <v>20300460</v>
      </c>
      <c r="M5" s="40" t="s">
        <v>1228</v>
      </c>
      <c r="N5" s="40" t="s">
        <v>1217</v>
      </c>
      <c r="O5" s="40" t="s">
        <v>1218</v>
      </c>
      <c r="P5" s="40" t="s">
        <v>1219</v>
      </c>
      <c r="Q5" s="40" t="s">
        <v>1220</v>
      </c>
      <c r="V5" s="74" t="s">
        <v>8</v>
      </c>
      <c r="W5" s="77">
        <v>43</v>
      </c>
      <c r="X5" s="77">
        <v>41</v>
      </c>
    </row>
    <row r="6" spans="1:24" ht="15.5" x14ac:dyDescent="0.35">
      <c r="A6" s="12">
        <v>20300461</v>
      </c>
      <c r="C6" s="12" t="s">
        <v>7</v>
      </c>
      <c r="D6" s="12" t="s">
        <v>1075</v>
      </c>
      <c r="E6" s="12" t="s">
        <v>1077</v>
      </c>
      <c r="F6" s="12" t="s">
        <v>1077</v>
      </c>
      <c r="G6" s="12" t="s">
        <v>7</v>
      </c>
      <c r="I6" s="12" t="s">
        <v>4</v>
      </c>
      <c r="J6" s="12">
        <f t="shared" si="1"/>
        <v>3</v>
      </c>
      <c r="K6" s="12">
        <f t="shared" si="0"/>
        <v>2</v>
      </c>
      <c r="L6" s="12">
        <v>20300461</v>
      </c>
      <c r="M6">
        <f>COUNTIF($D$2:$F$67,"SevDow")</f>
        <v>3</v>
      </c>
      <c r="N6">
        <f>COUNTIF($D$2:$F$67,"ModDow")</f>
        <v>27</v>
      </c>
      <c r="O6">
        <f>COUNTIF($D$2:$F$67,"Stable")</f>
        <v>88</v>
      </c>
      <c r="P6">
        <f>COUNTIF($D$2:$F$67,"ModAgg")</f>
        <v>41</v>
      </c>
      <c r="Q6">
        <f>COUNTIF($D$2:$F$67,"SevAgg")</f>
        <v>39</v>
      </c>
      <c r="R6" s="71">
        <f>COUNTIF($D$2:$F$67,"*")</f>
        <v>198</v>
      </c>
      <c r="V6" s="75" t="s">
        <v>9</v>
      </c>
      <c r="W6" s="78">
        <v>43</v>
      </c>
      <c r="X6" s="78">
        <v>39</v>
      </c>
    </row>
    <row r="7" spans="1:24" ht="15.5" x14ac:dyDescent="0.35">
      <c r="A7" s="12">
        <v>20303514</v>
      </c>
      <c r="B7" s="12" t="s">
        <v>1077</v>
      </c>
      <c r="C7" s="12" t="s">
        <v>1077</v>
      </c>
      <c r="D7" s="12" t="s">
        <v>1075</v>
      </c>
      <c r="E7" s="12" t="s">
        <v>7</v>
      </c>
      <c r="F7" s="12" t="s">
        <v>7</v>
      </c>
      <c r="G7" s="12" t="s">
        <v>1076</v>
      </c>
      <c r="H7" s="12" t="s">
        <v>1076</v>
      </c>
      <c r="I7" s="12" t="s">
        <v>3</v>
      </c>
      <c r="J7" s="12">
        <f t="shared" si="1"/>
        <v>1</v>
      </c>
      <c r="K7" s="12">
        <f t="shared" si="0"/>
        <v>0</v>
      </c>
      <c r="L7" s="12">
        <v>20303515</v>
      </c>
      <c r="V7" s="76" t="s">
        <v>1227</v>
      </c>
      <c r="W7" s="79">
        <f>SUM(W2:W6)</f>
        <v>439</v>
      </c>
      <c r="X7" s="79">
        <f>SUM(X2:X6)</f>
        <v>198</v>
      </c>
    </row>
    <row r="8" spans="1:24" x14ac:dyDescent="0.35">
      <c r="A8" s="12">
        <v>20400022</v>
      </c>
      <c r="B8" s="12" t="s">
        <v>7</v>
      </c>
      <c r="C8" s="12" t="s">
        <v>7</v>
      </c>
      <c r="D8" s="12" t="s">
        <v>1077</v>
      </c>
      <c r="E8" s="12" t="s">
        <v>1077</v>
      </c>
      <c r="F8" s="12" t="s">
        <v>1077</v>
      </c>
      <c r="G8" s="12" t="s">
        <v>7</v>
      </c>
      <c r="H8" s="12" t="s">
        <v>7</v>
      </c>
      <c r="I8" s="12" t="s">
        <v>4</v>
      </c>
      <c r="J8" s="12">
        <f t="shared" si="1"/>
        <v>3</v>
      </c>
      <c r="K8" s="12">
        <f t="shared" si="0"/>
        <v>3</v>
      </c>
      <c r="L8" s="12">
        <v>20400022</v>
      </c>
    </row>
    <row r="9" spans="1:24" x14ac:dyDescent="0.35">
      <c r="A9" s="12">
        <v>20400023</v>
      </c>
      <c r="B9" s="12" t="s">
        <v>7</v>
      </c>
      <c r="C9" s="12" t="s">
        <v>7</v>
      </c>
      <c r="D9" s="12" t="s">
        <v>7</v>
      </c>
      <c r="E9" s="12" t="s">
        <v>7</v>
      </c>
      <c r="F9" s="12" t="s">
        <v>7</v>
      </c>
      <c r="G9" s="12" t="s">
        <v>7</v>
      </c>
      <c r="H9" s="12" t="s">
        <v>7</v>
      </c>
      <c r="I9" s="12" t="s">
        <v>3</v>
      </c>
      <c r="J9" s="12">
        <f t="shared" si="1"/>
        <v>0</v>
      </c>
      <c r="K9" s="12">
        <f t="shared" si="0"/>
        <v>0</v>
      </c>
      <c r="L9" s="12">
        <v>20400023</v>
      </c>
    </row>
    <row r="10" spans="1:24" x14ac:dyDescent="0.35">
      <c r="A10" s="12">
        <v>20400025</v>
      </c>
      <c r="B10" s="12" t="s">
        <v>1076</v>
      </c>
      <c r="C10" s="12" t="s">
        <v>7</v>
      </c>
      <c r="D10" s="12" t="s">
        <v>1075</v>
      </c>
      <c r="E10" s="12" t="s">
        <v>1075</v>
      </c>
      <c r="F10" s="12" t="s">
        <v>1075</v>
      </c>
      <c r="G10" s="12" t="s">
        <v>7</v>
      </c>
      <c r="H10" s="12" t="s">
        <v>7</v>
      </c>
      <c r="I10" s="12" t="s">
        <v>3</v>
      </c>
      <c r="J10" s="12">
        <f t="shared" si="1"/>
        <v>3</v>
      </c>
      <c r="K10" s="12">
        <f t="shared" si="0"/>
        <v>0</v>
      </c>
      <c r="L10" s="12">
        <v>20400025</v>
      </c>
    </row>
    <row r="11" spans="1:24" x14ac:dyDescent="0.35">
      <c r="A11" s="12">
        <v>20400031</v>
      </c>
      <c r="B11" s="12" t="s">
        <v>7</v>
      </c>
      <c r="C11" s="12" t="s">
        <v>7</v>
      </c>
      <c r="D11" s="12" t="s">
        <v>1078</v>
      </c>
      <c r="E11" s="12" t="s">
        <v>1075</v>
      </c>
      <c r="F11" s="12" t="s">
        <v>1075</v>
      </c>
      <c r="G11" s="12" t="s">
        <v>7</v>
      </c>
      <c r="H11" s="12" t="s">
        <v>7</v>
      </c>
      <c r="I11" s="12" t="s">
        <v>3</v>
      </c>
      <c r="J11" s="12">
        <f t="shared" si="1"/>
        <v>3</v>
      </c>
      <c r="K11" s="12">
        <f t="shared" si="0"/>
        <v>1</v>
      </c>
      <c r="L11" s="12">
        <v>20400031</v>
      </c>
    </row>
    <row r="12" spans="1:24" x14ac:dyDescent="0.35">
      <c r="A12" s="12">
        <v>20400047</v>
      </c>
      <c r="B12" s="12" t="s">
        <v>7</v>
      </c>
      <c r="C12" s="12" t="s">
        <v>7</v>
      </c>
      <c r="D12" s="12" t="s">
        <v>1076</v>
      </c>
      <c r="E12" s="12" t="s">
        <v>1076</v>
      </c>
      <c r="F12" s="12" t="s">
        <v>1076</v>
      </c>
      <c r="G12" s="12" t="s">
        <v>7</v>
      </c>
      <c r="H12" s="12" t="s">
        <v>1076</v>
      </c>
      <c r="I12" s="12" t="s">
        <v>3</v>
      </c>
      <c r="J12" s="12">
        <f t="shared" si="1"/>
        <v>3</v>
      </c>
      <c r="K12" s="12">
        <f t="shared" si="0"/>
        <v>0</v>
      </c>
      <c r="L12" s="12">
        <v>20400047</v>
      </c>
    </row>
    <row r="13" spans="1:24" x14ac:dyDescent="0.35">
      <c r="A13" s="12">
        <v>20400050</v>
      </c>
      <c r="B13" s="12" t="s">
        <v>7</v>
      </c>
      <c r="C13" s="12" t="s">
        <v>7</v>
      </c>
      <c r="D13" s="12" t="s">
        <v>7</v>
      </c>
      <c r="E13" s="12" t="s">
        <v>7</v>
      </c>
      <c r="F13" s="12" t="s">
        <v>7</v>
      </c>
      <c r="G13" s="12" t="s">
        <v>7</v>
      </c>
      <c r="H13" s="12" t="s">
        <v>7</v>
      </c>
      <c r="I13" s="12" t="s">
        <v>3</v>
      </c>
      <c r="J13" s="12">
        <f t="shared" si="1"/>
        <v>0</v>
      </c>
      <c r="K13" s="12">
        <f t="shared" si="0"/>
        <v>0</v>
      </c>
      <c r="L13" s="12">
        <v>20400050</v>
      </c>
    </row>
    <row r="14" spans="1:24" x14ac:dyDescent="0.35">
      <c r="A14">
        <v>20400107</v>
      </c>
      <c r="B14" s="12" t="s">
        <v>7</v>
      </c>
      <c r="C14" s="12" t="s">
        <v>7</v>
      </c>
      <c r="D14" s="12" t="s">
        <v>1077</v>
      </c>
      <c r="E14" s="12" t="s">
        <v>1077</v>
      </c>
      <c r="F14" s="12" t="s">
        <v>1075</v>
      </c>
      <c r="G14" s="12" t="s">
        <v>7</v>
      </c>
      <c r="H14" s="12" t="s">
        <v>7</v>
      </c>
      <c r="I14" s="12" t="s">
        <v>3</v>
      </c>
      <c r="J14" s="12">
        <f t="shared" si="1"/>
        <v>3</v>
      </c>
      <c r="K14" s="12">
        <f t="shared" si="0"/>
        <v>2</v>
      </c>
      <c r="L14">
        <v>20400107</v>
      </c>
    </row>
    <row r="15" spans="1:24" x14ac:dyDescent="0.35">
      <c r="A15" s="12">
        <v>20401198</v>
      </c>
      <c r="B15" s="12" t="s">
        <v>7</v>
      </c>
      <c r="C15" s="12" t="s">
        <v>7</v>
      </c>
      <c r="D15" s="12" t="s">
        <v>1075</v>
      </c>
      <c r="E15" s="12" t="s">
        <v>7</v>
      </c>
      <c r="F15" s="12" t="s">
        <v>7</v>
      </c>
      <c r="G15" s="12" t="s">
        <v>7</v>
      </c>
      <c r="H15" s="12" t="s">
        <v>1077</v>
      </c>
      <c r="I15" s="12" t="s">
        <v>3</v>
      </c>
      <c r="J15" s="12">
        <f t="shared" si="1"/>
        <v>1</v>
      </c>
      <c r="K15" s="12">
        <f t="shared" si="0"/>
        <v>0</v>
      </c>
      <c r="L15" s="12">
        <v>20401198</v>
      </c>
    </row>
    <row r="16" spans="1:24" x14ac:dyDescent="0.35">
      <c r="A16" s="12">
        <v>20401268</v>
      </c>
      <c r="B16" s="12" t="s">
        <v>7</v>
      </c>
      <c r="C16" s="12" t="s">
        <v>7</v>
      </c>
      <c r="D16" s="12" t="s">
        <v>1076</v>
      </c>
      <c r="E16" s="12" t="s">
        <v>7</v>
      </c>
      <c r="F16" s="12" t="s">
        <v>7</v>
      </c>
      <c r="G16" s="12" t="s">
        <v>7</v>
      </c>
      <c r="I16" s="12" t="s">
        <v>3</v>
      </c>
      <c r="J16" s="12">
        <f t="shared" si="1"/>
        <v>1</v>
      </c>
      <c r="K16" s="12">
        <f t="shared" si="0"/>
        <v>0</v>
      </c>
      <c r="L16" s="12">
        <v>20401268</v>
      </c>
    </row>
    <row r="17" spans="1:12" x14ac:dyDescent="0.35">
      <c r="A17" s="12">
        <v>20401291</v>
      </c>
      <c r="B17" s="12" t="s">
        <v>7</v>
      </c>
      <c r="C17" s="12" t="s">
        <v>7</v>
      </c>
      <c r="D17" s="12" t="s">
        <v>1075</v>
      </c>
      <c r="E17" s="12" t="s">
        <v>1075</v>
      </c>
      <c r="F17" s="12" t="s">
        <v>1077</v>
      </c>
      <c r="G17" s="12" t="s">
        <v>7</v>
      </c>
      <c r="I17" s="12" t="s">
        <v>4</v>
      </c>
      <c r="J17" s="12">
        <f t="shared" si="1"/>
        <v>3</v>
      </c>
      <c r="K17" s="12">
        <f t="shared" si="0"/>
        <v>1</v>
      </c>
      <c r="L17" s="12">
        <v>20401291</v>
      </c>
    </row>
    <row r="18" spans="1:12" x14ac:dyDescent="0.35">
      <c r="A18" s="12">
        <v>20401301</v>
      </c>
      <c r="B18" s="12" t="s">
        <v>7</v>
      </c>
      <c r="C18" s="12" t="s">
        <v>7</v>
      </c>
      <c r="D18" s="12" t="s">
        <v>1075</v>
      </c>
      <c r="E18" s="12" t="s">
        <v>1075</v>
      </c>
      <c r="F18" s="12" t="s">
        <v>1075</v>
      </c>
      <c r="G18" s="12" t="s">
        <v>7</v>
      </c>
      <c r="H18" s="12" t="s">
        <v>7</v>
      </c>
      <c r="I18" s="12" t="s">
        <v>3</v>
      </c>
      <c r="J18" s="12">
        <f t="shared" si="1"/>
        <v>3</v>
      </c>
      <c r="K18" s="12">
        <f t="shared" si="0"/>
        <v>0</v>
      </c>
      <c r="L18" s="12">
        <v>20401301</v>
      </c>
    </row>
    <row r="19" spans="1:12" x14ac:dyDescent="0.35">
      <c r="A19" s="12">
        <v>20401302</v>
      </c>
      <c r="B19" s="12" t="s">
        <v>7</v>
      </c>
      <c r="C19" s="12" t="s">
        <v>7</v>
      </c>
      <c r="D19" s="12" t="s">
        <v>7</v>
      </c>
      <c r="E19" s="12" t="s">
        <v>7</v>
      </c>
      <c r="F19" s="12" t="s">
        <v>7</v>
      </c>
      <c r="G19" s="12" t="s">
        <v>7</v>
      </c>
      <c r="H19" s="12" t="s">
        <v>7</v>
      </c>
      <c r="I19" s="12" t="s">
        <v>3</v>
      </c>
      <c r="J19" s="12">
        <f t="shared" si="1"/>
        <v>0</v>
      </c>
      <c r="K19" s="12">
        <f t="shared" si="0"/>
        <v>0</v>
      </c>
      <c r="L19" s="12">
        <v>20401302</v>
      </c>
    </row>
    <row r="20" spans="1:12" x14ac:dyDescent="0.35">
      <c r="A20" s="12">
        <v>20401303</v>
      </c>
      <c r="B20" s="12" t="s">
        <v>7</v>
      </c>
      <c r="C20" s="12" t="s">
        <v>7</v>
      </c>
      <c r="D20" s="12" t="s">
        <v>7</v>
      </c>
      <c r="E20" s="12" t="s">
        <v>7</v>
      </c>
      <c r="F20" s="12" t="s">
        <v>7</v>
      </c>
      <c r="G20" s="12" t="s">
        <v>7</v>
      </c>
      <c r="I20" s="12" t="s">
        <v>3</v>
      </c>
      <c r="J20" s="12">
        <f t="shared" si="1"/>
        <v>0</v>
      </c>
      <c r="K20" s="12">
        <f t="shared" si="0"/>
        <v>0</v>
      </c>
      <c r="L20" s="12">
        <v>20401303</v>
      </c>
    </row>
    <row r="21" spans="1:12" x14ac:dyDescent="0.35">
      <c r="A21" s="12">
        <v>20401327</v>
      </c>
      <c r="B21" s="12" t="s">
        <v>7</v>
      </c>
      <c r="C21" s="12" t="s">
        <v>7</v>
      </c>
      <c r="D21" s="12" t="s">
        <v>7</v>
      </c>
      <c r="E21" s="12" t="s">
        <v>7</v>
      </c>
      <c r="F21" s="12" t="s">
        <v>7</v>
      </c>
      <c r="G21" s="12" t="s">
        <v>7</v>
      </c>
      <c r="H21" s="12" t="s">
        <v>7</v>
      </c>
      <c r="I21" s="12" t="s">
        <v>4</v>
      </c>
      <c r="J21" s="12">
        <f t="shared" si="1"/>
        <v>0</v>
      </c>
      <c r="K21" s="12">
        <f t="shared" si="0"/>
        <v>0</v>
      </c>
      <c r="L21" s="12">
        <v>20401327</v>
      </c>
    </row>
    <row r="22" spans="1:12" x14ac:dyDescent="0.35">
      <c r="A22" s="12">
        <v>20401337</v>
      </c>
      <c r="B22" s="12" t="s">
        <v>7</v>
      </c>
      <c r="C22" s="12" t="s">
        <v>7</v>
      </c>
      <c r="D22" s="12" t="s">
        <v>7</v>
      </c>
      <c r="E22" s="12" t="s">
        <v>1075</v>
      </c>
      <c r="F22" s="12" t="s">
        <v>7</v>
      </c>
      <c r="G22" s="12" t="s">
        <v>7</v>
      </c>
      <c r="H22" s="12" t="s">
        <v>7</v>
      </c>
      <c r="I22" s="12" t="s">
        <v>4</v>
      </c>
      <c r="J22" s="12">
        <f t="shared" si="1"/>
        <v>1</v>
      </c>
      <c r="K22" s="12">
        <f t="shared" si="0"/>
        <v>0</v>
      </c>
      <c r="L22" s="12">
        <v>20401337</v>
      </c>
    </row>
    <row r="23" spans="1:12" x14ac:dyDescent="0.35">
      <c r="A23" s="12">
        <v>20401343</v>
      </c>
      <c r="B23" s="12" t="s">
        <v>7</v>
      </c>
      <c r="C23" s="12" t="s">
        <v>7</v>
      </c>
      <c r="D23" s="12" t="s">
        <v>7</v>
      </c>
      <c r="E23" s="12" t="s">
        <v>1077</v>
      </c>
      <c r="F23" s="12" t="s">
        <v>7</v>
      </c>
      <c r="G23" s="12" t="s">
        <v>7</v>
      </c>
      <c r="H23" s="12" t="s">
        <v>7</v>
      </c>
      <c r="I23" s="12" t="s">
        <v>4</v>
      </c>
      <c r="J23" s="12">
        <f t="shared" si="1"/>
        <v>1</v>
      </c>
      <c r="K23" s="12">
        <f t="shared" si="0"/>
        <v>1</v>
      </c>
      <c r="L23" s="12">
        <v>20401343</v>
      </c>
    </row>
    <row r="24" spans="1:12" x14ac:dyDescent="0.35">
      <c r="A24" s="12">
        <v>20401344</v>
      </c>
      <c r="B24" s="12" t="s">
        <v>7</v>
      </c>
      <c r="C24" s="12" t="s">
        <v>7</v>
      </c>
      <c r="D24" s="12" t="s">
        <v>1076</v>
      </c>
      <c r="E24" s="12" t="s">
        <v>1076</v>
      </c>
      <c r="F24" s="12" t="s">
        <v>1076</v>
      </c>
      <c r="G24" s="12" t="s">
        <v>7</v>
      </c>
      <c r="H24" s="12" t="s">
        <v>7</v>
      </c>
      <c r="I24" s="12" t="s">
        <v>4</v>
      </c>
      <c r="J24" s="12">
        <f t="shared" si="1"/>
        <v>3</v>
      </c>
      <c r="K24" s="12">
        <f t="shared" si="0"/>
        <v>0</v>
      </c>
      <c r="L24" s="12">
        <v>20401344</v>
      </c>
    </row>
    <row r="25" spans="1:12" x14ac:dyDescent="0.35">
      <c r="A25" s="12">
        <v>20401347</v>
      </c>
      <c r="B25" s="12" t="s">
        <v>7</v>
      </c>
      <c r="C25" s="12" t="s">
        <v>7</v>
      </c>
      <c r="D25" s="12" t="s">
        <v>1075</v>
      </c>
      <c r="E25" s="12" t="s">
        <v>1075</v>
      </c>
      <c r="F25" s="12" t="s">
        <v>1075</v>
      </c>
      <c r="G25" s="12" t="s">
        <v>7</v>
      </c>
      <c r="H25" s="12" t="s">
        <v>7</v>
      </c>
      <c r="I25" s="12" t="s">
        <v>4</v>
      </c>
      <c r="J25" s="12">
        <f t="shared" si="1"/>
        <v>3</v>
      </c>
      <c r="K25" s="12">
        <f t="shared" si="0"/>
        <v>0</v>
      </c>
      <c r="L25" s="12">
        <v>20401347</v>
      </c>
    </row>
    <row r="26" spans="1:12" x14ac:dyDescent="0.35">
      <c r="A26" s="12">
        <v>20401348</v>
      </c>
      <c r="B26" s="12" t="s">
        <v>7</v>
      </c>
      <c r="C26" s="12" t="s">
        <v>7</v>
      </c>
      <c r="D26" s="12" t="s">
        <v>7</v>
      </c>
      <c r="E26" s="12" t="s">
        <v>7</v>
      </c>
      <c r="F26" s="12" t="s">
        <v>7</v>
      </c>
      <c r="G26" s="12" t="s">
        <v>7</v>
      </c>
      <c r="H26" s="12" t="s">
        <v>7</v>
      </c>
      <c r="I26" s="12" t="s">
        <v>3</v>
      </c>
      <c r="J26" s="12">
        <f t="shared" si="1"/>
        <v>0</v>
      </c>
      <c r="K26" s="12">
        <f t="shared" si="0"/>
        <v>0</v>
      </c>
      <c r="L26" s="12">
        <v>20401348</v>
      </c>
    </row>
    <row r="27" spans="1:12" x14ac:dyDescent="0.35">
      <c r="A27" s="12">
        <v>20401349</v>
      </c>
      <c r="B27" s="12" t="s">
        <v>7</v>
      </c>
      <c r="C27" s="12" t="s">
        <v>7</v>
      </c>
      <c r="D27" s="12" t="s">
        <v>1076</v>
      </c>
      <c r="E27" s="12" t="s">
        <v>1075</v>
      </c>
      <c r="F27" s="12" t="s">
        <v>1075</v>
      </c>
      <c r="G27" s="12" t="s">
        <v>7</v>
      </c>
      <c r="H27" s="12" t="s">
        <v>7</v>
      </c>
      <c r="I27" s="12" t="s">
        <v>112</v>
      </c>
      <c r="J27" s="12">
        <f t="shared" si="1"/>
        <v>3</v>
      </c>
      <c r="K27" s="12">
        <f t="shared" si="0"/>
        <v>0</v>
      </c>
      <c r="L27" s="12">
        <v>20401349</v>
      </c>
    </row>
    <row r="28" spans="1:12" x14ac:dyDescent="0.35">
      <c r="A28" s="12">
        <v>20401350</v>
      </c>
      <c r="B28" s="12" t="s">
        <v>7</v>
      </c>
      <c r="C28" s="12" t="s">
        <v>7</v>
      </c>
      <c r="D28" s="12" t="s">
        <v>1077</v>
      </c>
      <c r="E28" s="12" t="s">
        <v>1077</v>
      </c>
      <c r="F28" s="12" t="s">
        <v>1077</v>
      </c>
      <c r="G28" s="12" t="s">
        <v>7</v>
      </c>
      <c r="H28" s="12" t="s">
        <v>7</v>
      </c>
      <c r="I28" s="12" t="s">
        <v>4</v>
      </c>
      <c r="J28" s="12">
        <f t="shared" si="1"/>
        <v>3</v>
      </c>
      <c r="K28" s="12">
        <f t="shared" si="0"/>
        <v>3</v>
      </c>
      <c r="L28" s="12">
        <v>20401350</v>
      </c>
    </row>
    <row r="29" spans="1:12" x14ac:dyDescent="0.35">
      <c r="A29" s="12">
        <v>20403919</v>
      </c>
      <c r="B29" s="12" t="s">
        <v>7</v>
      </c>
      <c r="C29" s="12" t="s">
        <v>7</v>
      </c>
      <c r="D29" s="12" t="s">
        <v>1075</v>
      </c>
      <c r="E29" s="12" t="s">
        <v>1075</v>
      </c>
      <c r="F29" s="12" t="s">
        <v>1075</v>
      </c>
      <c r="G29" s="12" t="s">
        <v>7</v>
      </c>
      <c r="I29" s="12" t="s">
        <v>3</v>
      </c>
      <c r="J29" s="12">
        <f t="shared" si="1"/>
        <v>3</v>
      </c>
      <c r="K29" s="12">
        <f t="shared" si="0"/>
        <v>0</v>
      </c>
      <c r="L29" s="12">
        <v>20403919</v>
      </c>
    </row>
    <row r="30" spans="1:12" x14ac:dyDescent="0.35">
      <c r="A30" s="12">
        <v>20500592</v>
      </c>
      <c r="B30" s="12" t="s">
        <v>1076</v>
      </c>
      <c r="C30" s="12" t="s">
        <v>7</v>
      </c>
      <c r="D30" s="12" t="s">
        <v>7</v>
      </c>
      <c r="E30" s="12" t="s">
        <v>7</v>
      </c>
      <c r="F30" s="12" t="s">
        <v>7</v>
      </c>
      <c r="G30" s="12" t="s">
        <v>1076</v>
      </c>
      <c r="H30" s="12" t="s">
        <v>7</v>
      </c>
      <c r="I30" s="12" t="s">
        <v>3</v>
      </c>
      <c r="J30" s="12">
        <f t="shared" si="1"/>
        <v>0</v>
      </c>
      <c r="K30" s="12">
        <f t="shared" si="0"/>
        <v>0</v>
      </c>
      <c r="L30" s="12">
        <v>20500592</v>
      </c>
    </row>
    <row r="31" spans="1:12" x14ac:dyDescent="0.35">
      <c r="A31" s="12">
        <v>20501034</v>
      </c>
      <c r="B31" s="12" t="s">
        <v>7</v>
      </c>
      <c r="C31" s="12" t="s">
        <v>7</v>
      </c>
      <c r="D31" s="12" t="s">
        <v>1076</v>
      </c>
      <c r="E31" s="12" t="s">
        <v>1076</v>
      </c>
      <c r="F31" s="12" t="s">
        <v>1076</v>
      </c>
      <c r="G31" s="12" t="s">
        <v>7</v>
      </c>
      <c r="H31" s="12" t="s">
        <v>7</v>
      </c>
      <c r="I31" s="12" t="s">
        <v>4</v>
      </c>
      <c r="J31" s="12">
        <f t="shared" si="1"/>
        <v>3</v>
      </c>
      <c r="K31" s="12">
        <f t="shared" si="0"/>
        <v>0</v>
      </c>
      <c r="L31" s="12">
        <v>20501034</v>
      </c>
    </row>
    <row r="32" spans="1:12" x14ac:dyDescent="0.35">
      <c r="A32" s="12">
        <v>20501035</v>
      </c>
      <c r="B32" s="12" t="s">
        <v>7</v>
      </c>
      <c r="C32" s="12" t="s">
        <v>7</v>
      </c>
      <c r="D32" s="12" t="s">
        <v>7</v>
      </c>
      <c r="E32" s="12" t="s">
        <v>7</v>
      </c>
      <c r="F32" s="12" t="s">
        <v>7</v>
      </c>
      <c r="G32" s="12" t="s">
        <v>7</v>
      </c>
      <c r="H32" s="12" t="s">
        <v>7</v>
      </c>
      <c r="I32" s="12" t="s">
        <v>3</v>
      </c>
      <c r="J32" s="12">
        <f t="shared" si="1"/>
        <v>0</v>
      </c>
      <c r="K32" s="12">
        <f t="shared" si="0"/>
        <v>0</v>
      </c>
      <c r="L32" s="12">
        <v>20501035</v>
      </c>
    </row>
    <row r="33" spans="1:12" x14ac:dyDescent="0.35">
      <c r="A33" s="12">
        <v>20501036</v>
      </c>
      <c r="B33" s="12" t="s">
        <v>7</v>
      </c>
      <c r="C33" s="12" t="s">
        <v>7</v>
      </c>
      <c r="D33" s="12" t="s">
        <v>7</v>
      </c>
      <c r="E33" s="12" t="s">
        <v>1077</v>
      </c>
      <c r="F33" s="12" t="s">
        <v>1077</v>
      </c>
      <c r="G33" s="12" t="s">
        <v>7</v>
      </c>
      <c r="H33" s="12" t="s">
        <v>1076</v>
      </c>
      <c r="I33" s="12" t="s">
        <v>3</v>
      </c>
      <c r="J33" s="12">
        <f t="shared" si="1"/>
        <v>2</v>
      </c>
      <c r="K33" s="12">
        <f t="shared" si="0"/>
        <v>2</v>
      </c>
      <c r="L33" s="12">
        <v>20501036</v>
      </c>
    </row>
    <row r="34" spans="1:12" x14ac:dyDescent="0.35">
      <c r="A34" s="12">
        <v>20501039</v>
      </c>
      <c r="B34" s="12" t="s">
        <v>1076</v>
      </c>
      <c r="C34" s="12" t="s">
        <v>1076</v>
      </c>
      <c r="D34" s="12" t="s">
        <v>1075</v>
      </c>
      <c r="E34" s="12" t="s">
        <v>1075</v>
      </c>
      <c r="F34" s="12" t="s">
        <v>1075</v>
      </c>
      <c r="G34" s="12" t="s">
        <v>1076</v>
      </c>
      <c r="H34" s="12" t="s">
        <v>7</v>
      </c>
      <c r="I34" s="12" t="s">
        <v>4</v>
      </c>
      <c r="J34" s="12">
        <f t="shared" si="1"/>
        <v>3</v>
      </c>
      <c r="K34" s="12">
        <f t="shared" ref="K34:K67" si="2">COUNTIF(D34:F34,"*Sev*")</f>
        <v>0</v>
      </c>
      <c r="L34" s="12">
        <v>20501039</v>
      </c>
    </row>
    <row r="35" spans="1:12" x14ac:dyDescent="0.35">
      <c r="A35" s="12">
        <v>20501041</v>
      </c>
      <c r="B35" s="12" t="s">
        <v>7</v>
      </c>
      <c r="C35" s="12" t="s">
        <v>7</v>
      </c>
      <c r="D35" s="12" t="s">
        <v>1077</v>
      </c>
      <c r="E35" s="12" t="s">
        <v>1077</v>
      </c>
      <c r="F35" s="12" t="s">
        <v>1077</v>
      </c>
      <c r="G35" s="12" t="s">
        <v>7</v>
      </c>
      <c r="H35" s="12" t="s">
        <v>1076</v>
      </c>
      <c r="I35" s="12" t="s">
        <v>4</v>
      </c>
      <c r="J35" s="12">
        <f t="shared" ref="J35:J67" si="3">COUNTIF(D35:F35,"Sev*")+COUNTIF(D35:F35,"Mod*")</f>
        <v>3</v>
      </c>
      <c r="K35" s="12">
        <f t="shared" si="2"/>
        <v>3</v>
      </c>
      <c r="L35" s="12">
        <v>20501041</v>
      </c>
    </row>
    <row r="36" spans="1:12" x14ac:dyDescent="0.35">
      <c r="A36" s="12">
        <v>20501042</v>
      </c>
      <c r="B36" s="12" t="s">
        <v>7</v>
      </c>
      <c r="C36" s="12" t="s">
        <v>1075</v>
      </c>
      <c r="D36" s="12" t="s">
        <v>7</v>
      </c>
      <c r="E36" s="12" t="s">
        <v>7</v>
      </c>
      <c r="F36" s="12" t="s">
        <v>7</v>
      </c>
      <c r="G36" s="12" t="s">
        <v>7</v>
      </c>
      <c r="H36" s="12" t="s">
        <v>7</v>
      </c>
      <c r="I36" s="12" t="s">
        <v>3</v>
      </c>
      <c r="J36" s="12">
        <f t="shared" si="3"/>
        <v>0</v>
      </c>
      <c r="K36" s="12">
        <f t="shared" si="2"/>
        <v>0</v>
      </c>
      <c r="L36" s="12">
        <v>20501042</v>
      </c>
    </row>
    <row r="37" spans="1:12" x14ac:dyDescent="0.35">
      <c r="A37" s="12">
        <v>20501046</v>
      </c>
      <c r="B37" s="12" t="s">
        <v>7</v>
      </c>
      <c r="C37" s="12" t="s">
        <v>7</v>
      </c>
      <c r="D37" s="12" t="s">
        <v>1077</v>
      </c>
      <c r="E37" s="12" t="s">
        <v>1077</v>
      </c>
      <c r="F37" s="12" t="s">
        <v>1077</v>
      </c>
      <c r="G37" s="12" t="s">
        <v>7</v>
      </c>
      <c r="H37" s="12" t="s">
        <v>7</v>
      </c>
      <c r="I37" s="12" t="s">
        <v>4</v>
      </c>
      <c r="J37" s="12">
        <f t="shared" si="3"/>
        <v>3</v>
      </c>
      <c r="K37" s="12">
        <f t="shared" si="2"/>
        <v>3</v>
      </c>
      <c r="L37" s="12">
        <v>20501046</v>
      </c>
    </row>
    <row r="38" spans="1:12" x14ac:dyDescent="0.35">
      <c r="A38" s="12">
        <v>20501047</v>
      </c>
      <c r="B38" s="12" t="s">
        <v>7</v>
      </c>
      <c r="C38" s="12" t="s">
        <v>7</v>
      </c>
      <c r="D38" s="12" t="s">
        <v>1075</v>
      </c>
      <c r="E38" s="12" t="s">
        <v>1076</v>
      </c>
      <c r="F38" s="12" t="s">
        <v>1076</v>
      </c>
      <c r="G38" s="12" t="s">
        <v>7</v>
      </c>
      <c r="H38" s="12" t="s">
        <v>7</v>
      </c>
      <c r="I38" s="12" t="s">
        <v>3</v>
      </c>
      <c r="J38" s="12">
        <f t="shared" si="3"/>
        <v>3</v>
      </c>
      <c r="K38" s="12">
        <f t="shared" si="2"/>
        <v>0</v>
      </c>
      <c r="L38" s="12">
        <v>20501047</v>
      </c>
    </row>
    <row r="39" spans="1:12" x14ac:dyDescent="0.35">
      <c r="A39" s="12">
        <v>20501050</v>
      </c>
      <c r="B39" s="12" t="s">
        <v>7</v>
      </c>
      <c r="C39" s="12" t="s">
        <v>1075</v>
      </c>
      <c r="D39" s="12" t="s">
        <v>1077</v>
      </c>
      <c r="E39" s="12" t="s">
        <v>1077</v>
      </c>
      <c r="F39" s="12" t="s">
        <v>7</v>
      </c>
      <c r="G39" s="12" t="s">
        <v>7</v>
      </c>
      <c r="H39" s="12" t="s">
        <v>7</v>
      </c>
      <c r="I39" s="12" t="s">
        <v>3</v>
      </c>
      <c r="J39" s="12">
        <f t="shared" si="3"/>
        <v>2</v>
      </c>
      <c r="K39" s="12">
        <f t="shared" si="2"/>
        <v>2</v>
      </c>
      <c r="L39" s="12">
        <v>20501050</v>
      </c>
    </row>
    <row r="40" spans="1:12" x14ac:dyDescent="0.35">
      <c r="A40" s="12">
        <v>20501060</v>
      </c>
      <c r="C40" s="12" t="s">
        <v>7</v>
      </c>
      <c r="D40" s="12" t="s">
        <v>1077</v>
      </c>
      <c r="E40" s="12" t="s">
        <v>1077</v>
      </c>
      <c r="F40" s="12" t="s">
        <v>1077</v>
      </c>
      <c r="I40" s="12" t="s">
        <v>4</v>
      </c>
      <c r="J40" s="12">
        <f t="shared" si="3"/>
        <v>3</v>
      </c>
      <c r="K40" s="12">
        <f t="shared" si="2"/>
        <v>3</v>
      </c>
      <c r="L40" s="12">
        <v>20501060</v>
      </c>
    </row>
    <row r="41" spans="1:12" x14ac:dyDescent="0.35">
      <c r="A41" s="12">
        <v>20501069</v>
      </c>
      <c r="B41" s="12" t="s">
        <v>7</v>
      </c>
      <c r="C41" s="12" t="s">
        <v>7</v>
      </c>
      <c r="D41" s="12" t="s">
        <v>1075</v>
      </c>
      <c r="E41" s="12" t="s">
        <v>1075</v>
      </c>
      <c r="F41" s="12" t="s">
        <v>1075</v>
      </c>
      <c r="G41" s="12" t="s">
        <v>7</v>
      </c>
      <c r="H41" s="12" t="s">
        <v>7</v>
      </c>
      <c r="I41" s="12" t="s">
        <v>3</v>
      </c>
      <c r="J41" s="12">
        <f t="shared" si="3"/>
        <v>3</v>
      </c>
      <c r="K41" s="12">
        <f t="shared" si="2"/>
        <v>0</v>
      </c>
      <c r="L41" s="12">
        <v>20501069</v>
      </c>
    </row>
    <row r="42" spans="1:12" x14ac:dyDescent="0.35">
      <c r="A42" s="12">
        <v>20501112</v>
      </c>
      <c r="B42" s="12" t="s">
        <v>7</v>
      </c>
      <c r="C42" s="12" t="s">
        <v>7</v>
      </c>
      <c r="D42" s="12" t="s">
        <v>1076</v>
      </c>
      <c r="E42" s="12" t="s">
        <v>1076</v>
      </c>
      <c r="F42" s="12" t="s">
        <v>7</v>
      </c>
      <c r="I42" s="12" t="s">
        <v>3</v>
      </c>
      <c r="J42" s="12">
        <f t="shared" si="3"/>
        <v>2</v>
      </c>
      <c r="K42" s="12">
        <f t="shared" si="2"/>
        <v>0</v>
      </c>
      <c r="L42" s="12">
        <v>20501112</v>
      </c>
    </row>
    <row r="43" spans="1:12" x14ac:dyDescent="0.35">
      <c r="A43" s="12">
        <v>20501113</v>
      </c>
      <c r="B43" s="12" t="s">
        <v>7</v>
      </c>
      <c r="D43" s="12" t="s">
        <v>1077</v>
      </c>
      <c r="E43" s="12" t="s">
        <v>1077</v>
      </c>
      <c r="F43" s="12" t="s">
        <v>1077</v>
      </c>
      <c r="I43" s="12" t="s">
        <v>3</v>
      </c>
      <c r="J43" s="12">
        <f t="shared" si="3"/>
        <v>3</v>
      </c>
      <c r="K43" s="12">
        <f t="shared" si="2"/>
        <v>3</v>
      </c>
      <c r="L43" s="12">
        <v>20501113</v>
      </c>
    </row>
    <row r="44" spans="1:12" x14ac:dyDescent="0.35">
      <c r="A44" s="12">
        <v>20501143</v>
      </c>
      <c r="B44" s="12" t="s">
        <v>7</v>
      </c>
      <c r="C44" s="12" t="s">
        <v>7</v>
      </c>
      <c r="D44" s="12" t="s">
        <v>1076</v>
      </c>
      <c r="E44" s="12" t="s">
        <v>1076</v>
      </c>
      <c r="F44" s="12" t="s">
        <v>1076</v>
      </c>
      <c r="G44" s="12" t="s">
        <v>7</v>
      </c>
      <c r="H44" s="12" t="s">
        <v>7</v>
      </c>
      <c r="I44" s="12" t="s">
        <v>3</v>
      </c>
      <c r="J44" s="12">
        <f t="shared" si="3"/>
        <v>3</v>
      </c>
      <c r="K44" s="12">
        <f t="shared" si="2"/>
        <v>0</v>
      </c>
      <c r="L44" s="12">
        <v>20501143</v>
      </c>
    </row>
    <row r="45" spans="1:12" x14ac:dyDescent="0.35">
      <c r="A45" s="12">
        <v>20501154</v>
      </c>
      <c r="B45" s="12" t="s">
        <v>7</v>
      </c>
      <c r="C45" s="12" t="s">
        <v>7</v>
      </c>
      <c r="D45" s="12" t="s">
        <v>7</v>
      </c>
      <c r="E45" s="12" t="s">
        <v>7</v>
      </c>
      <c r="F45" s="12" t="s">
        <v>7</v>
      </c>
      <c r="G45" s="12" t="s">
        <v>7</v>
      </c>
      <c r="H45" s="12" t="s">
        <v>7</v>
      </c>
      <c r="I45" s="12" t="s">
        <v>3</v>
      </c>
      <c r="J45" s="12">
        <f t="shared" si="3"/>
        <v>0</v>
      </c>
      <c r="K45" s="12">
        <f t="shared" si="2"/>
        <v>0</v>
      </c>
      <c r="L45" s="12">
        <v>20501154</v>
      </c>
    </row>
    <row r="46" spans="1:12" x14ac:dyDescent="0.35">
      <c r="A46" s="12">
        <v>20501173</v>
      </c>
      <c r="B46" s="12" t="s">
        <v>7</v>
      </c>
      <c r="C46" s="12" t="s">
        <v>7</v>
      </c>
      <c r="D46" s="12" t="s">
        <v>7</v>
      </c>
      <c r="E46" s="12" t="s">
        <v>7</v>
      </c>
      <c r="F46" s="12" t="s">
        <v>7</v>
      </c>
      <c r="G46" s="12" t="s">
        <v>7</v>
      </c>
      <c r="H46" s="12" t="s">
        <v>7</v>
      </c>
      <c r="I46" s="12" t="s">
        <v>3</v>
      </c>
      <c r="J46" s="12">
        <f t="shared" si="3"/>
        <v>0</v>
      </c>
      <c r="K46" s="12">
        <f t="shared" si="2"/>
        <v>0</v>
      </c>
      <c r="L46" s="12">
        <v>20501173</v>
      </c>
    </row>
    <row r="47" spans="1:12" x14ac:dyDescent="0.35">
      <c r="A47" s="12">
        <v>20501182</v>
      </c>
      <c r="B47" s="12" t="s">
        <v>7</v>
      </c>
      <c r="C47" s="12" t="s">
        <v>7</v>
      </c>
      <c r="D47" s="12" t="s">
        <v>7</v>
      </c>
      <c r="E47" s="12" t="s">
        <v>7</v>
      </c>
      <c r="F47" s="12" t="s">
        <v>7</v>
      </c>
      <c r="G47" s="12" t="s">
        <v>7</v>
      </c>
      <c r="H47" s="12" t="s">
        <v>7</v>
      </c>
      <c r="I47" s="12" t="s">
        <v>4</v>
      </c>
      <c r="J47" s="12">
        <f t="shared" si="3"/>
        <v>0</v>
      </c>
      <c r="K47" s="12">
        <f t="shared" si="2"/>
        <v>0</v>
      </c>
      <c r="L47" s="12">
        <v>20501182</v>
      </c>
    </row>
    <row r="48" spans="1:12" x14ac:dyDescent="0.35">
      <c r="A48" s="12">
        <v>20501192</v>
      </c>
      <c r="B48" s="12" t="s">
        <v>7</v>
      </c>
      <c r="C48" s="12" t="s">
        <v>7</v>
      </c>
      <c r="D48" s="12" t="s">
        <v>7</v>
      </c>
      <c r="E48" s="12" t="s">
        <v>7</v>
      </c>
      <c r="F48" s="12" t="s">
        <v>7</v>
      </c>
      <c r="G48" s="12" t="s">
        <v>7</v>
      </c>
      <c r="I48" s="12" t="s">
        <v>3</v>
      </c>
      <c r="J48" s="12">
        <f t="shared" si="3"/>
        <v>0</v>
      </c>
      <c r="K48" s="12">
        <f t="shared" si="2"/>
        <v>0</v>
      </c>
      <c r="L48" s="12">
        <v>20501192</v>
      </c>
    </row>
    <row r="49" spans="1:12" x14ac:dyDescent="0.35">
      <c r="A49" s="12">
        <v>20501224</v>
      </c>
      <c r="B49" s="12" t="s">
        <v>7</v>
      </c>
      <c r="C49" s="12" t="s">
        <v>7</v>
      </c>
      <c r="D49" s="12" t="s">
        <v>1077</v>
      </c>
      <c r="E49" s="12" t="s">
        <v>1077</v>
      </c>
      <c r="F49" s="12" t="s">
        <v>1077</v>
      </c>
      <c r="G49" s="12" t="s">
        <v>7</v>
      </c>
      <c r="H49" s="12" t="s">
        <v>7</v>
      </c>
      <c r="I49" s="12" t="s">
        <v>4</v>
      </c>
      <c r="J49" s="12">
        <f t="shared" si="3"/>
        <v>3</v>
      </c>
      <c r="K49" s="12">
        <f t="shared" si="2"/>
        <v>3</v>
      </c>
      <c r="L49" s="12">
        <v>20501224</v>
      </c>
    </row>
    <row r="50" spans="1:12" x14ac:dyDescent="0.35">
      <c r="A50" s="12">
        <v>20501238</v>
      </c>
      <c r="B50" s="12" t="s">
        <v>7</v>
      </c>
      <c r="C50" s="12" t="s">
        <v>7</v>
      </c>
      <c r="D50" s="12" t="s">
        <v>1077</v>
      </c>
      <c r="E50" s="12" t="s">
        <v>1077</v>
      </c>
      <c r="F50" s="12" t="s">
        <v>1075</v>
      </c>
      <c r="G50" s="12" t="s">
        <v>7</v>
      </c>
      <c r="H50" s="12" t="s">
        <v>7</v>
      </c>
      <c r="I50" s="12" t="s">
        <v>4</v>
      </c>
      <c r="J50" s="12">
        <f t="shared" si="3"/>
        <v>3</v>
      </c>
      <c r="K50" s="12">
        <f t="shared" si="2"/>
        <v>2</v>
      </c>
      <c r="L50" s="12">
        <v>20501238</v>
      </c>
    </row>
    <row r="51" spans="1:12" x14ac:dyDescent="0.35">
      <c r="A51" s="12">
        <v>20501403</v>
      </c>
      <c r="B51" s="12" t="s">
        <v>7</v>
      </c>
      <c r="C51" s="12" t="s">
        <v>1077</v>
      </c>
      <c r="D51" s="12" t="s">
        <v>1075</v>
      </c>
      <c r="E51" s="12" t="s">
        <v>1077</v>
      </c>
      <c r="F51" s="12" t="s">
        <v>1075</v>
      </c>
      <c r="G51" s="12" t="s">
        <v>7</v>
      </c>
      <c r="H51" s="12" t="s">
        <v>7</v>
      </c>
      <c r="I51" s="12" t="s">
        <v>4</v>
      </c>
      <c r="J51" s="12">
        <f t="shared" si="3"/>
        <v>3</v>
      </c>
      <c r="K51" s="12">
        <f t="shared" si="2"/>
        <v>1</v>
      </c>
      <c r="L51" s="12">
        <v>20501403</v>
      </c>
    </row>
    <row r="52" spans="1:12" x14ac:dyDescent="0.35">
      <c r="A52" s="12">
        <v>20501404</v>
      </c>
      <c r="B52" s="12" t="s">
        <v>7</v>
      </c>
      <c r="C52" s="12" t="s">
        <v>7</v>
      </c>
      <c r="D52" s="12" t="s">
        <v>7</v>
      </c>
      <c r="E52" s="12" t="s">
        <v>7</v>
      </c>
      <c r="F52" s="12" t="s">
        <v>7</v>
      </c>
      <c r="G52" s="12" t="s">
        <v>7</v>
      </c>
      <c r="H52" s="12" t="s">
        <v>7</v>
      </c>
      <c r="I52" s="12" t="s">
        <v>3</v>
      </c>
      <c r="J52" s="12">
        <f t="shared" si="3"/>
        <v>0</v>
      </c>
      <c r="K52" s="12">
        <f t="shared" si="2"/>
        <v>0</v>
      </c>
      <c r="L52" s="12">
        <v>20501404</v>
      </c>
    </row>
    <row r="53" spans="1:12" x14ac:dyDescent="0.35">
      <c r="A53" s="12">
        <v>20501435</v>
      </c>
      <c r="B53" s="12" t="s">
        <v>7</v>
      </c>
      <c r="C53" s="12" t="s">
        <v>7</v>
      </c>
      <c r="D53" s="12" t="s">
        <v>7</v>
      </c>
      <c r="E53" s="12" t="s">
        <v>7</v>
      </c>
      <c r="F53" s="12" t="s">
        <v>1076</v>
      </c>
      <c r="G53" s="12" t="s">
        <v>7</v>
      </c>
      <c r="H53" s="12" t="s">
        <v>7</v>
      </c>
      <c r="I53" s="12" t="s">
        <v>3</v>
      </c>
      <c r="J53" s="12">
        <f t="shared" si="3"/>
        <v>1</v>
      </c>
      <c r="K53" s="12">
        <f t="shared" si="2"/>
        <v>0</v>
      </c>
      <c r="L53" s="12">
        <v>20501435</v>
      </c>
    </row>
    <row r="54" spans="1:12" x14ac:dyDescent="0.35">
      <c r="A54" s="12">
        <v>20501444</v>
      </c>
      <c r="B54" s="12" t="s">
        <v>7</v>
      </c>
      <c r="C54" s="12" t="s">
        <v>7</v>
      </c>
      <c r="D54" s="12" t="s">
        <v>7</v>
      </c>
      <c r="E54" s="12" t="s">
        <v>7</v>
      </c>
      <c r="F54" s="12" t="s">
        <v>7</v>
      </c>
      <c r="G54" s="12" t="s">
        <v>7</v>
      </c>
      <c r="H54" s="12" t="s">
        <v>7</v>
      </c>
      <c r="I54" s="12" t="s">
        <v>4</v>
      </c>
      <c r="J54" s="12">
        <f t="shared" si="3"/>
        <v>0</v>
      </c>
      <c r="K54" s="12">
        <f t="shared" si="2"/>
        <v>0</v>
      </c>
      <c r="L54" s="12">
        <v>20501444</v>
      </c>
    </row>
    <row r="55" spans="1:12" x14ac:dyDescent="0.35">
      <c r="A55" s="12">
        <v>20501445</v>
      </c>
      <c r="B55" s="12" t="s">
        <v>7</v>
      </c>
      <c r="C55" s="12" t="s">
        <v>7</v>
      </c>
      <c r="D55" s="12" t="s">
        <v>1077</v>
      </c>
      <c r="E55" s="12" t="s">
        <v>1077</v>
      </c>
      <c r="F55" s="12" t="s">
        <v>1077</v>
      </c>
      <c r="G55" s="12" t="s">
        <v>7</v>
      </c>
      <c r="H55" s="12" t="s">
        <v>7</v>
      </c>
      <c r="I55" s="12" t="s">
        <v>3</v>
      </c>
      <c r="J55" s="12">
        <f t="shared" si="3"/>
        <v>3</v>
      </c>
      <c r="K55" s="12">
        <f t="shared" si="2"/>
        <v>3</v>
      </c>
      <c r="L55" s="12">
        <v>20501445</v>
      </c>
    </row>
    <row r="56" spans="1:12" x14ac:dyDescent="0.35">
      <c r="A56" s="12">
        <v>20501461</v>
      </c>
      <c r="B56" s="12" t="s">
        <v>7</v>
      </c>
      <c r="C56" s="12" t="s">
        <v>7</v>
      </c>
      <c r="D56" s="12" t="s">
        <v>1076</v>
      </c>
      <c r="E56" s="12" t="s">
        <v>1076</v>
      </c>
      <c r="F56" s="12" t="s">
        <v>1076</v>
      </c>
      <c r="G56" s="12" t="s">
        <v>1076</v>
      </c>
      <c r="I56" s="12" t="s">
        <v>4</v>
      </c>
      <c r="J56" s="12">
        <f t="shared" si="3"/>
        <v>3</v>
      </c>
      <c r="K56" s="12">
        <f t="shared" si="2"/>
        <v>0</v>
      </c>
      <c r="L56" s="12">
        <v>20501461</v>
      </c>
    </row>
    <row r="57" spans="1:12" x14ac:dyDescent="0.35">
      <c r="A57" s="12">
        <v>20501462</v>
      </c>
      <c r="B57" s="12" t="s">
        <v>7</v>
      </c>
      <c r="C57" s="12" t="s">
        <v>7</v>
      </c>
      <c r="D57" s="12" t="s">
        <v>1075</v>
      </c>
      <c r="E57" s="12" t="s">
        <v>7</v>
      </c>
      <c r="F57" s="12" t="s">
        <v>7</v>
      </c>
      <c r="G57" s="12" t="s">
        <v>7</v>
      </c>
      <c r="H57" s="12" t="s">
        <v>7</v>
      </c>
      <c r="I57" s="12" t="s">
        <v>112</v>
      </c>
      <c r="J57" s="12">
        <f t="shared" si="3"/>
        <v>1</v>
      </c>
      <c r="K57" s="12">
        <f t="shared" si="2"/>
        <v>0</v>
      </c>
      <c r="L57" s="12">
        <v>20501462</v>
      </c>
    </row>
    <row r="58" spans="1:12" x14ac:dyDescent="0.35">
      <c r="A58" s="12">
        <v>20501464</v>
      </c>
      <c r="B58" s="12" t="s">
        <v>7</v>
      </c>
      <c r="C58" s="12" t="s">
        <v>7</v>
      </c>
      <c r="D58" s="12" t="s">
        <v>7</v>
      </c>
      <c r="E58" s="12" t="s">
        <v>7</v>
      </c>
      <c r="F58" s="12" t="s">
        <v>1075</v>
      </c>
      <c r="G58" s="12" t="s">
        <v>7</v>
      </c>
      <c r="H58" s="12" t="s">
        <v>7</v>
      </c>
      <c r="I58" s="12" t="s">
        <v>4</v>
      </c>
      <c r="J58" s="12">
        <f t="shared" si="3"/>
        <v>1</v>
      </c>
      <c r="K58" s="12">
        <f t="shared" si="2"/>
        <v>0</v>
      </c>
      <c r="L58" s="12">
        <v>20501464</v>
      </c>
    </row>
    <row r="59" spans="1:12" x14ac:dyDescent="0.35">
      <c r="A59" s="12">
        <v>20501471</v>
      </c>
      <c r="B59" s="12" t="s">
        <v>7</v>
      </c>
      <c r="C59" s="12" t="s">
        <v>7</v>
      </c>
      <c r="D59" s="12" t="s">
        <v>1075</v>
      </c>
      <c r="E59" s="12" t="s">
        <v>7</v>
      </c>
      <c r="F59" s="12" t="s">
        <v>7</v>
      </c>
      <c r="G59" s="12" t="s">
        <v>7</v>
      </c>
      <c r="H59" s="12" t="s">
        <v>7</v>
      </c>
      <c r="I59" s="12" t="s">
        <v>3</v>
      </c>
      <c r="J59" s="12">
        <f t="shared" si="3"/>
        <v>1</v>
      </c>
      <c r="K59" s="12">
        <f t="shared" si="2"/>
        <v>0</v>
      </c>
      <c r="L59" s="12">
        <v>20501471</v>
      </c>
    </row>
    <row r="60" spans="1:12" x14ac:dyDescent="0.35">
      <c r="A60" s="12">
        <v>20501472</v>
      </c>
      <c r="B60" s="12" t="s">
        <v>7</v>
      </c>
      <c r="C60" s="12" t="s">
        <v>7</v>
      </c>
      <c r="D60" s="12" t="s">
        <v>7</v>
      </c>
      <c r="E60" s="12" t="s">
        <v>7</v>
      </c>
      <c r="F60" s="12" t="s">
        <v>7</v>
      </c>
      <c r="G60" s="12" t="s">
        <v>7</v>
      </c>
      <c r="H60" s="12" t="s">
        <v>7</v>
      </c>
      <c r="I60" s="12" t="s">
        <v>3</v>
      </c>
      <c r="J60" s="12">
        <f t="shared" si="3"/>
        <v>0</v>
      </c>
      <c r="K60" s="12">
        <f t="shared" si="2"/>
        <v>0</v>
      </c>
      <c r="L60" s="12">
        <v>20501472</v>
      </c>
    </row>
    <row r="61" spans="1:12" x14ac:dyDescent="0.35">
      <c r="A61" s="12">
        <v>20501473</v>
      </c>
      <c r="B61" s="12" t="s">
        <v>7</v>
      </c>
      <c r="C61" s="12" t="s">
        <v>7</v>
      </c>
      <c r="D61" s="12" t="s">
        <v>7</v>
      </c>
      <c r="E61" s="12" t="s">
        <v>7</v>
      </c>
      <c r="F61" s="12" t="s">
        <v>7</v>
      </c>
      <c r="G61" s="12" t="s">
        <v>7</v>
      </c>
      <c r="H61" s="12" t="s">
        <v>7</v>
      </c>
      <c r="I61" s="12" t="s">
        <v>3</v>
      </c>
      <c r="J61" s="12">
        <f t="shared" si="3"/>
        <v>0</v>
      </c>
      <c r="K61" s="12">
        <f t="shared" si="2"/>
        <v>0</v>
      </c>
      <c r="L61" s="12">
        <v>20501473</v>
      </c>
    </row>
    <row r="62" spans="1:12" x14ac:dyDescent="0.35">
      <c r="A62" s="12">
        <v>20501514</v>
      </c>
      <c r="B62" s="12" t="s">
        <v>7</v>
      </c>
      <c r="C62" s="12" t="s">
        <v>7</v>
      </c>
      <c r="D62" s="12" t="s">
        <v>7</v>
      </c>
      <c r="E62" s="12" t="s">
        <v>7</v>
      </c>
      <c r="F62" s="12" t="s">
        <v>7</v>
      </c>
      <c r="G62" s="12" t="s">
        <v>7</v>
      </c>
      <c r="H62" s="12" t="s">
        <v>7</v>
      </c>
      <c r="I62" s="12" t="s">
        <v>3</v>
      </c>
      <c r="J62" s="12">
        <f t="shared" si="3"/>
        <v>0</v>
      </c>
      <c r="K62" s="12">
        <f t="shared" si="2"/>
        <v>0</v>
      </c>
      <c r="L62" s="12">
        <v>20501514</v>
      </c>
    </row>
    <row r="63" spans="1:12" x14ac:dyDescent="0.35">
      <c r="A63" s="12">
        <v>20501515</v>
      </c>
      <c r="B63" s="12" t="s">
        <v>7</v>
      </c>
      <c r="C63" s="12" t="s">
        <v>7</v>
      </c>
      <c r="D63" s="12" t="s">
        <v>7</v>
      </c>
      <c r="E63" s="12" t="s">
        <v>7</v>
      </c>
      <c r="F63" s="12" t="s">
        <v>7</v>
      </c>
      <c r="G63" s="12" t="s">
        <v>7</v>
      </c>
      <c r="H63" s="12" t="s">
        <v>7</v>
      </c>
      <c r="I63" s="12" t="s">
        <v>3</v>
      </c>
      <c r="J63" s="12">
        <f t="shared" si="3"/>
        <v>0</v>
      </c>
      <c r="K63" s="12">
        <f t="shared" si="2"/>
        <v>0</v>
      </c>
      <c r="L63" s="12">
        <v>20501515</v>
      </c>
    </row>
    <row r="64" spans="1:12" x14ac:dyDescent="0.35">
      <c r="A64" s="12">
        <v>20501520</v>
      </c>
      <c r="B64" s="12" t="s">
        <v>7</v>
      </c>
      <c r="C64" s="12" t="s">
        <v>7</v>
      </c>
      <c r="D64" s="12" t="s">
        <v>1075</v>
      </c>
      <c r="E64" s="12" t="s">
        <v>1077</v>
      </c>
      <c r="F64" s="12" t="s">
        <v>1077</v>
      </c>
      <c r="G64" s="12" t="s">
        <v>7</v>
      </c>
      <c r="I64" s="12" t="s">
        <v>4</v>
      </c>
      <c r="J64" s="12">
        <f t="shared" si="3"/>
        <v>3</v>
      </c>
      <c r="K64" s="12">
        <f t="shared" si="2"/>
        <v>2</v>
      </c>
      <c r="L64" s="12">
        <v>20501520</v>
      </c>
    </row>
    <row r="65" spans="1:12" x14ac:dyDescent="0.35">
      <c r="A65" s="12">
        <v>20501526</v>
      </c>
      <c r="B65" s="12" t="s">
        <v>7</v>
      </c>
      <c r="C65" s="12" t="s">
        <v>7</v>
      </c>
      <c r="D65" s="12" t="s">
        <v>7</v>
      </c>
      <c r="E65" s="12" t="s">
        <v>7</v>
      </c>
      <c r="F65" s="12" t="s">
        <v>7</v>
      </c>
      <c r="G65" s="12" t="s">
        <v>7</v>
      </c>
      <c r="H65" s="12" t="s">
        <v>7</v>
      </c>
      <c r="I65" s="12" t="s">
        <v>3</v>
      </c>
      <c r="J65" s="12">
        <f t="shared" si="3"/>
        <v>0</v>
      </c>
      <c r="K65" s="12">
        <f t="shared" si="2"/>
        <v>0</v>
      </c>
      <c r="L65" s="12">
        <v>20501526</v>
      </c>
    </row>
    <row r="66" spans="1:12" x14ac:dyDescent="0.35">
      <c r="A66" s="12">
        <v>20501819</v>
      </c>
      <c r="B66" s="12" t="s">
        <v>7</v>
      </c>
      <c r="C66" s="12" t="s">
        <v>7</v>
      </c>
      <c r="D66" s="12" t="s">
        <v>7</v>
      </c>
      <c r="E66" s="12" t="s">
        <v>7</v>
      </c>
      <c r="F66" s="12" t="s">
        <v>7</v>
      </c>
      <c r="G66" s="12" t="s">
        <v>7</v>
      </c>
      <c r="H66" s="12" t="s">
        <v>7</v>
      </c>
      <c r="I66" s="12" t="s">
        <v>3</v>
      </c>
      <c r="J66" s="12">
        <f t="shared" si="3"/>
        <v>0</v>
      </c>
      <c r="K66" s="12">
        <f t="shared" si="2"/>
        <v>0</v>
      </c>
      <c r="L66" s="12">
        <v>20501819</v>
      </c>
    </row>
    <row r="67" spans="1:12" x14ac:dyDescent="0.35">
      <c r="A67" s="12">
        <v>20501876</v>
      </c>
      <c r="B67" s="12" t="s">
        <v>7</v>
      </c>
      <c r="C67" s="12" t="s">
        <v>7</v>
      </c>
      <c r="D67" s="12" t="s">
        <v>7</v>
      </c>
      <c r="E67" s="12" t="s">
        <v>7</v>
      </c>
      <c r="F67" s="12" t="s">
        <v>7</v>
      </c>
      <c r="G67" s="12" t="s">
        <v>7</v>
      </c>
      <c r="H67" s="12" t="s">
        <v>7</v>
      </c>
      <c r="I67" s="12" t="s">
        <v>3</v>
      </c>
      <c r="J67" s="12">
        <f t="shared" si="3"/>
        <v>0</v>
      </c>
      <c r="K67" s="12">
        <f t="shared" si="2"/>
        <v>0</v>
      </c>
      <c r="L67" s="12">
        <v>20501876</v>
      </c>
    </row>
    <row r="69" spans="1:12" x14ac:dyDescent="0.35">
      <c r="D69" s="12">
        <f>COUNTIF(D2:D67,"Stable")</f>
        <v>27</v>
      </c>
      <c r="E69" s="12">
        <f>COUNTIF(E2:E67,"Stable")</f>
        <v>30</v>
      </c>
      <c r="F69" s="12">
        <f>COUNTIF(F2:F67,"Stable")</f>
        <v>31</v>
      </c>
    </row>
    <row r="70" spans="1:12" x14ac:dyDescent="0.35">
      <c r="A70" s="42">
        <v>20200224</v>
      </c>
    </row>
    <row r="71" spans="1:12" x14ac:dyDescent="0.35">
      <c r="A71" s="42">
        <v>20300205</v>
      </c>
    </row>
    <row r="72" spans="1:12" x14ac:dyDescent="0.35">
      <c r="A72" s="42">
        <v>20300206</v>
      </c>
    </row>
    <row r="73" spans="1:12" x14ac:dyDescent="0.35">
      <c r="A73" s="42">
        <v>20300460</v>
      </c>
    </row>
    <row r="74" spans="1:12" x14ac:dyDescent="0.35">
      <c r="A74" s="42">
        <v>20300461</v>
      </c>
    </row>
    <row r="75" spans="1:12" x14ac:dyDescent="0.35">
      <c r="A75" s="42">
        <v>20303514</v>
      </c>
    </row>
    <row r="76" spans="1:12" x14ac:dyDescent="0.35">
      <c r="A76" s="42">
        <v>20400022</v>
      </c>
    </row>
    <row r="77" spans="1:12" x14ac:dyDescent="0.35">
      <c r="A77" s="42">
        <v>20400023</v>
      </c>
    </row>
    <row r="78" spans="1:12" x14ac:dyDescent="0.35">
      <c r="A78" s="42">
        <v>20400025</v>
      </c>
    </row>
    <row r="79" spans="1:12" x14ac:dyDescent="0.35">
      <c r="A79" s="42">
        <v>20400031</v>
      </c>
    </row>
    <row r="80" spans="1:12" x14ac:dyDescent="0.35">
      <c r="A80" s="42">
        <v>20400047</v>
      </c>
    </row>
    <row r="81" spans="1:1" x14ac:dyDescent="0.35">
      <c r="A81" s="42">
        <v>20400050</v>
      </c>
    </row>
    <row r="82" spans="1:1" x14ac:dyDescent="0.35">
      <c r="A82" s="42">
        <v>20400107</v>
      </c>
    </row>
    <row r="83" spans="1:1" x14ac:dyDescent="0.35">
      <c r="A83" s="42">
        <v>20401198</v>
      </c>
    </row>
    <row r="84" spans="1:1" x14ac:dyDescent="0.35">
      <c r="A84" s="42">
        <v>20401268</v>
      </c>
    </row>
    <row r="85" spans="1:1" x14ac:dyDescent="0.35">
      <c r="A85" s="42">
        <v>20401291</v>
      </c>
    </row>
    <row r="86" spans="1:1" x14ac:dyDescent="0.35">
      <c r="A86" s="42">
        <v>20401301</v>
      </c>
    </row>
    <row r="87" spans="1:1" x14ac:dyDescent="0.35">
      <c r="A87" s="42">
        <v>20401302</v>
      </c>
    </row>
    <row r="88" spans="1:1" x14ac:dyDescent="0.35">
      <c r="A88" s="42">
        <v>20401303</v>
      </c>
    </row>
    <row r="89" spans="1:1" x14ac:dyDescent="0.35">
      <c r="A89" s="42">
        <v>20401327</v>
      </c>
    </row>
    <row r="90" spans="1:1" x14ac:dyDescent="0.35">
      <c r="A90" s="42">
        <v>20401337</v>
      </c>
    </row>
    <row r="91" spans="1:1" x14ac:dyDescent="0.35">
      <c r="A91" s="42">
        <v>20401343</v>
      </c>
    </row>
    <row r="92" spans="1:1" x14ac:dyDescent="0.35">
      <c r="A92" s="42">
        <v>20401344</v>
      </c>
    </row>
    <row r="93" spans="1:1" x14ac:dyDescent="0.35">
      <c r="A93" s="42">
        <v>20401347</v>
      </c>
    </row>
    <row r="94" spans="1:1" x14ac:dyDescent="0.35">
      <c r="A94" s="42">
        <v>20401348</v>
      </c>
    </row>
    <row r="95" spans="1:1" x14ac:dyDescent="0.35">
      <c r="A95" s="42">
        <v>20401349</v>
      </c>
    </row>
    <row r="96" spans="1:1" x14ac:dyDescent="0.35">
      <c r="A96" s="42">
        <v>20401350</v>
      </c>
    </row>
    <row r="97" spans="1:1" x14ac:dyDescent="0.35">
      <c r="A97" s="42">
        <v>20403919</v>
      </c>
    </row>
    <row r="98" spans="1:1" x14ac:dyDescent="0.35">
      <c r="A98" s="42">
        <v>20500592</v>
      </c>
    </row>
    <row r="99" spans="1:1" x14ac:dyDescent="0.35">
      <c r="A99" s="42">
        <v>20501034</v>
      </c>
    </row>
    <row r="100" spans="1:1" x14ac:dyDescent="0.35">
      <c r="A100" s="42">
        <v>20501035</v>
      </c>
    </row>
    <row r="101" spans="1:1" x14ac:dyDescent="0.35">
      <c r="A101" s="42">
        <v>20501036</v>
      </c>
    </row>
    <row r="102" spans="1:1" x14ac:dyDescent="0.35">
      <c r="A102" s="42">
        <v>20501039</v>
      </c>
    </row>
    <row r="103" spans="1:1" x14ac:dyDescent="0.35">
      <c r="A103" s="42">
        <v>20501041</v>
      </c>
    </row>
    <row r="104" spans="1:1" x14ac:dyDescent="0.35">
      <c r="A104" s="42">
        <v>20501042</v>
      </c>
    </row>
    <row r="105" spans="1:1" x14ac:dyDescent="0.35">
      <c r="A105" s="42">
        <v>20501046</v>
      </c>
    </row>
    <row r="106" spans="1:1" x14ac:dyDescent="0.35">
      <c r="A106" s="42">
        <v>20501047</v>
      </c>
    </row>
    <row r="107" spans="1:1" x14ac:dyDescent="0.35">
      <c r="A107" s="42">
        <v>20501050</v>
      </c>
    </row>
    <row r="108" spans="1:1" x14ac:dyDescent="0.35">
      <c r="A108" s="42">
        <v>20501060</v>
      </c>
    </row>
    <row r="109" spans="1:1" x14ac:dyDescent="0.35">
      <c r="A109" s="42">
        <v>20501069</v>
      </c>
    </row>
    <row r="110" spans="1:1" x14ac:dyDescent="0.35">
      <c r="A110" s="42">
        <v>20501112</v>
      </c>
    </row>
    <row r="111" spans="1:1" x14ac:dyDescent="0.35">
      <c r="A111" s="42">
        <v>20501113</v>
      </c>
    </row>
    <row r="112" spans="1:1" x14ac:dyDescent="0.35">
      <c r="A112" s="42">
        <v>20501143</v>
      </c>
    </row>
    <row r="113" spans="1:1" x14ac:dyDescent="0.35">
      <c r="A113" s="43">
        <v>20501154</v>
      </c>
    </row>
    <row r="114" spans="1:1" x14ac:dyDescent="0.35">
      <c r="A114" s="42">
        <v>20501173</v>
      </c>
    </row>
    <row r="115" spans="1:1" x14ac:dyDescent="0.35">
      <c r="A115" s="42">
        <v>20501182</v>
      </c>
    </row>
    <row r="116" spans="1:1" x14ac:dyDescent="0.35">
      <c r="A116" s="42">
        <v>20501192</v>
      </c>
    </row>
    <row r="117" spans="1:1" x14ac:dyDescent="0.35">
      <c r="A117" s="42">
        <v>20501224</v>
      </c>
    </row>
    <row r="118" spans="1:1" x14ac:dyDescent="0.35">
      <c r="A118" s="42">
        <v>20501238</v>
      </c>
    </row>
    <row r="119" spans="1:1" x14ac:dyDescent="0.35">
      <c r="A119" s="42">
        <v>20501403</v>
      </c>
    </row>
    <row r="120" spans="1:1" x14ac:dyDescent="0.35">
      <c r="A120" s="42">
        <v>20501404</v>
      </c>
    </row>
    <row r="121" spans="1:1" x14ac:dyDescent="0.35">
      <c r="A121" s="42">
        <v>20501435</v>
      </c>
    </row>
    <row r="122" spans="1:1" x14ac:dyDescent="0.35">
      <c r="A122" s="42">
        <v>20501444</v>
      </c>
    </row>
    <row r="123" spans="1:1" x14ac:dyDescent="0.35">
      <c r="A123" s="43">
        <v>20501445</v>
      </c>
    </row>
    <row r="124" spans="1:1" x14ac:dyDescent="0.35">
      <c r="A124" s="42">
        <v>20501461</v>
      </c>
    </row>
    <row r="125" spans="1:1" x14ac:dyDescent="0.35">
      <c r="A125" s="42">
        <v>20501462</v>
      </c>
    </row>
    <row r="126" spans="1:1" x14ac:dyDescent="0.35">
      <c r="A126" s="42">
        <v>20501464</v>
      </c>
    </row>
    <row r="127" spans="1:1" x14ac:dyDescent="0.35">
      <c r="A127" s="42">
        <v>20501471</v>
      </c>
    </row>
    <row r="128" spans="1:1" x14ac:dyDescent="0.35">
      <c r="A128" s="42">
        <v>20501472</v>
      </c>
    </row>
    <row r="129" spans="1:1" x14ac:dyDescent="0.35">
      <c r="A129" s="42">
        <v>20501473</v>
      </c>
    </row>
    <row r="130" spans="1:1" x14ac:dyDescent="0.35">
      <c r="A130" s="42">
        <v>20501514</v>
      </c>
    </row>
    <row r="131" spans="1:1" x14ac:dyDescent="0.35">
      <c r="A131" s="42">
        <v>20501515</v>
      </c>
    </row>
    <row r="132" spans="1:1" x14ac:dyDescent="0.35">
      <c r="A132" s="42">
        <v>20501520</v>
      </c>
    </row>
    <row r="133" spans="1:1" x14ac:dyDescent="0.35">
      <c r="A133" s="42">
        <v>20501526</v>
      </c>
    </row>
    <row r="134" spans="1:1" x14ac:dyDescent="0.35">
      <c r="A134" s="42">
        <v>20501819</v>
      </c>
    </row>
    <row r="135" spans="1:1" x14ac:dyDescent="0.35">
      <c r="A135" s="42">
        <v>20501876</v>
      </c>
    </row>
  </sheetData>
  <sortState xmlns:xlrd2="http://schemas.microsoft.com/office/spreadsheetml/2017/richdata2" ref="A2:S67">
    <sortCondition ref="A2:A67"/>
  </sortState>
  <conditionalFormatting sqref="A1:A68 A136:A1048576">
    <cfRule type="duplicateValues" dxfId="4" priority="8"/>
  </conditionalFormatting>
  <conditionalFormatting sqref="A1:A69 A136:A1048576">
    <cfRule type="duplicateValues" dxfId="3" priority="3"/>
  </conditionalFormatting>
  <conditionalFormatting sqref="A1:A1048576">
    <cfRule type="duplicateValues" dxfId="2" priority="1"/>
  </conditionalFormatting>
  <conditionalFormatting sqref="A70:A135">
    <cfRule type="duplicateValues" dxfId="1" priority="2"/>
  </conditionalFormatting>
  <conditionalFormatting sqref="L1:L68 L83:L1048576">
    <cfRule type="duplicateValues" dxfId="0" priority="6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5BDBFA-5EC3-4E7B-8A32-B363B4047AB6}">
          <x14:formula1>
            <xm:f>'Dropdown Tables'!$C$2:$C$6</xm:f>
          </x14:formula1>
          <xm:sqref>B69:B192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DEAF-98E1-46B9-BBCD-BE5667397E92}">
  <dimension ref="A1:RS74"/>
  <sheetViews>
    <sheetView tabSelected="1" zoomScaleNormal="100" workbookViewId="0">
      <pane xSplit="1" ySplit="1" topLeftCell="GS2" activePane="bottomRight" state="frozen"/>
      <selection pane="topRight" activeCell="B1" sqref="B1"/>
      <selection pane="bottomLeft" activeCell="A3" sqref="A3"/>
      <selection pane="bottomRight" activeCell="GK2" sqref="GK2"/>
    </sheetView>
  </sheetViews>
  <sheetFormatPr defaultColWidth="8.90625" defaultRowHeight="14.5" x14ac:dyDescent="0.35"/>
  <cols>
    <col min="1" max="1" width="12.08984375" style="85" customWidth="1"/>
    <col min="2" max="2" width="11.6328125" style="12" customWidth="1"/>
    <col min="3" max="3" width="8.90625" style="19" customWidth="1"/>
    <col min="4" max="4" width="11.36328125" style="20" customWidth="1"/>
    <col min="5" max="5" width="8.90625" style="12" customWidth="1"/>
    <col min="6" max="6" width="16.54296875" style="12" customWidth="1"/>
    <col min="7" max="7" width="28.36328125" style="12" bestFit="1" customWidth="1"/>
    <col min="8" max="8" width="26.1796875" style="12" bestFit="1" customWidth="1"/>
    <col min="9" max="9" width="9.36328125" style="12" customWidth="1"/>
    <col min="10" max="10" width="10" style="12" customWidth="1"/>
    <col min="11" max="12" width="9" style="12" bestFit="1" customWidth="1"/>
    <col min="13" max="13" width="8.90625" style="21" customWidth="1"/>
    <col min="14" max="17" width="8.90625" style="12" customWidth="1"/>
    <col min="18" max="19" width="13.08984375" style="12" customWidth="1"/>
    <col min="20" max="20" width="8.90625" style="12" customWidth="1"/>
    <col min="21" max="21" width="13.90625" style="12" customWidth="1"/>
    <col min="22" max="24" width="8.90625" style="12" customWidth="1"/>
    <col min="25" max="25" width="23.54296875" style="12" customWidth="1"/>
    <col min="26" max="26" width="18.36328125" style="12" customWidth="1"/>
    <col min="27" max="27" width="17.6328125" style="12" customWidth="1"/>
    <col min="28" max="28" width="9.08984375" style="12" customWidth="1"/>
    <col min="29" max="29" width="9.90625" style="12" customWidth="1"/>
    <col min="30" max="30" width="17.08984375" style="12" customWidth="1"/>
    <col min="31" max="32" width="7.453125" style="12" customWidth="1"/>
    <col min="33" max="33" width="17" style="12" customWidth="1"/>
    <col min="34" max="34" width="16.08984375" style="12" customWidth="1"/>
    <col min="35" max="35" width="8.90625" style="12" customWidth="1"/>
    <col min="36" max="36" width="9.6328125" style="12" customWidth="1"/>
    <col min="37" max="37" width="8.90625" style="12" customWidth="1"/>
    <col min="38" max="38" width="12.08984375" style="12" customWidth="1"/>
    <col min="39" max="39" width="8.90625" style="12" customWidth="1"/>
    <col min="40" max="40" width="8.54296875" style="12" customWidth="1"/>
    <col min="41" max="41" width="10.08984375" style="12" customWidth="1"/>
    <col min="42" max="48" width="8.90625" style="12" customWidth="1"/>
    <col min="49" max="49" width="13.90625" style="12" customWidth="1"/>
    <col min="50" max="50" width="16.6328125" style="12" customWidth="1"/>
    <col min="51" max="54" width="9" style="12" bestFit="1" customWidth="1"/>
    <col min="55" max="55" width="8.90625" style="12"/>
    <col min="56" max="58" width="9" style="12" bestFit="1" customWidth="1"/>
    <col min="59" max="59" width="8.90625" style="12"/>
    <col min="60" max="61" width="9" style="12" bestFit="1" customWidth="1"/>
    <col min="62" max="62" width="8.90625" style="12" customWidth="1"/>
    <col min="63" max="63" width="10" style="12" customWidth="1"/>
    <col min="64" max="64" width="8.90625" style="12" customWidth="1"/>
    <col min="65" max="65" width="18.54296875" style="12" customWidth="1"/>
    <col min="66" max="66" width="16.6328125" style="12" customWidth="1"/>
    <col min="67" max="68" width="7.453125" style="12" customWidth="1"/>
    <col min="69" max="69" width="15.36328125" style="12" customWidth="1"/>
    <col min="70" max="71" width="7.453125" style="12" customWidth="1"/>
    <col min="72" max="74" width="7.36328125" style="12" customWidth="1"/>
    <col min="75" max="75" width="10.54296875" style="12" customWidth="1"/>
    <col min="76" max="77" width="8.453125" style="12" customWidth="1"/>
    <col min="78" max="79" width="7.36328125" style="12" customWidth="1"/>
    <col min="80" max="80" width="16.08984375" style="12" customWidth="1"/>
    <col min="81" max="81" width="10.90625" style="12" customWidth="1"/>
    <col min="82" max="84" width="8.90625" style="12" customWidth="1"/>
    <col min="85" max="86" width="17.90625" style="12" customWidth="1"/>
    <col min="87" max="97" width="8.90625" style="12" customWidth="1"/>
    <col min="98" max="98" width="24.453125" style="12" customWidth="1"/>
    <col min="99" max="101" width="8.90625" style="12" customWidth="1"/>
    <col min="102" max="102" width="18.90625" style="12" customWidth="1"/>
    <col min="103" max="103" width="19" style="12" customWidth="1"/>
    <col min="104" max="104" width="9.90625" style="12" customWidth="1"/>
    <col min="105" max="111" width="8.90625" style="12" customWidth="1"/>
    <col min="112" max="112" width="8.54296875" style="12" customWidth="1"/>
    <col min="113" max="113" width="8.90625" style="12" customWidth="1"/>
    <col min="114" max="114" width="21.08984375" style="12" customWidth="1"/>
    <col min="115" max="120" width="8.90625" style="12" customWidth="1"/>
    <col min="121" max="121" width="44.08984375" style="12" customWidth="1"/>
    <col min="122" max="122" width="8.90625" style="12" customWidth="1"/>
    <col min="123" max="123" width="12" style="12" customWidth="1"/>
    <col min="124" max="127" width="8.90625" style="12" customWidth="1"/>
    <col min="128" max="128" width="28.54296875" style="12" customWidth="1"/>
    <col min="129" max="133" width="8.90625" style="12" customWidth="1"/>
    <col min="134" max="134" width="10.6328125" style="12" customWidth="1"/>
    <col min="135" max="140" width="8.90625" style="12" customWidth="1"/>
    <col min="141" max="141" width="9.54296875" style="12" customWidth="1"/>
    <col min="142" max="147" width="8.90625" style="12" customWidth="1"/>
    <col min="148" max="148" width="9.54296875" style="12" customWidth="1"/>
    <col min="149" max="150" width="8.90625" style="12" customWidth="1"/>
    <col min="151" max="151" width="50" style="12" customWidth="1"/>
    <col min="152" max="152" width="8.90625" style="12" customWidth="1"/>
    <col min="153" max="153" width="10.08984375" style="12" customWidth="1"/>
    <col min="154" max="154" width="8.90625" style="12" customWidth="1"/>
    <col min="155" max="155" width="8.90625" style="21" customWidth="1"/>
    <col min="156" max="160" width="8.90625" style="12" customWidth="1"/>
    <col min="161" max="161" width="14.08984375"/>
    <col min="162" max="163" width="11" style="13" customWidth="1"/>
    <col min="164" max="167" width="8.90625" style="21" customWidth="1"/>
    <col min="168" max="168" width="11.6328125" style="12" customWidth="1"/>
    <col min="169" max="169" width="8.90625" style="12" customWidth="1"/>
    <col min="170" max="170" width="12" style="12" customWidth="1"/>
    <col min="171" max="172" width="7.36328125" style="12" customWidth="1"/>
    <col min="173" max="173" width="11.6328125" style="12" customWidth="1"/>
    <col min="174" max="174" width="28.90625" style="12" customWidth="1"/>
    <col min="175" max="181" width="8.90625" style="12" customWidth="1"/>
    <col min="182" max="182" width="36.453125" style="12" customWidth="1"/>
    <col min="183" max="184" width="9" style="12" bestFit="1" customWidth="1"/>
    <col min="185" max="185" width="9" style="21" bestFit="1" customWidth="1"/>
    <col min="186" max="186" width="9" style="12" bestFit="1" customWidth="1"/>
    <col min="187" max="187" width="8.90625" style="12"/>
    <col min="188" max="190" width="9" style="12" bestFit="1" customWidth="1"/>
    <col min="191" max="191" width="10.36328125" style="12" customWidth="1"/>
    <col min="192" max="193" width="8.90625" style="12" customWidth="1"/>
    <col min="194" max="195" width="12" style="12" customWidth="1"/>
    <col min="196" max="197" width="7.36328125" style="12" customWidth="1"/>
    <col min="198" max="198" width="8.90625" style="12" customWidth="1"/>
    <col min="199" max="199" width="21.08984375" style="12" customWidth="1"/>
    <col min="200" max="200" width="61" style="12" customWidth="1"/>
    <col min="201" max="202" width="7.453125" style="12" customWidth="1"/>
    <col min="203" max="203" width="44.453125" style="12" customWidth="1"/>
    <col min="204" max="205" width="7.453125" style="12" customWidth="1"/>
    <col min="206" max="208" width="10" style="12" customWidth="1"/>
    <col min="209" max="209" width="9.6328125" style="12" customWidth="1"/>
    <col min="210" max="210" width="15.90625" style="12" customWidth="1"/>
    <col min="211" max="211" width="8.90625" style="12" customWidth="1"/>
    <col min="212" max="212" width="9" style="12" customWidth="1"/>
    <col min="213" max="239" width="8.90625" style="12" customWidth="1"/>
    <col min="240" max="240" width="62.36328125" style="12" customWidth="1"/>
    <col min="241" max="242" width="9" style="12" bestFit="1" customWidth="1"/>
    <col min="243" max="243" width="9" style="21" bestFit="1" customWidth="1"/>
    <col min="244" max="244" width="9" style="12" bestFit="1" customWidth="1"/>
    <col min="245" max="245" width="8.90625" style="12"/>
    <col min="246" max="246" width="9" style="12" bestFit="1" customWidth="1"/>
    <col min="247" max="248" width="9" style="21" bestFit="1" customWidth="1"/>
    <col min="249" max="249" width="9" style="12" bestFit="1" customWidth="1"/>
    <col min="250" max="250" width="8.90625" style="12"/>
    <col min="251" max="253" width="9" style="12" bestFit="1" customWidth="1"/>
    <col min="254" max="254" width="10.36328125" style="12" customWidth="1"/>
    <col min="255" max="255" width="8.90625" style="22" customWidth="1"/>
    <col min="256" max="256" width="8.90625" style="12" customWidth="1"/>
    <col min="257" max="258" width="17.36328125" style="12" customWidth="1"/>
    <col min="259" max="260" width="7.36328125" style="12" customWidth="1"/>
    <col min="261" max="261" width="21.453125" style="12" customWidth="1"/>
    <col min="262" max="262" width="60.453125" style="12" customWidth="1"/>
    <col min="263" max="264" width="7.453125" style="12" customWidth="1"/>
    <col min="265" max="265" width="25.08984375" style="12" customWidth="1"/>
    <col min="266" max="267" width="7.453125" style="12" customWidth="1"/>
    <col min="268" max="270" width="10" style="12" customWidth="1"/>
    <col min="271" max="271" width="9.6328125" style="12" customWidth="1"/>
    <col min="272" max="272" width="16.08984375" style="12" customWidth="1"/>
    <col min="273" max="273" width="8.90625" style="12" customWidth="1"/>
    <col min="274" max="274" width="13.90625" style="12" customWidth="1"/>
    <col min="275" max="286" width="8.90625" style="12" customWidth="1"/>
    <col min="287" max="287" width="12.453125" style="12" customWidth="1"/>
    <col min="288" max="295" width="8.90625" style="12" customWidth="1"/>
    <col min="296" max="296" width="39.54296875" style="12" customWidth="1"/>
    <col min="297" max="298" width="9" style="12" bestFit="1" customWidth="1"/>
    <col min="299" max="299" width="9" style="21" bestFit="1" customWidth="1"/>
    <col min="300" max="300" width="9" style="12" bestFit="1" customWidth="1"/>
    <col min="301" max="301" width="8.90625" style="12"/>
    <col min="302" max="304" width="9" style="12" bestFit="1" customWidth="1"/>
    <col min="305" max="305" width="10.36328125" style="12" customWidth="1"/>
    <col min="306" max="307" width="8.90625" style="12" customWidth="1"/>
    <col min="308" max="309" width="12" style="12" customWidth="1"/>
    <col min="310" max="311" width="7.36328125" style="12" customWidth="1"/>
    <col min="312" max="312" width="8.90625" style="12" customWidth="1"/>
    <col min="313" max="313" width="21.08984375" style="12" customWidth="1"/>
    <col min="314" max="314" width="61" style="12" customWidth="1"/>
    <col min="315" max="316" width="7.453125" style="12" customWidth="1"/>
    <col min="317" max="317" width="20.08984375" style="12" customWidth="1"/>
    <col min="318" max="319" width="7.453125" style="12" customWidth="1"/>
    <col min="320" max="322" width="10" style="12" customWidth="1"/>
    <col min="323" max="323" width="9.6328125" style="12" customWidth="1"/>
    <col min="324" max="324" width="15.90625" style="12" customWidth="1"/>
    <col min="325" max="325" width="8.90625" style="12" customWidth="1"/>
    <col min="326" max="326" width="13.6328125" style="12" customWidth="1"/>
    <col min="327" max="353" width="8.90625" style="12" customWidth="1"/>
    <col min="354" max="354" width="37.6328125" style="12" customWidth="1"/>
    <col min="355" max="358" width="9" style="12" bestFit="1" customWidth="1"/>
    <col min="359" max="359" width="8.90625" style="12"/>
    <col min="360" max="361" width="9" style="21" bestFit="1" customWidth="1"/>
    <col min="362" max="363" width="12.453125" style="12" customWidth="1"/>
    <col min="364" max="364" width="8.90625" style="12" customWidth="1"/>
    <col min="365" max="365" width="18.36328125" style="12" customWidth="1"/>
    <col min="366" max="366" width="40.36328125" style="12" customWidth="1"/>
    <col min="367" max="368" width="7.453125" style="12" customWidth="1"/>
    <col min="369" max="369" width="25.08984375" style="12" customWidth="1"/>
    <col min="370" max="371" width="7.453125" style="12" customWidth="1"/>
    <col min="372" max="372" width="12.08984375" style="12" customWidth="1"/>
    <col min="373" max="374" width="7.36328125" style="12" customWidth="1"/>
    <col min="375" max="375" width="10.54296875" style="12" customWidth="1"/>
    <col min="376" max="379" width="7.36328125" style="12" customWidth="1"/>
    <col min="380" max="380" width="16.08984375" style="12" customWidth="1"/>
    <col min="381" max="381" width="10.90625" style="12" customWidth="1"/>
    <col min="382" max="384" width="8.90625" style="12" customWidth="1"/>
    <col min="385" max="385" width="10.1796875" style="12" customWidth="1"/>
    <col min="386" max="387" width="8.90625" style="12" customWidth="1"/>
    <col min="388" max="388" width="13.36328125" style="12" customWidth="1"/>
    <col min="389" max="390" width="10.90625" style="12" customWidth="1"/>
    <col min="391" max="401" width="8.90625" style="12" customWidth="1"/>
    <col min="402" max="402" width="19" style="12" customWidth="1"/>
    <col min="403" max="403" width="20.90625" style="12" customWidth="1"/>
    <col min="404" max="404" width="9.90625" style="12" customWidth="1"/>
    <col min="405" max="413" width="8.90625" style="12" customWidth="1"/>
    <col min="414" max="414" width="54.90625" style="12" customWidth="1"/>
    <col min="415" max="415" width="8.90625" style="12" customWidth="1"/>
    <col min="416" max="416" width="10.54296875" style="12" customWidth="1"/>
    <col min="417" max="420" width="8.90625" style="12" customWidth="1"/>
    <col min="421" max="421" width="54.90625" style="12" customWidth="1"/>
    <col min="422" max="427" width="8.90625" style="12" customWidth="1"/>
    <col min="428" max="428" width="12.453125" style="12" customWidth="1"/>
    <col min="429" max="433" width="8.90625" style="12" customWidth="1"/>
    <col min="434" max="434" width="10.6328125" style="12" customWidth="1"/>
    <col min="435" max="435" width="44.90625" style="12" customWidth="1"/>
    <col min="436" max="436" width="8.90625" style="12" customWidth="1"/>
    <col min="437" max="437" width="10.54296875" style="12" customWidth="1"/>
    <col min="438" max="440" width="8.90625" style="12" customWidth="1"/>
    <col min="441" max="441" width="9.54296875" style="12" customWidth="1"/>
    <col min="442" max="447" width="8.90625" style="12" customWidth="1"/>
    <col min="448" max="448" width="9.54296875" style="12" customWidth="1"/>
    <col min="449" max="449" width="12.453125" style="12" customWidth="1"/>
    <col min="450" max="450" width="20.453125" style="12" customWidth="1"/>
    <col min="451" max="451" width="31.54296875" style="12" customWidth="1"/>
    <col min="452" max="454" width="9" style="12" bestFit="1" customWidth="1"/>
    <col min="455" max="456" width="8.90625" style="12" customWidth="1"/>
    <col min="457" max="458" width="13.08984375" style="12" customWidth="1"/>
    <col min="459" max="459" width="8.90625" style="12" customWidth="1"/>
    <col min="460" max="460" width="13.90625" style="12" customWidth="1"/>
    <col min="461" max="462" width="8.90625" style="12" customWidth="1"/>
    <col min="463" max="463" width="10.453125" style="12" customWidth="1"/>
    <col min="464" max="464" width="33.54296875" style="12" customWidth="1"/>
    <col min="465" max="465" width="18.36328125" style="12" customWidth="1"/>
    <col min="466" max="466" width="39.90625" style="12" customWidth="1"/>
    <col min="467" max="469" width="7.453125" style="12" customWidth="1"/>
    <col min="470" max="470" width="10.54296875" style="12" customWidth="1"/>
    <col min="471" max="471" width="15.90625" style="12" customWidth="1"/>
    <col min="472" max="472" width="10.453125" style="12" customWidth="1"/>
    <col min="473" max="473" width="9.90625" style="12" customWidth="1"/>
    <col min="474" max="474" width="8.90625" style="12" customWidth="1"/>
    <col min="475" max="475" width="9" style="12" customWidth="1"/>
    <col min="476" max="476" width="9.1796875" style="12" customWidth="1"/>
    <col min="477" max="478" width="12" style="12" customWidth="1"/>
    <col min="479" max="485" width="8.90625" style="12" customWidth="1"/>
    <col min="486" max="486" width="9.08984375" style="12" customWidth="1"/>
    <col min="487" max="487" width="56.453125" style="12" customWidth="1"/>
    <col min="488" max="16384" width="8.90625" style="12"/>
  </cols>
  <sheetData>
    <row r="1" spans="1:487" s="68" customFormat="1" ht="57" customHeight="1" x14ac:dyDescent="0.35">
      <c r="A1" s="84" t="s">
        <v>495</v>
      </c>
      <c r="B1" s="55" t="s">
        <v>496</v>
      </c>
      <c r="C1" s="55" t="s">
        <v>497</v>
      </c>
      <c r="D1" s="55" t="s">
        <v>498</v>
      </c>
      <c r="E1" s="55" t="s">
        <v>499</v>
      </c>
      <c r="F1" s="55" t="s">
        <v>500</v>
      </c>
      <c r="G1" s="55" t="s">
        <v>501</v>
      </c>
      <c r="H1" s="55" t="s">
        <v>502</v>
      </c>
      <c r="I1" s="55" t="s">
        <v>503</v>
      </c>
      <c r="J1" s="55" t="s">
        <v>504</v>
      </c>
      <c r="K1" s="56" t="s">
        <v>1099</v>
      </c>
      <c r="L1" s="56" t="s">
        <v>1123</v>
      </c>
      <c r="M1" s="57" t="s">
        <v>1098</v>
      </c>
      <c r="N1" s="56" t="s">
        <v>1096</v>
      </c>
      <c r="O1" s="56" t="s">
        <v>1097</v>
      </c>
      <c r="P1" s="56" t="s">
        <v>505</v>
      </c>
      <c r="Q1" s="56" t="s">
        <v>506</v>
      </c>
      <c r="R1" s="56" t="s">
        <v>507</v>
      </c>
      <c r="S1" s="56" t="s">
        <v>508</v>
      </c>
      <c r="T1" s="56" t="s">
        <v>509</v>
      </c>
      <c r="U1" s="56" t="s">
        <v>510</v>
      </c>
      <c r="V1" s="56" t="s">
        <v>511</v>
      </c>
      <c r="W1" s="56" t="s">
        <v>512</v>
      </c>
      <c r="X1" s="56" t="s">
        <v>513</v>
      </c>
      <c r="Y1" s="56" t="s">
        <v>514</v>
      </c>
      <c r="Z1" s="56" t="s">
        <v>1084</v>
      </c>
      <c r="AA1" s="56" t="s">
        <v>515</v>
      </c>
      <c r="AB1" s="56" t="s">
        <v>850</v>
      </c>
      <c r="AC1" s="56" t="s">
        <v>851</v>
      </c>
      <c r="AD1" s="56" t="s">
        <v>852</v>
      </c>
      <c r="AE1" s="56" t="s">
        <v>853</v>
      </c>
      <c r="AF1" s="56" t="s">
        <v>854</v>
      </c>
      <c r="AG1" s="56" t="s">
        <v>516</v>
      </c>
      <c r="AH1" s="56" t="s">
        <v>517</v>
      </c>
      <c r="AI1" s="56" t="s">
        <v>1032</v>
      </c>
      <c r="AJ1" s="56" t="s">
        <v>1033</v>
      </c>
      <c r="AK1" s="56" t="s">
        <v>1034</v>
      </c>
      <c r="AL1" s="56" t="s">
        <v>1035</v>
      </c>
      <c r="AM1" s="56" t="s">
        <v>1036</v>
      </c>
      <c r="AN1" s="56" t="s">
        <v>1037</v>
      </c>
      <c r="AO1" s="56" t="s">
        <v>1038</v>
      </c>
      <c r="AP1" s="56" t="s">
        <v>518</v>
      </c>
      <c r="AQ1" s="56" t="s">
        <v>519</v>
      </c>
      <c r="AR1" s="56" t="s">
        <v>520</v>
      </c>
      <c r="AS1" s="56" t="s">
        <v>521</v>
      </c>
      <c r="AT1" s="56" t="s">
        <v>522</v>
      </c>
      <c r="AU1" s="56" t="s">
        <v>523</v>
      </c>
      <c r="AV1" s="56" t="s">
        <v>524</v>
      </c>
      <c r="AW1" s="56" t="s">
        <v>525</v>
      </c>
      <c r="AX1" s="56" t="s">
        <v>526</v>
      </c>
      <c r="AY1" s="58" t="s">
        <v>1116</v>
      </c>
      <c r="AZ1" s="58" t="s">
        <v>1122</v>
      </c>
      <c r="BA1" s="58" t="s">
        <v>1117</v>
      </c>
      <c r="BB1" s="58" t="s">
        <v>1144</v>
      </c>
      <c r="BC1" s="58" t="s">
        <v>1145</v>
      </c>
      <c r="BD1" s="58" t="s">
        <v>1146</v>
      </c>
      <c r="BE1" s="58" t="s">
        <v>1147</v>
      </c>
      <c r="BF1" s="58" t="s">
        <v>1148</v>
      </c>
      <c r="BG1" s="58" t="s">
        <v>1149</v>
      </c>
      <c r="BH1" s="58" t="s">
        <v>1150</v>
      </c>
      <c r="BI1" s="58" t="s">
        <v>1151</v>
      </c>
      <c r="BJ1" s="58" t="s">
        <v>528</v>
      </c>
      <c r="BK1" s="58" t="s">
        <v>529</v>
      </c>
      <c r="BL1" s="58" t="s">
        <v>530</v>
      </c>
      <c r="BM1" s="58" t="s">
        <v>1085</v>
      </c>
      <c r="BN1" s="58" t="s">
        <v>531</v>
      </c>
      <c r="BO1" s="58" t="s">
        <v>532</v>
      </c>
      <c r="BP1" s="58" t="s">
        <v>533</v>
      </c>
      <c r="BQ1" s="58" t="s">
        <v>534</v>
      </c>
      <c r="BR1" s="58" t="s">
        <v>535</v>
      </c>
      <c r="BS1" s="58" t="s">
        <v>536</v>
      </c>
      <c r="BT1" s="58" t="s">
        <v>537</v>
      </c>
      <c r="BU1" s="58" t="s">
        <v>538</v>
      </c>
      <c r="BV1" s="58" t="s">
        <v>539</v>
      </c>
      <c r="BW1" s="58" t="s">
        <v>540</v>
      </c>
      <c r="BX1" s="58" t="s">
        <v>541</v>
      </c>
      <c r="BY1" s="58" t="s">
        <v>1165</v>
      </c>
      <c r="BZ1" s="58" t="s">
        <v>542</v>
      </c>
      <c r="CA1" s="58" t="s">
        <v>543</v>
      </c>
      <c r="CB1" s="58" t="s">
        <v>544</v>
      </c>
      <c r="CC1" s="58" t="s">
        <v>545</v>
      </c>
      <c r="CD1" s="58" t="s">
        <v>546</v>
      </c>
      <c r="CE1" s="58" t="s">
        <v>547</v>
      </c>
      <c r="CF1" s="58" t="s">
        <v>1019</v>
      </c>
      <c r="CG1" s="58" t="s">
        <v>1020</v>
      </c>
      <c r="CH1" s="58" t="s">
        <v>1031</v>
      </c>
      <c r="CI1" s="58" t="s">
        <v>1021</v>
      </c>
      <c r="CJ1" s="58" t="s">
        <v>1022</v>
      </c>
      <c r="CK1" s="58" t="s">
        <v>1023</v>
      </c>
      <c r="CL1" s="58" t="s">
        <v>1024</v>
      </c>
      <c r="CM1" s="58" t="s">
        <v>548</v>
      </c>
      <c r="CN1" s="58" t="s">
        <v>549</v>
      </c>
      <c r="CO1" s="58" t="s">
        <v>550</v>
      </c>
      <c r="CP1" s="58" t="s">
        <v>551</v>
      </c>
      <c r="CQ1" s="58" t="s">
        <v>552</v>
      </c>
      <c r="CR1" s="58" t="s">
        <v>553</v>
      </c>
      <c r="CS1" s="58" t="s">
        <v>554</v>
      </c>
      <c r="CT1" s="58" t="s">
        <v>555</v>
      </c>
      <c r="CU1" s="58" t="s">
        <v>18</v>
      </c>
      <c r="CV1" s="58" t="s">
        <v>556</v>
      </c>
      <c r="CW1" s="58" t="s">
        <v>557</v>
      </c>
      <c r="CX1" s="58" t="s">
        <v>558</v>
      </c>
      <c r="CY1" s="58" t="s">
        <v>559</v>
      </c>
      <c r="CZ1" s="58" t="s">
        <v>560</v>
      </c>
      <c r="DA1" s="58" t="s">
        <v>561</v>
      </c>
      <c r="DB1" s="58" t="s">
        <v>562</v>
      </c>
      <c r="DC1" s="58" t="s">
        <v>563</v>
      </c>
      <c r="DD1" s="58" t="s">
        <v>564</v>
      </c>
      <c r="DE1" s="58" t="s">
        <v>565</v>
      </c>
      <c r="DF1" s="58" t="s">
        <v>566</v>
      </c>
      <c r="DG1" s="58" t="s">
        <v>567</v>
      </c>
      <c r="DH1" s="58" t="s">
        <v>568</v>
      </c>
      <c r="DI1" s="58" t="s">
        <v>569</v>
      </c>
      <c r="DJ1" s="58" t="s">
        <v>570</v>
      </c>
      <c r="DK1" s="58" t="s">
        <v>571</v>
      </c>
      <c r="DL1" s="58" t="s">
        <v>572</v>
      </c>
      <c r="DM1" s="58" t="s">
        <v>573</v>
      </c>
      <c r="DN1" s="58" t="s">
        <v>574</v>
      </c>
      <c r="DO1" s="58" t="s">
        <v>575</v>
      </c>
      <c r="DP1" s="58" t="s">
        <v>576</v>
      </c>
      <c r="DQ1" s="58" t="s">
        <v>577</v>
      </c>
      <c r="DR1" s="58" t="s">
        <v>578</v>
      </c>
      <c r="DS1" s="58" t="s">
        <v>579</v>
      </c>
      <c r="DT1" s="58" t="s">
        <v>580</v>
      </c>
      <c r="DU1" s="58" t="s">
        <v>581</v>
      </c>
      <c r="DV1" s="58" t="s">
        <v>582</v>
      </c>
      <c r="DW1" s="58" t="s">
        <v>583</v>
      </c>
      <c r="DX1" s="58" t="s">
        <v>584</v>
      </c>
      <c r="DY1" s="58" t="s">
        <v>585</v>
      </c>
      <c r="DZ1" s="58" t="s">
        <v>586</v>
      </c>
      <c r="EA1" s="58" t="s">
        <v>587</v>
      </c>
      <c r="EB1" s="58" t="s">
        <v>588</v>
      </c>
      <c r="EC1" s="58" t="s">
        <v>589</v>
      </c>
      <c r="ED1" s="58" t="s">
        <v>590</v>
      </c>
      <c r="EE1" s="58" t="s">
        <v>591</v>
      </c>
      <c r="EF1" s="58" t="s">
        <v>592</v>
      </c>
      <c r="EG1" s="58" t="s">
        <v>593</v>
      </c>
      <c r="EH1" s="58" t="s">
        <v>594</v>
      </c>
      <c r="EI1" s="58" t="s">
        <v>595</v>
      </c>
      <c r="EJ1" s="58" t="s">
        <v>596</v>
      </c>
      <c r="EK1" s="58" t="s">
        <v>597</v>
      </c>
      <c r="EL1" s="58" t="s">
        <v>598</v>
      </c>
      <c r="EM1" s="58" t="s">
        <v>599</v>
      </c>
      <c r="EN1" s="58" t="s">
        <v>600</v>
      </c>
      <c r="EO1" s="58" t="s">
        <v>601</v>
      </c>
      <c r="EP1" s="58" t="s">
        <v>602</v>
      </c>
      <c r="EQ1" s="58" t="s">
        <v>603</v>
      </c>
      <c r="ER1" s="58" t="s">
        <v>604</v>
      </c>
      <c r="ES1" s="58" t="s">
        <v>605</v>
      </c>
      <c r="ET1" s="58" t="s">
        <v>606</v>
      </c>
      <c r="EU1" s="58" t="s">
        <v>607</v>
      </c>
      <c r="EV1" s="59" t="s">
        <v>608</v>
      </c>
      <c r="EW1" s="59" t="s">
        <v>609</v>
      </c>
      <c r="EX1" s="59" t="s">
        <v>610</v>
      </c>
      <c r="EY1" s="60" t="s">
        <v>1091</v>
      </c>
      <c r="EZ1" s="59" t="s">
        <v>611</v>
      </c>
      <c r="FA1" s="59" t="s">
        <v>612</v>
      </c>
      <c r="FB1" s="59" t="s">
        <v>613</v>
      </c>
      <c r="FC1" s="59" t="s">
        <v>614</v>
      </c>
      <c r="FD1" s="59" t="s">
        <v>1234</v>
      </c>
      <c r="FE1" s="59" t="s">
        <v>992</v>
      </c>
      <c r="FF1" s="59" t="s">
        <v>1327</v>
      </c>
      <c r="FG1" s="59" t="s">
        <v>1328</v>
      </c>
      <c r="FH1" s="60" t="s">
        <v>1071</v>
      </c>
      <c r="FI1" s="60" t="s">
        <v>1213</v>
      </c>
      <c r="FJ1" s="60" t="s">
        <v>1214</v>
      </c>
      <c r="FK1" s="60" t="s">
        <v>1223</v>
      </c>
      <c r="FL1" s="59" t="s">
        <v>615</v>
      </c>
      <c r="FM1" s="59" t="s">
        <v>616</v>
      </c>
      <c r="FN1" s="59" t="s">
        <v>1039</v>
      </c>
      <c r="FO1" s="59" t="s">
        <v>1040</v>
      </c>
      <c r="FP1" s="59" t="s">
        <v>1089</v>
      </c>
      <c r="FQ1" s="59" t="s">
        <v>1090</v>
      </c>
      <c r="FR1" s="59" t="s">
        <v>617</v>
      </c>
      <c r="FS1" s="59" t="s">
        <v>618</v>
      </c>
      <c r="FT1" s="59" t="s">
        <v>619</v>
      </c>
      <c r="FU1" s="59" t="s">
        <v>620</v>
      </c>
      <c r="FV1" s="59" t="s">
        <v>621</v>
      </c>
      <c r="FW1" s="59" t="s">
        <v>622</v>
      </c>
      <c r="FX1" s="59" t="s">
        <v>623</v>
      </c>
      <c r="FY1" s="59" t="s">
        <v>624</v>
      </c>
      <c r="FZ1" s="59" t="s">
        <v>625</v>
      </c>
      <c r="GA1" s="61" t="s">
        <v>1092</v>
      </c>
      <c r="GB1" s="61" t="s">
        <v>1124</v>
      </c>
      <c r="GC1" s="62" t="s">
        <v>1093</v>
      </c>
      <c r="GD1" s="61" t="s">
        <v>1134</v>
      </c>
      <c r="GE1" s="61" t="s">
        <v>1135</v>
      </c>
      <c r="GF1" s="61" t="s">
        <v>1136</v>
      </c>
      <c r="GG1" s="61" t="s">
        <v>1137</v>
      </c>
      <c r="GH1" s="61" t="s">
        <v>1138</v>
      </c>
      <c r="GI1" s="61" t="s">
        <v>1094</v>
      </c>
      <c r="GJ1" s="61" t="s">
        <v>1095</v>
      </c>
      <c r="GK1" s="61" t="s">
        <v>626</v>
      </c>
      <c r="GL1" s="61" t="s">
        <v>627</v>
      </c>
      <c r="GM1" s="61" t="s">
        <v>1167</v>
      </c>
      <c r="GN1" s="61" t="s">
        <v>628</v>
      </c>
      <c r="GO1" s="61" t="s">
        <v>629</v>
      </c>
      <c r="GP1" s="61" t="s">
        <v>630</v>
      </c>
      <c r="GQ1" s="61" t="s">
        <v>1079</v>
      </c>
      <c r="GR1" s="61" t="s">
        <v>631</v>
      </c>
      <c r="GS1" s="61" t="s">
        <v>632</v>
      </c>
      <c r="GT1" s="61" t="s">
        <v>633</v>
      </c>
      <c r="GU1" s="61" t="s">
        <v>634</v>
      </c>
      <c r="GV1" s="61" t="s">
        <v>635</v>
      </c>
      <c r="GW1" s="61" t="s">
        <v>636</v>
      </c>
      <c r="GX1" s="61" t="s">
        <v>637</v>
      </c>
      <c r="GY1" s="61" t="s">
        <v>638</v>
      </c>
      <c r="GZ1" s="61" t="s">
        <v>639</v>
      </c>
      <c r="HA1" s="61" t="s">
        <v>640</v>
      </c>
      <c r="HB1" s="61" t="s">
        <v>641</v>
      </c>
      <c r="HC1" s="61" t="s">
        <v>1047</v>
      </c>
      <c r="HD1" s="61" t="s">
        <v>1041</v>
      </c>
      <c r="HE1" s="61" t="s">
        <v>1042</v>
      </c>
      <c r="HF1" s="61" t="s">
        <v>1043</v>
      </c>
      <c r="HG1" s="61" t="s">
        <v>1044</v>
      </c>
      <c r="HH1" s="61" t="s">
        <v>1045</v>
      </c>
      <c r="HI1" s="61" t="s">
        <v>1046</v>
      </c>
      <c r="HJ1" s="61" t="s">
        <v>642</v>
      </c>
      <c r="HK1" s="61" t="s">
        <v>643</v>
      </c>
      <c r="HL1" s="61" t="s">
        <v>644</v>
      </c>
      <c r="HM1" s="61" t="s">
        <v>645</v>
      </c>
      <c r="HN1" s="61" t="s">
        <v>646</v>
      </c>
      <c r="HO1" s="61" t="s">
        <v>647</v>
      </c>
      <c r="HP1" s="61" t="s">
        <v>648</v>
      </c>
      <c r="HQ1" s="61" t="s">
        <v>649</v>
      </c>
      <c r="HR1" s="61" t="s">
        <v>650</v>
      </c>
      <c r="HS1" s="61" t="s">
        <v>651</v>
      </c>
      <c r="HT1" s="61" t="s">
        <v>652</v>
      </c>
      <c r="HU1" s="61" t="s">
        <v>653</v>
      </c>
      <c r="HV1" s="61" t="s">
        <v>654</v>
      </c>
      <c r="HW1" s="61" t="s">
        <v>655</v>
      </c>
      <c r="HX1" s="61" t="s">
        <v>656</v>
      </c>
      <c r="HY1" s="61" t="s">
        <v>657</v>
      </c>
      <c r="HZ1" s="61" t="s">
        <v>658</v>
      </c>
      <c r="IA1" s="61" t="s">
        <v>659</v>
      </c>
      <c r="IB1" s="61" t="s">
        <v>660</v>
      </c>
      <c r="IC1" s="61" t="s">
        <v>661</v>
      </c>
      <c r="ID1" s="61" t="s">
        <v>662</v>
      </c>
      <c r="IE1" s="61" t="s">
        <v>663</v>
      </c>
      <c r="IF1" s="61" t="s">
        <v>664</v>
      </c>
      <c r="IG1" s="59" t="s">
        <v>1105</v>
      </c>
      <c r="IH1" s="59" t="s">
        <v>1125</v>
      </c>
      <c r="II1" s="60" t="s">
        <v>1106</v>
      </c>
      <c r="IJ1" s="59" t="s">
        <v>1119</v>
      </c>
      <c r="IK1" s="59" t="s">
        <v>1101</v>
      </c>
      <c r="IL1" s="59" t="s">
        <v>1102</v>
      </c>
      <c r="IM1" s="60" t="s">
        <v>1103</v>
      </c>
      <c r="IN1" s="60" t="s">
        <v>1104</v>
      </c>
      <c r="IO1" s="59" t="s">
        <v>1139</v>
      </c>
      <c r="IP1" s="59" t="s">
        <v>1140</v>
      </c>
      <c r="IQ1" s="59" t="s">
        <v>1141</v>
      </c>
      <c r="IR1" s="59" t="s">
        <v>1142</v>
      </c>
      <c r="IS1" s="59" t="s">
        <v>1143</v>
      </c>
      <c r="IT1" s="59" t="s">
        <v>665</v>
      </c>
      <c r="IU1" s="59" t="s">
        <v>666</v>
      </c>
      <c r="IV1" s="59" t="s">
        <v>667</v>
      </c>
      <c r="IW1" s="59" t="s">
        <v>668</v>
      </c>
      <c r="IX1" s="59" t="s">
        <v>1169</v>
      </c>
      <c r="IY1" s="59" t="s">
        <v>669</v>
      </c>
      <c r="IZ1" s="59" t="s">
        <v>670</v>
      </c>
      <c r="JA1" s="59" t="s">
        <v>1080</v>
      </c>
      <c r="JB1" s="59" t="s">
        <v>671</v>
      </c>
      <c r="JC1" s="59" t="s">
        <v>672</v>
      </c>
      <c r="JD1" s="59" t="s">
        <v>673</v>
      </c>
      <c r="JE1" s="59" t="s">
        <v>674</v>
      </c>
      <c r="JF1" s="59" t="s">
        <v>675</v>
      </c>
      <c r="JG1" s="59" t="s">
        <v>676</v>
      </c>
      <c r="JH1" s="59" t="s">
        <v>677</v>
      </c>
      <c r="JI1" s="59" t="s">
        <v>678</v>
      </c>
      <c r="JJ1" s="59" t="s">
        <v>679</v>
      </c>
      <c r="JK1" s="59" t="s">
        <v>680</v>
      </c>
      <c r="JL1" s="59" t="s">
        <v>681</v>
      </c>
      <c r="JM1" s="59" t="s">
        <v>1048</v>
      </c>
      <c r="JN1" s="59" t="s">
        <v>1049</v>
      </c>
      <c r="JO1" s="59" t="s">
        <v>1050</v>
      </c>
      <c r="JP1" s="59" t="s">
        <v>1051</v>
      </c>
      <c r="JQ1" s="59" t="s">
        <v>1052</v>
      </c>
      <c r="JR1" s="59" t="s">
        <v>1053</v>
      </c>
      <c r="JS1" s="59" t="s">
        <v>1054</v>
      </c>
      <c r="JT1" s="59" t="s">
        <v>682</v>
      </c>
      <c r="JU1" s="59" t="s">
        <v>683</v>
      </c>
      <c r="JV1" s="59" t="s">
        <v>684</v>
      </c>
      <c r="JW1" s="59" t="s">
        <v>685</v>
      </c>
      <c r="JX1" s="59" t="s">
        <v>686</v>
      </c>
      <c r="JY1" s="59" t="s">
        <v>687</v>
      </c>
      <c r="JZ1" s="59" t="s">
        <v>688</v>
      </c>
      <c r="KA1" s="59" t="s">
        <v>689</v>
      </c>
      <c r="KB1" s="59" t="s">
        <v>690</v>
      </c>
      <c r="KC1" s="59" t="s">
        <v>691</v>
      </c>
      <c r="KD1" s="59" t="s">
        <v>692</v>
      </c>
      <c r="KE1" s="59" t="s">
        <v>693</v>
      </c>
      <c r="KF1" s="59" t="s">
        <v>694</v>
      </c>
      <c r="KG1" s="59" t="s">
        <v>695</v>
      </c>
      <c r="KH1" s="59" t="s">
        <v>696</v>
      </c>
      <c r="KI1" s="59" t="s">
        <v>697</v>
      </c>
      <c r="KJ1" s="59" t="s">
        <v>698</v>
      </c>
      <c r="KK1" s="63" t="s">
        <v>1107</v>
      </c>
      <c r="KL1" s="63" t="s">
        <v>1126</v>
      </c>
      <c r="KM1" s="64" t="s">
        <v>1108</v>
      </c>
      <c r="KN1" s="63" t="s">
        <v>1153</v>
      </c>
      <c r="KO1" s="63" t="s">
        <v>1109</v>
      </c>
      <c r="KP1" s="63" t="s">
        <v>1110</v>
      </c>
      <c r="KQ1" s="63" t="s">
        <v>1111</v>
      </c>
      <c r="KR1" s="63" t="s">
        <v>1112</v>
      </c>
      <c r="KS1" s="63" t="s">
        <v>699</v>
      </c>
      <c r="KT1" s="63" t="s">
        <v>700</v>
      </c>
      <c r="KU1" s="63" t="s">
        <v>701</v>
      </c>
      <c r="KV1" s="63" t="s">
        <v>702</v>
      </c>
      <c r="KW1" s="63" t="s">
        <v>1170</v>
      </c>
      <c r="KX1" s="63" t="s">
        <v>703</v>
      </c>
      <c r="KY1" s="63" t="s">
        <v>704</v>
      </c>
      <c r="KZ1" s="63" t="s">
        <v>705</v>
      </c>
      <c r="LA1" s="63" t="s">
        <v>1081</v>
      </c>
      <c r="LB1" s="63" t="s">
        <v>706</v>
      </c>
      <c r="LC1" s="63" t="s">
        <v>707</v>
      </c>
      <c r="LD1" s="63" t="s">
        <v>708</v>
      </c>
      <c r="LE1" s="63" t="s">
        <v>709</v>
      </c>
      <c r="LF1" s="63" t="s">
        <v>710</v>
      </c>
      <c r="LG1" s="63" t="s">
        <v>711</v>
      </c>
      <c r="LH1" s="63" t="s">
        <v>712</v>
      </c>
      <c r="LI1" s="63" t="s">
        <v>713</v>
      </c>
      <c r="LJ1" s="63" t="s">
        <v>639</v>
      </c>
      <c r="LK1" s="63" t="s">
        <v>714</v>
      </c>
      <c r="LL1" s="63" t="s">
        <v>715</v>
      </c>
      <c r="LM1" s="63" t="s">
        <v>1056</v>
      </c>
      <c r="LN1" s="63" t="s">
        <v>1057</v>
      </c>
      <c r="LO1" s="63" t="s">
        <v>1058</v>
      </c>
      <c r="LP1" s="63" t="s">
        <v>1059</v>
      </c>
      <c r="LQ1" s="63" t="s">
        <v>1060</v>
      </c>
      <c r="LR1" s="63" t="s">
        <v>1061</v>
      </c>
      <c r="LS1" s="63" t="s">
        <v>1062</v>
      </c>
      <c r="LT1" s="63" t="s">
        <v>716</v>
      </c>
      <c r="LU1" s="63" t="s">
        <v>717</v>
      </c>
      <c r="LV1" s="63" t="s">
        <v>718</v>
      </c>
      <c r="LW1" s="63" t="s">
        <v>719</v>
      </c>
      <c r="LX1" s="63" t="s">
        <v>720</v>
      </c>
      <c r="LY1" s="63" t="s">
        <v>721</v>
      </c>
      <c r="LZ1" s="63" t="s">
        <v>722</v>
      </c>
      <c r="MA1" s="63" t="s">
        <v>723</v>
      </c>
      <c r="MB1" s="63" t="s">
        <v>724</v>
      </c>
      <c r="MC1" s="63" t="s">
        <v>725</v>
      </c>
      <c r="MD1" s="63" t="s">
        <v>726</v>
      </c>
      <c r="ME1" s="63" t="s">
        <v>727</v>
      </c>
      <c r="MF1" s="63" t="s">
        <v>728</v>
      </c>
      <c r="MG1" s="63" t="s">
        <v>729</v>
      </c>
      <c r="MH1" s="63" t="s">
        <v>730</v>
      </c>
      <c r="MI1" s="63" t="s">
        <v>731</v>
      </c>
      <c r="MJ1" s="63" t="s">
        <v>732</v>
      </c>
      <c r="MK1" s="63" t="s">
        <v>733</v>
      </c>
      <c r="ML1" s="63" t="s">
        <v>734</v>
      </c>
      <c r="MM1" s="63" t="s">
        <v>735</v>
      </c>
      <c r="MN1" s="63" t="s">
        <v>736</v>
      </c>
      <c r="MO1" s="63" t="s">
        <v>737</v>
      </c>
      <c r="MP1" s="63" t="s">
        <v>738</v>
      </c>
      <c r="MQ1" s="65" t="s">
        <v>739</v>
      </c>
      <c r="MR1" s="65" t="s">
        <v>1127</v>
      </c>
      <c r="MS1" s="65" t="s">
        <v>1128</v>
      </c>
      <c r="MT1" s="65" t="s">
        <v>1120</v>
      </c>
      <c r="MU1" s="65" t="s">
        <v>1113</v>
      </c>
      <c r="MV1" s="66" t="s">
        <v>1114</v>
      </c>
      <c r="MW1" s="66" t="s">
        <v>1115</v>
      </c>
      <c r="MX1" s="65" t="s">
        <v>741</v>
      </c>
      <c r="MY1" s="65" t="s">
        <v>742</v>
      </c>
      <c r="MZ1" s="65" t="s">
        <v>743</v>
      </c>
      <c r="NA1" s="65" t="s">
        <v>1082</v>
      </c>
      <c r="NB1" s="65" t="s">
        <v>744</v>
      </c>
      <c r="NC1" s="65" t="s">
        <v>745</v>
      </c>
      <c r="ND1" s="65" t="s">
        <v>746</v>
      </c>
      <c r="NE1" s="65" t="s">
        <v>747</v>
      </c>
      <c r="NF1" s="65" t="s">
        <v>748</v>
      </c>
      <c r="NG1" s="65" t="s">
        <v>749</v>
      </c>
      <c r="NH1" s="65" t="s">
        <v>750</v>
      </c>
      <c r="NI1" s="65" t="s">
        <v>751</v>
      </c>
      <c r="NJ1" s="65" t="s">
        <v>752</v>
      </c>
      <c r="NK1" s="65" t="s">
        <v>753</v>
      </c>
      <c r="NL1" s="65" t="s">
        <v>754</v>
      </c>
      <c r="NM1" s="65" t="s">
        <v>1171</v>
      </c>
      <c r="NN1" s="65" t="s">
        <v>755</v>
      </c>
      <c r="NO1" s="65" t="s">
        <v>756</v>
      </c>
      <c r="NP1" s="65" t="s">
        <v>757</v>
      </c>
      <c r="NQ1" s="65" t="s">
        <v>758</v>
      </c>
      <c r="NR1" s="65" t="s">
        <v>759</v>
      </c>
      <c r="NS1" s="65" t="s">
        <v>760</v>
      </c>
      <c r="NT1" s="65" t="s">
        <v>1025</v>
      </c>
      <c r="NU1" s="65" t="s">
        <v>1026</v>
      </c>
      <c r="NV1" s="65" t="s">
        <v>1063</v>
      </c>
      <c r="NW1" s="65" t="s">
        <v>1027</v>
      </c>
      <c r="NX1" s="65" t="s">
        <v>1028</v>
      </c>
      <c r="NY1" s="65" t="s">
        <v>1029</v>
      </c>
      <c r="NZ1" s="65" t="s">
        <v>1030</v>
      </c>
      <c r="OA1" s="65" t="s">
        <v>761</v>
      </c>
      <c r="OB1" s="65" t="s">
        <v>762</v>
      </c>
      <c r="OC1" s="65" t="s">
        <v>763</v>
      </c>
      <c r="OD1" s="65" t="s">
        <v>764</v>
      </c>
      <c r="OE1" s="65" t="s">
        <v>765</v>
      </c>
      <c r="OF1" s="65" t="s">
        <v>766</v>
      </c>
      <c r="OG1" s="65" t="s">
        <v>767</v>
      </c>
      <c r="OH1" s="65" t="s">
        <v>768</v>
      </c>
      <c r="OI1" s="65" t="s">
        <v>769</v>
      </c>
      <c r="OJ1" s="65" t="s">
        <v>770</v>
      </c>
      <c r="OK1" s="65" t="s">
        <v>771</v>
      </c>
      <c r="OL1" s="65" t="s">
        <v>772</v>
      </c>
      <c r="OM1" s="65" t="s">
        <v>773</v>
      </c>
      <c r="ON1" s="65" t="s">
        <v>774</v>
      </c>
      <c r="OO1" s="65" t="s">
        <v>775</v>
      </c>
      <c r="OP1" s="65" t="s">
        <v>776</v>
      </c>
      <c r="OQ1" s="65" t="s">
        <v>777</v>
      </c>
      <c r="OR1" s="65" t="s">
        <v>778</v>
      </c>
      <c r="OS1" s="65" t="s">
        <v>779</v>
      </c>
      <c r="OT1" s="65" t="s">
        <v>780</v>
      </c>
      <c r="OU1" s="65" t="s">
        <v>781</v>
      </c>
      <c r="OV1" s="65" t="s">
        <v>782</v>
      </c>
      <c r="OW1" s="65" t="s">
        <v>783</v>
      </c>
      <c r="OX1" s="65" t="s">
        <v>784</v>
      </c>
      <c r="OY1" s="65" t="s">
        <v>785</v>
      </c>
      <c r="OZ1" s="65" t="s">
        <v>786</v>
      </c>
      <c r="PA1" s="65" t="s">
        <v>787</v>
      </c>
      <c r="PB1" s="65" t="s">
        <v>788</v>
      </c>
      <c r="PC1" s="65" t="s">
        <v>789</v>
      </c>
      <c r="PD1" s="65" t="s">
        <v>790</v>
      </c>
      <c r="PE1" s="65" t="s">
        <v>791</v>
      </c>
      <c r="PF1" s="65" t="s">
        <v>792</v>
      </c>
      <c r="PG1" s="65" t="s">
        <v>793</v>
      </c>
      <c r="PH1" s="65" t="s">
        <v>794</v>
      </c>
      <c r="PI1" s="65" t="s">
        <v>795</v>
      </c>
      <c r="PJ1" s="65" t="s">
        <v>796</v>
      </c>
      <c r="PK1" s="65" t="s">
        <v>797</v>
      </c>
      <c r="PL1" s="65" t="s">
        <v>798</v>
      </c>
      <c r="PM1" s="65" t="s">
        <v>799</v>
      </c>
      <c r="PN1" s="65" t="s">
        <v>800</v>
      </c>
      <c r="PO1" s="65" t="s">
        <v>801</v>
      </c>
      <c r="PP1" s="65" t="s">
        <v>802</v>
      </c>
      <c r="PQ1" s="65" t="s">
        <v>803</v>
      </c>
      <c r="PR1" s="65" t="s">
        <v>804</v>
      </c>
      <c r="PS1" s="65" t="s">
        <v>805</v>
      </c>
      <c r="PT1" s="65" t="s">
        <v>806</v>
      </c>
      <c r="PU1" s="65" t="s">
        <v>807</v>
      </c>
      <c r="PV1" s="65" t="s">
        <v>808</v>
      </c>
      <c r="PW1" s="65" t="s">
        <v>809</v>
      </c>
      <c r="PX1" s="65" t="s">
        <v>810</v>
      </c>
      <c r="PY1" s="65" t="s">
        <v>811</v>
      </c>
      <c r="PZ1" s="65" t="s">
        <v>812</v>
      </c>
      <c r="QA1" s="65" t="s">
        <v>813</v>
      </c>
      <c r="QB1" s="65" t="s">
        <v>814</v>
      </c>
      <c r="QC1" s="65" t="s">
        <v>815</v>
      </c>
      <c r="QD1" s="65" t="s">
        <v>816</v>
      </c>
      <c r="QE1" s="65" t="s">
        <v>817</v>
      </c>
      <c r="QF1" s="65" t="s">
        <v>818</v>
      </c>
      <c r="QG1" s="65" t="s">
        <v>819</v>
      </c>
      <c r="QH1" s="65" t="s">
        <v>820</v>
      </c>
      <c r="QI1" s="65" t="s">
        <v>821</v>
      </c>
      <c r="QJ1" s="67" t="s">
        <v>1129</v>
      </c>
      <c r="QK1" s="67" t="s">
        <v>1130</v>
      </c>
      <c r="QL1" s="67" t="s">
        <v>1131</v>
      </c>
      <c r="QM1" s="67" t="s">
        <v>822</v>
      </c>
      <c r="QN1" s="67" t="s">
        <v>823</v>
      </c>
      <c r="QO1" s="67" t="s">
        <v>824</v>
      </c>
      <c r="QP1" s="67" t="s">
        <v>825</v>
      </c>
      <c r="QQ1" s="67" t="s">
        <v>826</v>
      </c>
      <c r="QR1" s="67" t="s">
        <v>827</v>
      </c>
      <c r="QS1" s="67" t="s">
        <v>828</v>
      </c>
      <c r="QT1" s="67" t="s">
        <v>829</v>
      </c>
      <c r="QU1" s="67" t="s">
        <v>830</v>
      </c>
      <c r="QV1" s="67" t="s">
        <v>114</v>
      </c>
      <c r="QW1" s="67" t="s">
        <v>1083</v>
      </c>
      <c r="QX1" s="67" t="s">
        <v>831</v>
      </c>
      <c r="QY1" s="67" t="s">
        <v>832</v>
      </c>
      <c r="QZ1" s="67" t="s">
        <v>833</v>
      </c>
      <c r="RA1" s="67" t="s">
        <v>834</v>
      </c>
      <c r="RB1" s="67" t="s">
        <v>835</v>
      </c>
      <c r="RC1" s="67" t="s">
        <v>836</v>
      </c>
      <c r="RD1" s="67" t="s">
        <v>1064</v>
      </c>
      <c r="RE1" s="67" t="s">
        <v>1065</v>
      </c>
      <c r="RF1" s="67" t="s">
        <v>1066</v>
      </c>
      <c r="RG1" s="67" t="s">
        <v>1067</v>
      </c>
      <c r="RH1" s="67" t="s">
        <v>1068</v>
      </c>
      <c r="RI1" s="67" t="s">
        <v>1069</v>
      </c>
      <c r="RJ1" s="67" t="s">
        <v>1070</v>
      </c>
      <c r="RK1" s="67" t="s">
        <v>837</v>
      </c>
      <c r="RL1" s="67" t="s">
        <v>838</v>
      </c>
      <c r="RM1" s="67" t="s">
        <v>839</v>
      </c>
      <c r="RN1" s="67" t="s">
        <v>840</v>
      </c>
      <c r="RO1" s="67" t="s">
        <v>841</v>
      </c>
      <c r="RP1" s="67" t="s">
        <v>842</v>
      </c>
      <c r="RQ1" s="67" t="s">
        <v>843</v>
      </c>
      <c r="RR1" s="67" t="s">
        <v>844</v>
      </c>
      <c r="RS1" s="67" t="s">
        <v>845</v>
      </c>
    </row>
    <row r="2" spans="1:487" s="115" customFormat="1" ht="57" customHeight="1" x14ac:dyDescent="0.35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10">
        <v>1</v>
      </c>
      <c r="L2" s="110">
        <v>1</v>
      </c>
      <c r="M2" s="111"/>
      <c r="N2" s="110"/>
      <c r="O2" s="110"/>
      <c r="P2" s="110"/>
      <c r="Q2" s="110"/>
      <c r="R2" s="110"/>
      <c r="S2" s="110"/>
      <c r="T2" s="110"/>
      <c r="U2" s="110"/>
      <c r="V2" s="110">
        <v>1</v>
      </c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>
        <v>1</v>
      </c>
      <c r="AJ2" s="110">
        <v>1</v>
      </c>
      <c r="AK2" s="110">
        <v>1</v>
      </c>
      <c r="AL2" s="110">
        <v>1</v>
      </c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2">
        <v>1</v>
      </c>
      <c r="AZ2" s="112">
        <v>1</v>
      </c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12"/>
      <c r="CA2" s="112"/>
      <c r="CB2" s="112"/>
      <c r="CC2" s="112"/>
      <c r="CD2" s="112">
        <v>1</v>
      </c>
      <c r="CE2" s="112"/>
      <c r="CF2" s="112">
        <v>1</v>
      </c>
      <c r="CG2" s="112">
        <v>1</v>
      </c>
      <c r="CH2" s="112">
        <v>1</v>
      </c>
      <c r="CI2" s="112">
        <v>1</v>
      </c>
      <c r="CJ2" s="112"/>
      <c r="CK2" s="112"/>
      <c r="CL2" s="112"/>
      <c r="CM2" s="112"/>
      <c r="CN2" s="112"/>
      <c r="CO2" s="112"/>
      <c r="CP2" s="112"/>
      <c r="CQ2" s="112"/>
      <c r="CR2" s="112"/>
      <c r="CS2" s="112"/>
      <c r="CT2" s="112"/>
      <c r="CU2" s="112"/>
      <c r="CV2" s="112"/>
      <c r="CW2" s="112"/>
      <c r="CX2" s="112"/>
      <c r="CY2" s="112"/>
      <c r="CZ2" s="112"/>
      <c r="DA2" s="112"/>
      <c r="DB2" s="112"/>
      <c r="DC2" s="112"/>
      <c r="DD2" s="112"/>
      <c r="DE2" s="112"/>
      <c r="DF2" s="112"/>
      <c r="DG2" s="112"/>
      <c r="DH2" s="112"/>
      <c r="DI2" s="112"/>
      <c r="DJ2" s="112"/>
      <c r="DK2" s="112"/>
      <c r="DL2" s="112"/>
      <c r="DM2" s="112"/>
      <c r="DN2" s="112"/>
      <c r="DO2" s="112"/>
      <c r="DP2" s="112"/>
      <c r="DQ2" s="112"/>
      <c r="DR2" s="112"/>
      <c r="DS2" s="112"/>
      <c r="DT2" s="112"/>
      <c r="DU2" s="112"/>
      <c r="DV2" s="112"/>
      <c r="DW2" s="112"/>
      <c r="DX2" s="112"/>
      <c r="DY2" s="112"/>
      <c r="DZ2" s="112"/>
      <c r="EA2" s="112"/>
      <c r="EB2" s="112"/>
      <c r="EC2" s="112"/>
      <c r="ED2" s="112"/>
      <c r="EE2" s="112"/>
      <c r="EF2" s="112"/>
      <c r="EG2" s="112"/>
      <c r="EH2" s="112"/>
      <c r="EI2" s="112"/>
      <c r="EJ2" s="112"/>
      <c r="EK2" s="112"/>
      <c r="EL2" s="112"/>
      <c r="EM2" s="112"/>
      <c r="EN2" s="112"/>
      <c r="EO2" s="112"/>
      <c r="EP2" s="112"/>
      <c r="EQ2" s="112"/>
      <c r="ER2" s="112"/>
      <c r="ES2" s="112"/>
      <c r="ET2" s="112"/>
      <c r="EU2" s="112"/>
      <c r="EV2" s="113"/>
      <c r="EW2" s="113"/>
      <c r="EX2" s="113">
        <v>1</v>
      </c>
      <c r="EY2" s="114"/>
      <c r="EZ2" s="113"/>
      <c r="FA2" s="113"/>
      <c r="FB2" s="113"/>
      <c r="FC2" s="113"/>
      <c r="FD2" s="113"/>
      <c r="FE2" s="113"/>
      <c r="FF2" s="113"/>
      <c r="FG2" s="113"/>
      <c r="FH2" s="114">
        <v>1</v>
      </c>
      <c r="FI2" s="114"/>
      <c r="FJ2" s="114"/>
      <c r="FK2" s="114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C2" s="116"/>
      <c r="GJ2" s="115">
        <v>1</v>
      </c>
      <c r="IG2" s="113"/>
      <c r="IH2" s="113"/>
      <c r="II2" s="114"/>
      <c r="IJ2" s="113"/>
      <c r="IK2" s="113"/>
      <c r="IL2" s="113"/>
      <c r="IM2" s="114"/>
      <c r="IN2" s="114"/>
      <c r="IO2" s="113"/>
      <c r="IP2" s="113"/>
      <c r="IQ2" s="113"/>
      <c r="IR2" s="113"/>
      <c r="IS2" s="113"/>
      <c r="IT2" s="113"/>
      <c r="IU2" s="113"/>
      <c r="IV2" s="113"/>
      <c r="IW2" s="113"/>
      <c r="IX2" s="113"/>
      <c r="IY2" s="113"/>
      <c r="IZ2" s="113"/>
      <c r="JA2" s="113"/>
      <c r="JB2" s="113"/>
      <c r="JC2" s="113"/>
      <c r="JD2" s="113"/>
      <c r="JE2" s="113"/>
      <c r="JF2" s="113"/>
      <c r="JG2" s="113"/>
      <c r="JH2" s="113"/>
      <c r="JI2" s="113"/>
      <c r="JJ2" s="113"/>
      <c r="JK2" s="113"/>
      <c r="JL2" s="113"/>
      <c r="JM2" s="113"/>
      <c r="JN2" s="113"/>
      <c r="JO2" s="113"/>
      <c r="JP2" s="113"/>
      <c r="JQ2" s="113"/>
      <c r="JR2" s="113"/>
      <c r="JS2" s="113"/>
      <c r="JT2" s="113"/>
      <c r="JU2" s="113"/>
      <c r="JV2" s="113"/>
      <c r="JW2" s="113"/>
      <c r="JX2" s="113"/>
      <c r="JY2" s="113"/>
      <c r="JZ2" s="113"/>
      <c r="KA2" s="113"/>
      <c r="KB2" s="113"/>
      <c r="KC2" s="113"/>
      <c r="KD2" s="113"/>
      <c r="KE2" s="113"/>
      <c r="KF2" s="113"/>
      <c r="KG2" s="113"/>
      <c r="KH2" s="113"/>
      <c r="KI2" s="113"/>
      <c r="KJ2" s="113"/>
      <c r="KK2" s="117"/>
      <c r="KL2" s="117"/>
      <c r="KM2" s="118"/>
      <c r="KN2" s="117"/>
      <c r="KO2" s="117"/>
      <c r="KP2" s="117"/>
      <c r="KQ2" s="117"/>
      <c r="KR2" s="117"/>
      <c r="KS2" s="117"/>
      <c r="KT2" s="117"/>
      <c r="KU2" s="117"/>
      <c r="KV2" s="117"/>
      <c r="KW2" s="117"/>
      <c r="KX2" s="117"/>
      <c r="KY2" s="117"/>
      <c r="KZ2" s="117"/>
      <c r="LA2" s="117"/>
      <c r="LB2" s="117"/>
      <c r="LC2" s="117"/>
      <c r="LD2" s="117"/>
      <c r="LE2" s="117"/>
      <c r="LF2" s="117"/>
      <c r="LG2" s="117"/>
      <c r="LH2" s="117"/>
      <c r="LI2" s="117"/>
      <c r="LJ2" s="117"/>
      <c r="LK2" s="117"/>
      <c r="LL2" s="117"/>
      <c r="LM2" s="117"/>
      <c r="LN2" s="117"/>
      <c r="LO2" s="117"/>
      <c r="LP2" s="117"/>
      <c r="LQ2" s="117"/>
      <c r="LR2" s="117"/>
      <c r="LS2" s="117"/>
      <c r="LT2" s="117"/>
      <c r="LU2" s="117"/>
      <c r="LV2" s="117"/>
      <c r="LW2" s="117"/>
      <c r="LX2" s="117"/>
      <c r="LY2" s="117"/>
      <c r="LZ2" s="117"/>
      <c r="MA2" s="117"/>
      <c r="MB2" s="117"/>
      <c r="MC2" s="117"/>
      <c r="MD2" s="117"/>
      <c r="ME2" s="117"/>
      <c r="MF2" s="117"/>
      <c r="MG2" s="117"/>
      <c r="MH2" s="117"/>
      <c r="MI2" s="117"/>
      <c r="MJ2" s="117"/>
      <c r="MK2" s="117"/>
      <c r="ML2" s="117"/>
      <c r="MM2" s="117"/>
      <c r="MN2" s="117"/>
      <c r="MO2" s="117"/>
      <c r="MP2" s="117"/>
      <c r="MQ2" s="119">
        <v>1</v>
      </c>
      <c r="MR2" s="119">
        <v>1</v>
      </c>
      <c r="MS2" s="119"/>
      <c r="MT2" s="119"/>
      <c r="MU2" s="119"/>
      <c r="MV2" s="120"/>
      <c r="MW2" s="120"/>
      <c r="MX2" s="119"/>
      <c r="MY2" s="119"/>
      <c r="MZ2" s="119"/>
      <c r="NA2" s="119"/>
      <c r="NB2" s="119"/>
      <c r="NC2" s="119"/>
      <c r="ND2" s="119"/>
      <c r="NE2" s="119"/>
      <c r="NF2" s="119"/>
      <c r="NG2" s="119"/>
      <c r="NH2" s="119"/>
      <c r="NI2" s="119"/>
      <c r="NJ2" s="119"/>
      <c r="NK2" s="119"/>
      <c r="NL2" s="119"/>
      <c r="NM2" s="119"/>
      <c r="NN2" s="119"/>
      <c r="NO2" s="119"/>
      <c r="NP2" s="119"/>
      <c r="NQ2" s="119"/>
      <c r="NR2" s="119"/>
      <c r="NS2" s="119"/>
      <c r="NT2" s="119">
        <v>1</v>
      </c>
      <c r="NU2" s="119">
        <v>1</v>
      </c>
      <c r="NV2" s="119">
        <v>1</v>
      </c>
      <c r="NW2" s="119">
        <v>1</v>
      </c>
      <c r="NX2" s="119"/>
      <c r="NY2" s="119"/>
      <c r="NZ2" s="119"/>
      <c r="OA2" s="119"/>
      <c r="OB2" s="119"/>
      <c r="OC2" s="119"/>
      <c r="OD2" s="119"/>
      <c r="OE2" s="119"/>
      <c r="OF2" s="119"/>
      <c r="OG2" s="119"/>
      <c r="OH2" s="119"/>
      <c r="OI2" s="119"/>
      <c r="OJ2" s="119"/>
      <c r="OK2" s="119"/>
      <c r="OL2" s="119"/>
      <c r="OM2" s="119"/>
      <c r="ON2" s="119"/>
      <c r="OO2" s="119"/>
      <c r="OP2" s="119"/>
      <c r="OQ2" s="119"/>
      <c r="OR2" s="119"/>
      <c r="OS2" s="119"/>
      <c r="OT2" s="119"/>
      <c r="OU2" s="119"/>
      <c r="OV2" s="119"/>
      <c r="OW2" s="119"/>
      <c r="OX2" s="119"/>
      <c r="OY2" s="119"/>
      <c r="OZ2" s="119"/>
      <c r="PA2" s="119"/>
      <c r="PB2" s="119"/>
      <c r="PC2" s="119"/>
      <c r="PD2" s="119"/>
      <c r="PE2" s="119"/>
      <c r="PF2" s="119"/>
      <c r="PG2" s="119"/>
      <c r="PH2" s="119"/>
      <c r="PI2" s="119"/>
      <c r="PJ2" s="119"/>
      <c r="PK2" s="119"/>
      <c r="PL2" s="119"/>
      <c r="PM2" s="119"/>
      <c r="PN2" s="119"/>
      <c r="PO2" s="119"/>
      <c r="PP2" s="119"/>
      <c r="PQ2" s="119"/>
      <c r="PR2" s="119"/>
      <c r="PS2" s="119"/>
      <c r="PT2" s="119"/>
      <c r="PU2" s="119"/>
      <c r="PV2" s="119"/>
      <c r="PW2" s="119"/>
      <c r="PX2" s="119"/>
      <c r="PY2" s="119"/>
      <c r="PZ2" s="119"/>
      <c r="QA2" s="119"/>
      <c r="QB2" s="119"/>
      <c r="QC2" s="119"/>
      <c r="QD2" s="119"/>
      <c r="QE2" s="119"/>
      <c r="QF2" s="119"/>
      <c r="QG2" s="119"/>
      <c r="QH2" s="119"/>
      <c r="QI2" s="119"/>
      <c r="QJ2" s="121">
        <v>1</v>
      </c>
      <c r="QK2" s="121">
        <v>1</v>
      </c>
      <c r="QL2" s="121"/>
      <c r="QM2" s="121"/>
      <c r="QN2" s="121"/>
      <c r="QO2" s="121"/>
      <c r="QP2" s="121"/>
      <c r="QQ2" s="121"/>
      <c r="QR2" s="121"/>
      <c r="QS2" s="121"/>
      <c r="QT2" s="121"/>
      <c r="QU2" s="121"/>
      <c r="QV2" s="121"/>
      <c r="QW2" s="121"/>
      <c r="QX2" s="121"/>
      <c r="QY2" s="121"/>
      <c r="QZ2" s="121"/>
      <c r="RA2" s="121"/>
      <c r="RB2" s="121"/>
      <c r="RC2" s="121"/>
      <c r="RD2" s="121">
        <v>1</v>
      </c>
      <c r="RE2" s="121">
        <v>1</v>
      </c>
      <c r="RF2" s="121">
        <v>1</v>
      </c>
      <c r="RG2" s="121">
        <v>1</v>
      </c>
      <c r="RH2" s="121"/>
      <c r="RI2" s="121"/>
      <c r="RJ2" s="121"/>
      <c r="RK2" s="121"/>
      <c r="RL2" s="121"/>
      <c r="RM2" s="121"/>
      <c r="RN2" s="121"/>
      <c r="RO2" s="121"/>
      <c r="RP2" s="121"/>
      <c r="RQ2" s="121"/>
      <c r="RR2" s="121"/>
      <c r="RS2" s="121"/>
    </row>
    <row r="3" spans="1:487" x14ac:dyDescent="0.35">
      <c r="A3" s="85">
        <v>20200224</v>
      </c>
      <c r="B3" s="12" t="s">
        <v>72</v>
      </c>
      <c r="C3" s="19">
        <v>0.50347222222222221</v>
      </c>
      <c r="D3" s="20">
        <v>44481</v>
      </c>
      <c r="E3" s="12" t="s">
        <v>60</v>
      </c>
      <c r="F3" s="12" t="s">
        <v>48</v>
      </c>
      <c r="G3" s="12" t="s">
        <v>219</v>
      </c>
      <c r="H3" s="12" t="s">
        <v>220</v>
      </c>
      <c r="K3" s="12">
        <v>50</v>
      </c>
      <c r="L3" s="12">
        <v>50</v>
      </c>
      <c r="M3" s="21">
        <v>4.2</v>
      </c>
      <c r="P3" s="12" t="s">
        <v>68</v>
      </c>
      <c r="Q3" s="12" t="s">
        <v>4</v>
      </c>
      <c r="R3" s="12" t="s">
        <v>4</v>
      </c>
      <c r="T3" s="12" t="s">
        <v>4</v>
      </c>
      <c r="U3" s="12" t="s">
        <v>4</v>
      </c>
      <c r="W3" s="12">
        <v>0.7</v>
      </c>
      <c r="X3" s="12" t="s">
        <v>3</v>
      </c>
      <c r="Y3" s="12" t="s">
        <v>221</v>
      </c>
      <c r="AY3" s="12">
        <v>45</v>
      </c>
      <c r="AZ3" s="12">
        <v>45</v>
      </c>
      <c r="BA3" s="12">
        <v>1</v>
      </c>
      <c r="BJ3" s="12" t="s">
        <v>4</v>
      </c>
      <c r="BL3" s="12" t="s">
        <v>4</v>
      </c>
      <c r="BM3" s="12" t="s">
        <v>54</v>
      </c>
      <c r="BT3" s="12" t="s">
        <v>4</v>
      </c>
      <c r="BU3" s="12" t="s">
        <v>4</v>
      </c>
      <c r="BV3" s="12" t="s">
        <v>4</v>
      </c>
      <c r="BW3" s="12" t="s">
        <v>55</v>
      </c>
      <c r="BX3" s="12" t="s">
        <v>56</v>
      </c>
      <c r="BY3" s="12" t="s">
        <v>56</v>
      </c>
      <c r="BZ3" s="12">
        <v>0</v>
      </c>
      <c r="CA3" s="12">
        <v>0</v>
      </c>
      <c r="CB3" s="12" t="s">
        <v>42</v>
      </c>
      <c r="CC3" s="12" t="s">
        <v>4</v>
      </c>
      <c r="CE3" s="12">
        <v>0.6</v>
      </c>
      <c r="CI3" s="12">
        <v>24.8</v>
      </c>
      <c r="CM3" s="12" t="s">
        <v>13</v>
      </c>
      <c r="CN3" s="12" t="s">
        <v>12</v>
      </c>
      <c r="CO3" s="12" t="s">
        <v>11</v>
      </c>
      <c r="CS3" s="12" t="s">
        <v>4</v>
      </c>
      <c r="CU3" s="12">
        <v>2.1</v>
      </c>
      <c r="CV3" s="12">
        <v>1.9</v>
      </c>
      <c r="CW3" s="12" t="s">
        <v>4</v>
      </c>
      <c r="CX3" s="12" t="s">
        <v>119</v>
      </c>
      <c r="CY3" s="12" t="s">
        <v>201</v>
      </c>
      <c r="CZ3" s="12" t="s">
        <v>57</v>
      </c>
      <c r="DA3" s="12" t="s">
        <v>3</v>
      </c>
      <c r="DB3" s="12">
        <v>36</v>
      </c>
      <c r="DC3" s="12">
        <v>45</v>
      </c>
      <c r="DD3" s="12" t="s">
        <v>4</v>
      </c>
      <c r="DE3" s="12" t="s">
        <v>65</v>
      </c>
      <c r="DF3" s="12" t="s">
        <v>60</v>
      </c>
      <c r="DG3" s="12">
        <v>45</v>
      </c>
      <c r="DH3" s="12">
        <v>5</v>
      </c>
      <c r="DI3" s="12">
        <v>4</v>
      </c>
      <c r="DL3" s="12" t="s">
        <v>65</v>
      </c>
      <c r="DM3" s="12" t="s">
        <v>59</v>
      </c>
      <c r="DN3" s="12">
        <v>36</v>
      </c>
      <c r="DO3" s="12">
        <v>5</v>
      </c>
      <c r="DP3" s="12">
        <v>4</v>
      </c>
      <c r="DS3" s="12" t="s">
        <v>56</v>
      </c>
      <c r="DT3" s="12" t="s">
        <v>59</v>
      </c>
      <c r="DU3" s="12">
        <v>9</v>
      </c>
      <c r="EU3" s="12" t="s">
        <v>222</v>
      </c>
      <c r="EV3" s="12" t="s">
        <v>4</v>
      </c>
      <c r="EX3" s="12">
        <v>28.2</v>
      </c>
      <c r="EY3" s="21">
        <f t="shared" ref="EY3:EY34" si="0">(((GB3*GC3/100)+(IH3*II3/100)+(KL3*KM3/100))/EX3)*100</f>
        <v>2.0566666666666671</v>
      </c>
      <c r="EZ3" s="12">
        <v>5.9</v>
      </c>
      <c r="FA3" s="12">
        <v>21.8</v>
      </c>
      <c r="FB3" s="12">
        <v>6.4</v>
      </c>
      <c r="FC3" s="12">
        <v>21</v>
      </c>
      <c r="FD3" s="12">
        <f>AVERAGE(EZ3,FB3)</f>
        <v>6.15</v>
      </c>
      <c r="FE3">
        <v>30</v>
      </c>
      <c r="FF3" s="13">
        <f>FA3/NT3</f>
        <v>0.98198198198198205</v>
      </c>
      <c r="FG3" s="13">
        <f>FE3/NT3</f>
        <v>1.3513513513513513</v>
      </c>
      <c r="FH3" s="21">
        <f t="shared" ref="FH3:FH34" si="1">AVERAGE($HC3,$JM3,$LM3)</f>
        <v>25.066666666666666</v>
      </c>
      <c r="FI3" s="21">
        <f>IA3+IB3+KD3+KE3+MJ3+MK3</f>
        <v>28.200000000000003</v>
      </c>
      <c r="FJ3" s="21">
        <f>AVERAGE(IB3,IC3,KF3,KG3,ML3,MM3)</f>
        <v>1.45</v>
      </c>
      <c r="FK3" s="21">
        <f>AVERAGE(ID3,IE3,KH3,KI3,MN3,MO3)</f>
        <v>0.3666666666666667</v>
      </c>
      <c r="FL3" s="12" t="s">
        <v>52</v>
      </c>
      <c r="FM3" s="12">
        <v>0</v>
      </c>
      <c r="FN3" s="12" t="s">
        <v>56</v>
      </c>
      <c r="FO3" s="12">
        <v>0</v>
      </c>
      <c r="FP3" s="12">
        <v>0</v>
      </c>
      <c r="FQ3" s="12" t="s">
        <v>61</v>
      </c>
      <c r="FR3" s="12" t="s">
        <v>26</v>
      </c>
      <c r="FS3" s="12" t="s">
        <v>4</v>
      </c>
      <c r="FT3" s="12" t="s">
        <v>4</v>
      </c>
      <c r="FU3" s="12" t="s">
        <v>4</v>
      </c>
      <c r="FV3" s="12">
        <v>0</v>
      </c>
      <c r="FX3" s="12" t="s">
        <v>4</v>
      </c>
      <c r="GA3" s="12">
        <v>9.4</v>
      </c>
      <c r="GB3" s="12">
        <v>9.4</v>
      </c>
      <c r="GC3" s="21">
        <v>1.91</v>
      </c>
      <c r="GD3" s="12">
        <v>1</v>
      </c>
      <c r="GE3" s="12" t="s">
        <v>1118</v>
      </c>
      <c r="GF3" s="12">
        <v>7</v>
      </c>
      <c r="GG3" s="12">
        <v>0.81</v>
      </c>
      <c r="GH3" s="12">
        <v>0.1</v>
      </c>
      <c r="GI3" s="12" t="s">
        <v>3</v>
      </c>
      <c r="GJ3" s="12">
        <v>0.7</v>
      </c>
      <c r="GL3" s="12" t="s">
        <v>56</v>
      </c>
      <c r="GM3" s="12" t="s">
        <v>56</v>
      </c>
      <c r="GN3" s="12">
        <v>0</v>
      </c>
      <c r="GO3" s="12">
        <v>0</v>
      </c>
      <c r="GP3" s="12" t="s">
        <v>4</v>
      </c>
      <c r="GQ3" s="12" t="s">
        <v>1075</v>
      </c>
      <c r="GR3" s="12" t="s">
        <v>223</v>
      </c>
      <c r="GS3" s="12">
        <v>9.4</v>
      </c>
      <c r="GT3" s="12">
        <v>0</v>
      </c>
      <c r="GX3" s="12" t="s">
        <v>4</v>
      </c>
      <c r="HA3" s="12" t="s">
        <v>55</v>
      </c>
      <c r="HB3" s="12" t="s">
        <v>224</v>
      </c>
      <c r="HC3" s="12">
        <v>26.7</v>
      </c>
      <c r="HJ3" s="12" t="s">
        <v>12</v>
      </c>
      <c r="HK3" s="12" t="s">
        <v>13</v>
      </c>
      <c r="HL3" s="12" t="s">
        <v>11</v>
      </c>
      <c r="HP3" s="12" t="s">
        <v>11</v>
      </c>
      <c r="HQ3" s="12" t="s">
        <v>13</v>
      </c>
      <c r="HR3" s="12" t="s">
        <v>12</v>
      </c>
      <c r="HV3" s="12" t="s">
        <v>4</v>
      </c>
      <c r="HX3" s="12" t="s">
        <v>3</v>
      </c>
      <c r="HY3" s="12" t="s">
        <v>4</v>
      </c>
      <c r="HZ3" s="12">
        <v>0</v>
      </c>
      <c r="IA3" s="12">
        <v>9.4</v>
      </c>
      <c r="IB3" s="12">
        <v>0</v>
      </c>
      <c r="IC3" s="12">
        <v>3</v>
      </c>
      <c r="ID3" s="12">
        <v>0</v>
      </c>
      <c r="IE3" s="12">
        <v>0.6</v>
      </c>
      <c r="IG3" s="12">
        <v>9.4</v>
      </c>
      <c r="IH3" s="12">
        <v>9.4</v>
      </c>
      <c r="II3" s="21">
        <v>2.4500000000000002</v>
      </c>
      <c r="IT3" s="12" t="s">
        <v>3</v>
      </c>
      <c r="IU3" s="22">
        <v>0.7</v>
      </c>
      <c r="IW3" s="12" t="s">
        <v>56</v>
      </c>
      <c r="IX3" s="12" t="s">
        <v>56</v>
      </c>
      <c r="IY3" s="12">
        <v>0</v>
      </c>
      <c r="IZ3" s="12">
        <v>0</v>
      </c>
      <c r="JA3" s="12" t="s">
        <v>1075</v>
      </c>
      <c r="JB3" s="12" t="s">
        <v>223</v>
      </c>
      <c r="JC3" s="12">
        <v>9.4</v>
      </c>
      <c r="JD3" s="12">
        <v>9.4</v>
      </c>
      <c r="JH3" s="12" t="s">
        <v>4</v>
      </c>
      <c r="JK3" s="12" t="s">
        <v>55</v>
      </c>
      <c r="JL3" s="12" t="s">
        <v>41</v>
      </c>
      <c r="JM3" s="12">
        <v>25.5</v>
      </c>
      <c r="JT3" s="12" t="s">
        <v>12</v>
      </c>
      <c r="JU3" s="12" t="s">
        <v>13</v>
      </c>
      <c r="JV3" s="12" t="s">
        <v>11</v>
      </c>
      <c r="JZ3" s="12" t="s">
        <v>4</v>
      </c>
      <c r="KB3" s="12" t="s">
        <v>3</v>
      </c>
      <c r="KC3" s="12" t="s">
        <v>4</v>
      </c>
      <c r="KD3" s="12">
        <v>0</v>
      </c>
      <c r="KE3" s="12">
        <v>9.4</v>
      </c>
      <c r="KF3" s="12">
        <v>0</v>
      </c>
      <c r="KG3" s="12">
        <v>2.7</v>
      </c>
      <c r="KH3" s="12">
        <v>0</v>
      </c>
      <c r="KI3" s="12">
        <v>0.8</v>
      </c>
      <c r="KK3" s="12">
        <v>9.4</v>
      </c>
      <c r="KL3" s="12">
        <v>9.4</v>
      </c>
      <c r="KM3" s="21">
        <v>1.81</v>
      </c>
      <c r="KS3" s="12" t="s">
        <v>3</v>
      </c>
      <c r="KT3" s="12">
        <v>0.7</v>
      </c>
      <c r="KV3" s="12" t="s">
        <v>56</v>
      </c>
      <c r="KW3" s="12" t="s">
        <v>56</v>
      </c>
      <c r="KX3" s="12">
        <v>0</v>
      </c>
      <c r="KY3" s="12">
        <v>0</v>
      </c>
      <c r="KZ3" s="12" t="s">
        <v>4</v>
      </c>
      <c r="LA3" s="12" t="s">
        <v>1075</v>
      </c>
      <c r="LB3" s="12" t="s">
        <v>223</v>
      </c>
      <c r="LC3" s="12">
        <v>9.4</v>
      </c>
      <c r="LD3" s="12">
        <v>18.8</v>
      </c>
      <c r="LH3" s="12" t="s">
        <v>4</v>
      </c>
      <c r="LK3" s="12" t="s">
        <v>55</v>
      </c>
      <c r="LL3" s="12" t="s">
        <v>91</v>
      </c>
      <c r="LM3" s="12">
        <v>23</v>
      </c>
      <c r="LT3" s="12" t="s">
        <v>12</v>
      </c>
      <c r="LU3" s="12" t="s">
        <v>13</v>
      </c>
      <c r="LV3" s="12" t="s">
        <v>11</v>
      </c>
      <c r="LZ3" s="12" t="s">
        <v>94</v>
      </c>
      <c r="MA3" s="12" t="s">
        <v>13</v>
      </c>
      <c r="MB3" s="12" t="s">
        <v>11</v>
      </c>
      <c r="MF3" s="12" t="s">
        <v>4</v>
      </c>
      <c r="MH3" s="12" t="s">
        <v>3</v>
      </c>
      <c r="MI3" s="12" t="s">
        <v>4</v>
      </c>
      <c r="MJ3" s="12">
        <v>0</v>
      </c>
      <c r="MK3" s="12">
        <v>9.4</v>
      </c>
      <c r="ML3" s="12">
        <v>0</v>
      </c>
      <c r="MM3" s="12">
        <v>3</v>
      </c>
      <c r="MN3" s="12">
        <v>0</v>
      </c>
      <c r="MO3" s="12">
        <v>0.8</v>
      </c>
      <c r="MQ3" s="12">
        <v>57</v>
      </c>
      <c r="MR3" s="12">
        <v>57.2</v>
      </c>
      <c r="MS3" s="12">
        <v>0.94</v>
      </c>
      <c r="MX3" s="12" t="s">
        <v>4</v>
      </c>
      <c r="MZ3" s="12" t="s">
        <v>4</v>
      </c>
      <c r="NA3" s="12" t="s">
        <v>7</v>
      </c>
      <c r="NH3" s="12" t="s">
        <v>3</v>
      </c>
      <c r="NI3" s="12" t="s">
        <v>4</v>
      </c>
      <c r="NJ3" s="12" t="s">
        <v>4</v>
      </c>
      <c r="NK3" s="12" t="s">
        <v>55</v>
      </c>
      <c r="NL3" s="12" t="s">
        <v>56</v>
      </c>
      <c r="NM3" s="12" t="s">
        <v>56</v>
      </c>
      <c r="NN3" s="12">
        <v>0</v>
      </c>
      <c r="NO3" s="12">
        <v>0</v>
      </c>
      <c r="NP3" s="12" t="s">
        <v>41</v>
      </c>
      <c r="NQ3" s="12" t="s">
        <v>4</v>
      </c>
      <c r="NS3" s="12">
        <v>0.8</v>
      </c>
      <c r="NT3" s="12">
        <v>22.2</v>
      </c>
      <c r="NW3" s="12">
        <v>22.2</v>
      </c>
      <c r="OA3" s="12" t="s">
        <v>12</v>
      </c>
      <c r="OB3" s="12" t="s">
        <v>13</v>
      </c>
      <c r="OC3" s="12" t="s">
        <v>11</v>
      </c>
      <c r="OG3" s="12" t="s">
        <v>4</v>
      </c>
      <c r="OI3" s="12">
        <v>2.1</v>
      </c>
      <c r="OJ3" s="12">
        <v>1.7</v>
      </c>
      <c r="OK3" s="12" t="s">
        <v>4</v>
      </c>
      <c r="OL3" s="12" t="s">
        <v>225</v>
      </c>
      <c r="OM3" s="12" t="s">
        <v>87</v>
      </c>
      <c r="ON3" s="12" t="s">
        <v>57</v>
      </c>
      <c r="OO3" s="12" t="s">
        <v>3</v>
      </c>
      <c r="OP3" s="12">
        <v>34</v>
      </c>
      <c r="OQ3" s="12">
        <v>47</v>
      </c>
      <c r="OR3" s="12" t="s">
        <v>4</v>
      </c>
      <c r="OS3" s="12" t="s">
        <v>65</v>
      </c>
      <c r="OT3" s="12" t="s">
        <v>60</v>
      </c>
      <c r="OU3" s="12">
        <v>47</v>
      </c>
      <c r="OV3" s="12">
        <v>5</v>
      </c>
      <c r="OW3" s="12">
        <v>4</v>
      </c>
      <c r="OZ3" s="12" t="s">
        <v>65</v>
      </c>
      <c r="PA3" s="12" t="s">
        <v>59</v>
      </c>
      <c r="PB3" s="12">
        <v>34</v>
      </c>
      <c r="PC3" s="12">
        <v>5</v>
      </c>
      <c r="PD3" s="12">
        <v>4</v>
      </c>
      <c r="PG3" s="12" t="s">
        <v>56</v>
      </c>
      <c r="PH3" s="12" t="s">
        <v>59</v>
      </c>
      <c r="PI3" s="12">
        <v>13</v>
      </c>
      <c r="QJ3" s="12">
        <v>50</v>
      </c>
      <c r="QK3" s="12">
        <v>50</v>
      </c>
      <c r="QL3" s="12">
        <v>1.76</v>
      </c>
      <c r="QM3" s="12" t="s">
        <v>68</v>
      </c>
      <c r="QN3" s="12" t="s">
        <v>4</v>
      </c>
      <c r="QO3" s="12" t="s">
        <v>4</v>
      </c>
      <c r="QQ3" s="12" t="s">
        <v>4</v>
      </c>
      <c r="QR3" s="12" t="s">
        <v>4</v>
      </c>
      <c r="QT3" s="12">
        <v>0.7</v>
      </c>
      <c r="QU3" s="12" t="s">
        <v>4</v>
      </c>
      <c r="QW3" s="12" t="s">
        <v>1076</v>
      </c>
      <c r="QX3" s="12" t="s">
        <v>226</v>
      </c>
      <c r="QY3" s="12">
        <v>45</v>
      </c>
      <c r="QZ3" s="12">
        <v>62</v>
      </c>
      <c r="RB3" s="12" t="s">
        <v>55</v>
      </c>
      <c r="RC3" s="12" t="s">
        <v>40</v>
      </c>
      <c r="RD3" s="12">
        <v>26</v>
      </c>
      <c r="RG3" s="12">
        <v>26</v>
      </c>
      <c r="RK3" s="12" t="s">
        <v>12</v>
      </c>
      <c r="RL3" s="12" t="s">
        <v>11</v>
      </c>
      <c r="RM3" s="12" t="s">
        <v>13</v>
      </c>
      <c r="RQ3" s="12" t="s">
        <v>4</v>
      </c>
    </row>
    <row r="4" spans="1:487" x14ac:dyDescent="0.35">
      <c r="A4" s="85">
        <v>20300205</v>
      </c>
      <c r="B4" s="12" t="s">
        <v>82</v>
      </c>
      <c r="C4" s="19">
        <v>0.52083333333333337</v>
      </c>
      <c r="D4" s="20">
        <v>44474</v>
      </c>
      <c r="E4" s="12" t="s">
        <v>47</v>
      </c>
      <c r="F4" s="12" t="s">
        <v>97</v>
      </c>
      <c r="G4" s="12" t="s">
        <v>107</v>
      </c>
      <c r="H4" s="12" t="s">
        <v>108</v>
      </c>
      <c r="K4" s="12">
        <v>0</v>
      </c>
      <c r="L4" s="12" t="s">
        <v>945</v>
      </c>
      <c r="M4" s="21" t="s">
        <v>945</v>
      </c>
      <c r="X4" s="12" t="s">
        <v>3</v>
      </c>
      <c r="Y4" s="12" t="s">
        <v>113</v>
      </c>
      <c r="AY4" s="12">
        <v>11</v>
      </c>
      <c r="AZ4" s="12">
        <v>10.8</v>
      </c>
      <c r="BA4" s="12">
        <v>5.65</v>
      </c>
      <c r="BJ4" s="12" t="s">
        <v>3</v>
      </c>
      <c r="BK4" s="12">
        <v>8</v>
      </c>
      <c r="BL4" s="12" t="s">
        <v>4</v>
      </c>
      <c r="BM4" s="12" t="s">
        <v>54</v>
      </c>
      <c r="BT4" s="12" t="s">
        <v>4</v>
      </c>
      <c r="BU4" s="12" t="s">
        <v>4</v>
      </c>
      <c r="BV4" s="12" t="s">
        <v>4</v>
      </c>
      <c r="BW4" s="12" t="s">
        <v>55</v>
      </c>
      <c r="BX4" s="12" t="s">
        <v>56</v>
      </c>
      <c r="BY4" s="12" t="s">
        <v>56</v>
      </c>
      <c r="BZ4" s="12">
        <v>0</v>
      </c>
      <c r="CA4" s="12">
        <v>0</v>
      </c>
      <c r="CB4" s="12" t="s">
        <v>42</v>
      </c>
      <c r="CC4" s="12" t="s">
        <v>4</v>
      </c>
      <c r="CE4" s="12">
        <v>0.3</v>
      </c>
      <c r="CF4" s="12">
        <v>12</v>
      </c>
      <c r="CI4" s="12">
        <v>3.6</v>
      </c>
      <c r="CM4" s="12" t="s">
        <v>12</v>
      </c>
      <c r="CS4" s="12" t="s">
        <v>4</v>
      </c>
      <c r="CU4" s="12">
        <v>5.0999999999999996</v>
      </c>
      <c r="CV4" s="12">
        <v>5.2</v>
      </c>
      <c r="CW4" s="12" t="s">
        <v>4</v>
      </c>
      <c r="CX4" s="12" t="s">
        <v>96</v>
      </c>
      <c r="CY4" s="12" t="s">
        <v>87</v>
      </c>
      <c r="CZ4" s="12" t="s">
        <v>88</v>
      </c>
      <c r="DA4" s="12" t="s">
        <v>3</v>
      </c>
      <c r="DB4" s="12">
        <v>11</v>
      </c>
      <c r="DC4" s="12">
        <v>8</v>
      </c>
      <c r="DD4" s="12" t="s">
        <v>4</v>
      </c>
      <c r="DE4" s="12" t="s">
        <v>65</v>
      </c>
      <c r="DF4" s="12" t="s">
        <v>60</v>
      </c>
      <c r="DG4" s="12">
        <v>8</v>
      </c>
      <c r="DH4" s="12">
        <v>5</v>
      </c>
      <c r="DI4" s="12">
        <v>5</v>
      </c>
      <c r="DL4" s="12" t="s">
        <v>65</v>
      </c>
      <c r="DM4" s="12" t="s">
        <v>59</v>
      </c>
      <c r="DN4" s="12">
        <v>11</v>
      </c>
      <c r="DO4" s="12">
        <v>5</v>
      </c>
      <c r="DP4" s="12">
        <v>5</v>
      </c>
      <c r="EV4" s="12" t="s">
        <v>4</v>
      </c>
      <c r="EX4" s="12">
        <v>48.15</v>
      </c>
      <c r="EY4" s="21">
        <f t="shared" si="0"/>
        <v>2.9300000000000006</v>
      </c>
      <c r="EZ4" s="12">
        <v>3.5</v>
      </c>
      <c r="FA4" s="12">
        <v>5</v>
      </c>
      <c r="FB4" s="12">
        <v>3.6</v>
      </c>
      <c r="FC4" s="12">
        <v>3.2</v>
      </c>
      <c r="FD4" s="12">
        <f t="shared" ref="FD4:FD67" si="2">AVERAGE(EZ4,FB4)</f>
        <v>3.55</v>
      </c>
      <c r="FE4">
        <v>5</v>
      </c>
      <c r="FF4" s="13" t="e">
        <f t="shared" ref="FF4:FF67" si="3">FA4/NT4</f>
        <v>#DIV/0!</v>
      </c>
      <c r="FG4" s="13" t="e">
        <f t="shared" ref="FG4:FG67" si="4">FE4/NT4</f>
        <v>#DIV/0!</v>
      </c>
      <c r="FH4" s="21">
        <f t="shared" si="1"/>
        <v>3.9</v>
      </c>
      <c r="FI4" s="21">
        <f t="shared" ref="FI4:FI67" si="5">IA4+IB4+KD4+KE4+MJ4+MK4</f>
        <v>23.05</v>
      </c>
      <c r="FJ4" s="21">
        <f t="shared" ref="FJ4:FJ67" si="6">AVERAGE(IB4,IC4,KF4,KG4,ML4,MM4)</f>
        <v>0.3833333333333333</v>
      </c>
      <c r="FK4" s="21">
        <f t="shared" ref="FK4:FK67" si="7">AVERAGE(ID4,IE4,KH4,KI4,MN4,MO4)</f>
        <v>0.13333333333333333</v>
      </c>
      <c r="FL4" s="12" t="s">
        <v>52</v>
      </c>
      <c r="FM4" s="12">
        <v>0</v>
      </c>
      <c r="FN4" s="12" t="s">
        <v>56</v>
      </c>
      <c r="FO4" s="12">
        <v>0</v>
      </c>
      <c r="FP4" s="12">
        <v>0</v>
      </c>
      <c r="FQ4" s="23" t="s">
        <v>61</v>
      </c>
      <c r="FR4" s="12" t="s">
        <v>100</v>
      </c>
      <c r="FS4" s="12" t="s">
        <v>4</v>
      </c>
      <c r="FT4" s="12" t="s">
        <v>4</v>
      </c>
      <c r="FU4" s="12" t="s">
        <v>4</v>
      </c>
      <c r="FV4" s="12">
        <v>0</v>
      </c>
      <c r="FX4" s="12" t="s">
        <v>4</v>
      </c>
      <c r="GA4" s="12">
        <v>16.05</v>
      </c>
      <c r="GB4" s="12">
        <v>16.05</v>
      </c>
      <c r="GC4" s="21">
        <v>2.37</v>
      </c>
      <c r="GI4" s="12" t="s">
        <v>4</v>
      </c>
      <c r="GK4" s="12">
        <v>0.2</v>
      </c>
      <c r="GL4" s="12" t="s">
        <v>56</v>
      </c>
      <c r="GM4" s="12" t="s">
        <v>56</v>
      </c>
      <c r="GN4" s="12">
        <v>0</v>
      </c>
      <c r="GO4" s="12">
        <v>0</v>
      </c>
      <c r="GP4" s="12" t="s">
        <v>4</v>
      </c>
      <c r="GQ4" s="12" t="s">
        <v>1076</v>
      </c>
      <c r="GR4" s="12" t="s">
        <v>115</v>
      </c>
      <c r="GS4" s="12">
        <v>13.05</v>
      </c>
      <c r="GT4" s="12">
        <v>0</v>
      </c>
      <c r="GY4" s="12" t="s">
        <v>4</v>
      </c>
      <c r="HA4" s="12" t="s">
        <v>55</v>
      </c>
      <c r="HB4" s="12" t="s">
        <v>42</v>
      </c>
      <c r="HC4" s="12">
        <v>4</v>
      </c>
      <c r="HJ4" s="12" t="s">
        <v>12</v>
      </c>
      <c r="HK4" s="12" t="s">
        <v>13</v>
      </c>
      <c r="HP4" s="12" t="s">
        <v>12</v>
      </c>
      <c r="HQ4" s="12" t="s">
        <v>13</v>
      </c>
      <c r="HV4" s="12" t="s">
        <v>4</v>
      </c>
      <c r="HX4" s="12" t="s">
        <v>3</v>
      </c>
      <c r="HY4" s="12" t="s">
        <v>3</v>
      </c>
      <c r="HZ4" s="12">
        <v>0</v>
      </c>
      <c r="IA4" s="12">
        <v>10</v>
      </c>
      <c r="IB4" s="12">
        <v>0</v>
      </c>
      <c r="IC4" s="12">
        <v>0.4</v>
      </c>
      <c r="ID4" s="12">
        <v>0</v>
      </c>
      <c r="IE4" s="12">
        <v>0.2</v>
      </c>
      <c r="IG4" s="12">
        <v>16.05</v>
      </c>
      <c r="IH4" s="12">
        <v>16.05</v>
      </c>
      <c r="II4" s="21">
        <v>2.37</v>
      </c>
      <c r="IJ4" s="12">
        <v>2</v>
      </c>
      <c r="IK4" s="12" t="s">
        <v>1118</v>
      </c>
      <c r="IL4" s="12">
        <v>3.6</v>
      </c>
      <c r="IM4" s="21">
        <v>0.19</v>
      </c>
      <c r="IN4" s="21">
        <v>0.05</v>
      </c>
      <c r="IT4" s="12" t="s">
        <v>3</v>
      </c>
      <c r="IU4" s="22">
        <v>0.2</v>
      </c>
      <c r="IW4" s="12" t="s">
        <v>56</v>
      </c>
      <c r="IX4" s="12" t="s">
        <v>56</v>
      </c>
      <c r="IY4" s="12">
        <v>0</v>
      </c>
      <c r="IZ4" s="12">
        <v>0</v>
      </c>
      <c r="JA4" s="12" t="s">
        <v>1076</v>
      </c>
      <c r="JB4" s="12" t="s">
        <v>116</v>
      </c>
      <c r="JC4" s="12">
        <v>13.05</v>
      </c>
      <c r="JD4" s="12">
        <v>13.05</v>
      </c>
      <c r="JI4" s="12" t="s">
        <v>4</v>
      </c>
      <c r="JK4" s="12" t="s">
        <v>55</v>
      </c>
      <c r="JL4" s="12" t="s">
        <v>42</v>
      </c>
      <c r="JM4" s="12">
        <v>4.7</v>
      </c>
      <c r="JT4" s="12" t="s">
        <v>12</v>
      </c>
      <c r="JU4" s="12" t="s">
        <v>13</v>
      </c>
      <c r="JZ4" s="12" t="s">
        <v>4</v>
      </c>
      <c r="KB4" s="12" t="s">
        <v>4</v>
      </c>
      <c r="KC4" s="12" t="s">
        <v>3</v>
      </c>
      <c r="KD4" s="12">
        <v>0</v>
      </c>
      <c r="KE4" s="12">
        <v>0</v>
      </c>
      <c r="KF4" s="12">
        <v>0</v>
      </c>
      <c r="KG4" s="12">
        <v>0</v>
      </c>
      <c r="KH4" s="12">
        <v>0</v>
      </c>
      <c r="KI4" s="12">
        <v>0</v>
      </c>
      <c r="KK4" s="12">
        <v>16.05</v>
      </c>
      <c r="KL4" s="12">
        <v>16.05</v>
      </c>
      <c r="KM4" s="21">
        <v>4.05</v>
      </c>
      <c r="KN4" s="12">
        <v>1</v>
      </c>
      <c r="KO4" s="12" t="s">
        <v>1118</v>
      </c>
      <c r="KP4" s="12">
        <v>3.6</v>
      </c>
      <c r="KQ4" s="12">
        <v>0.43</v>
      </c>
      <c r="KR4" s="12">
        <v>0.06</v>
      </c>
      <c r="KS4" s="12" t="s">
        <v>3</v>
      </c>
      <c r="KT4" s="12">
        <v>0.3</v>
      </c>
      <c r="KV4" s="12" t="s">
        <v>56</v>
      </c>
      <c r="KW4" s="12" t="s">
        <v>56</v>
      </c>
      <c r="KX4" s="12">
        <v>0</v>
      </c>
      <c r="KY4" s="12">
        <v>0</v>
      </c>
      <c r="KZ4" s="12" t="s">
        <v>4</v>
      </c>
      <c r="LA4" s="12" t="s">
        <v>1076</v>
      </c>
      <c r="LB4" s="12" t="s">
        <v>90</v>
      </c>
      <c r="LC4" s="12">
        <v>13.05</v>
      </c>
      <c r="LD4" s="12">
        <v>26.1</v>
      </c>
      <c r="LI4" s="12" t="s">
        <v>4</v>
      </c>
      <c r="LK4" s="12" t="s">
        <v>55</v>
      </c>
      <c r="LL4" s="12" t="s">
        <v>42</v>
      </c>
      <c r="LM4" s="12">
        <v>3</v>
      </c>
      <c r="LT4" s="12" t="s">
        <v>13</v>
      </c>
      <c r="LU4" s="12" t="s">
        <v>12</v>
      </c>
      <c r="LZ4" s="12" t="s">
        <v>94</v>
      </c>
      <c r="MA4" s="12" t="s">
        <v>13</v>
      </c>
      <c r="MF4" s="12" t="s">
        <v>4</v>
      </c>
      <c r="MH4" s="12" t="s">
        <v>3</v>
      </c>
      <c r="MI4" s="12" t="s">
        <v>3</v>
      </c>
      <c r="MJ4" s="12">
        <v>13.05</v>
      </c>
      <c r="MK4" s="12">
        <v>0</v>
      </c>
      <c r="ML4" s="12">
        <v>1.9</v>
      </c>
      <c r="MM4" s="12">
        <v>0</v>
      </c>
      <c r="MN4" s="12">
        <v>0.6</v>
      </c>
      <c r="MO4" s="12">
        <v>0</v>
      </c>
      <c r="MQ4" s="12">
        <v>37.799999999999997</v>
      </c>
      <c r="MR4" s="12" t="s">
        <v>945</v>
      </c>
      <c r="MS4" s="12" t="s">
        <v>945</v>
      </c>
      <c r="MX4" s="12" t="s">
        <v>4</v>
      </c>
      <c r="MZ4" s="12" t="s">
        <v>4</v>
      </c>
      <c r="NA4" s="12" t="s">
        <v>7</v>
      </c>
      <c r="NH4" s="12" t="s">
        <v>4</v>
      </c>
      <c r="NI4" s="12" t="s">
        <v>4</v>
      </c>
      <c r="NJ4" s="12" t="s">
        <v>4</v>
      </c>
      <c r="NK4" s="12" t="s">
        <v>55</v>
      </c>
      <c r="NL4" s="12" t="s">
        <v>56</v>
      </c>
      <c r="NM4" s="12" t="s">
        <v>56</v>
      </c>
      <c r="NN4" s="12">
        <v>0</v>
      </c>
      <c r="NO4" s="12">
        <v>0</v>
      </c>
      <c r="NP4" s="12" t="s">
        <v>42</v>
      </c>
      <c r="NQ4" s="12" t="s">
        <v>3</v>
      </c>
      <c r="NR4" s="12">
        <v>0.3</v>
      </c>
      <c r="NU4" s="12">
        <v>12</v>
      </c>
      <c r="NW4" s="12">
        <v>4.5</v>
      </c>
      <c r="OA4" s="12" t="s">
        <v>12</v>
      </c>
      <c r="OB4" s="12" t="s">
        <v>13</v>
      </c>
      <c r="OC4" s="12" t="s">
        <v>11</v>
      </c>
      <c r="OG4" s="12" t="s">
        <v>4</v>
      </c>
      <c r="OI4" s="12">
        <v>4.2</v>
      </c>
      <c r="OJ4" s="12">
        <v>4.3</v>
      </c>
      <c r="OK4" s="12" t="s">
        <v>4</v>
      </c>
      <c r="OL4" s="12" t="s">
        <v>96</v>
      </c>
      <c r="OM4" s="12" t="s">
        <v>87</v>
      </c>
      <c r="ON4" s="12" t="s">
        <v>88</v>
      </c>
      <c r="OO4" s="12" t="s">
        <v>3</v>
      </c>
      <c r="OP4" s="12">
        <v>37.799999999999997</v>
      </c>
      <c r="OQ4" s="12">
        <v>37.799999999999997</v>
      </c>
      <c r="OR4" s="12" t="s">
        <v>4</v>
      </c>
      <c r="OS4" s="12" t="s">
        <v>65</v>
      </c>
      <c r="OT4" s="12" t="s">
        <v>60</v>
      </c>
      <c r="OU4" s="12">
        <v>2</v>
      </c>
      <c r="OV4" s="12">
        <v>5</v>
      </c>
      <c r="OW4" s="12">
        <v>5</v>
      </c>
      <c r="OZ4" s="12" t="s">
        <v>56</v>
      </c>
      <c r="PA4" s="12" t="s">
        <v>60</v>
      </c>
      <c r="PB4" s="12">
        <v>31.3</v>
      </c>
      <c r="PG4" s="12" t="s">
        <v>65</v>
      </c>
      <c r="PH4" s="12" t="s">
        <v>60</v>
      </c>
      <c r="PI4" s="12">
        <v>4.5</v>
      </c>
      <c r="PJ4" s="12">
        <v>5</v>
      </c>
      <c r="PK4" s="12">
        <v>5</v>
      </c>
      <c r="PN4" s="12" t="s">
        <v>65</v>
      </c>
      <c r="PO4" s="12" t="s">
        <v>59</v>
      </c>
      <c r="PP4" s="12">
        <v>1</v>
      </c>
      <c r="PQ4" s="12">
        <v>5</v>
      </c>
      <c r="PR4" s="12">
        <v>5</v>
      </c>
      <c r="PU4" s="12" t="s">
        <v>56</v>
      </c>
      <c r="PV4" s="12" t="s">
        <v>59</v>
      </c>
      <c r="PW4" s="12">
        <v>32.299999999999997</v>
      </c>
      <c r="QB4" s="12" t="s">
        <v>65</v>
      </c>
      <c r="QC4" s="12" t="s">
        <v>59</v>
      </c>
      <c r="QD4" s="12">
        <v>4.5</v>
      </c>
      <c r="QE4" s="12">
        <v>5</v>
      </c>
      <c r="QF4" s="12">
        <v>5</v>
      </c>
      <c r="QJ4" s="12">
        <v>0</v>
      </c>
      <c r="QK4" s="12" t="s">
        <v>945</v>
      </c>
      <c r="QL4" s="12" t="s">
        <v>945</v>
      </c>
      <c r="QU4" s="12" t="s">
        <v>3</v>
      </c>
      <c r="QV4" s="12" t="s">
        <v>113</v>
      </c>
    </row>
    <row r="5" spans="1:487" x14ac:dyDescent="0.35">
      <c r="A5" s="85">
        <v>20300206</v>
      </c>
      <c r="B5" s="12" t="s">
        <v>82</v>
      </c>
      <c r="C5" s="19">
        <v>0.5625</v>
      </c>
      <c r="D5" s="20">
        <v>44474</v>
      </c>
      <c r="E5" s="12" t="s">
        <v>47</v>
      </c>
      <c r="F5" s="12" t="s">
        <v>97</v>
      </c>
      <c r="G5" s="12" t="s">
        <v>107</v>
      </c>
      <c r="H5" s="12" t="s">
        <v>108</v>
      </c>
      <c r="K5" s="12">
        <v>0</v>
      </c>
      <c r="L5" s="12" t="s">
        <v>945</v>
      </c>
      <c r="M5" s="21" t="s">
        <v>945</v>
      </c>
      <c r="X5" s="12" t="s">
        <v>3</v>
      </c>
      <c r="Y5" s="12" t="s">
        <v>109</v>
      </c>
      <c r="AY5" s="12">
        <v>37.799999999999997</v>
      </c>
      <c r="AZ5" s="12">
        <v>37.799999999999997</v>
      </c>
      <c r="BA5" s="12">
        <v>4.63</v>
      </c>
      <c r="BJ5" s="12" t="s">
        <v>3</v>
      </c>
      <c r="BK5" s="12">
        <v>0</v>
      </c>
      <c r="BL5" s="12" t="s">
        <v>4</v>
      </c>
      <c r="BM5" s="12" t="s">
        <v>54</v>
      </c>
      <c r="BT5" s="12" t="s">
        <v>4</v>
      </c>
      <c r="BU5" s="12" t="s">
        <v>4</v>
      </c>
      <c r="BV5" s="12" t="s">
        <v>4</v>
      </c>
      <c r="BW5" s="12" t="s">
        <v>55</v>
      </c>
      <c r="BX5" s="12" t="s">
        <v>56</v>
      </c>
      <c r="BY5" s="12" t="s">
        <v>56</v>
      </c>
      <c r="BZ5" s="12">
        <v>0</v>
      </c>
      <c r="CA5" s="12">
        <v>0</v>
      </c>
      <c r="CB5" s="12" t="s">
        <v>42</v>
      </c>
      <c r="CC5" s="12" t="s">
        <v>3</v>
      </c>
      <c r="CD5" s="12">
        <v>0.3</v>
      </c>
      <c r="CF5" s="12">
        <v>12</v>
      </c>
      <c r="CI5" s="12">
        <v>4.5</v>
      </c>
      <c r="CM5" s="12" t="s">
        <v>12</v>
      </c>
      <c r="CN5" s="12" t="s">
        <v>13</v>
      </c>
      <c r="CO5" s="12" t="s">
        <v>11</v>
      </c>
      <c r="CS5" s="12" t="s">
        <v>4</v>
      </c>
      <c r="CU5" s="12">
        <v>4.2</v>
      </c>
      <c r="CV5" s="12">
        <v>4.3</v>
      </c>
      <c r="CW5" s="12" t="s">
        <v>4</v>
      </c>
      <c r="CX5" s="12" t="s">
        <v>96</v>
      </c>
      <c r="CY5" s="12" t="s">
        <v>87</v>
      </c>
      <c r="CZ5" s="12" t="s">
        <v>110</v>
      </c>
      <c r="DA5" s="12" t="s">
        <v>3</v>
      </c>
      <c r="DB5" s="12">
        <v>37.799999999999997</v>
      </c>
      <c r="DC5" s="12">
        <v>37.799999999999997</v>
      </c>
      <c r="DD5" s="12" t="s">
        <v>4</v>
      </c>
      <c r="DE5" s="12" t="s">
        <v>65</v>
      </c>
      <c r="DF5" s="12" t="s">
        <v>60</v>
      </c>
      <c r="DG5" s="12">
        <v>4.5</v>
      </c>
      <c r="DH5" s="12">
        <v>5</v>
      </c>
      <c r="DI5" s="12">
        <v>5</v>
      </c>
      <c r="DL5" s="12" t="s">
        <v>56</v>
      </c>
      <c r="DM5" s="12" t="s">
        <v>60</v>
      </c>
      <c r="DN5" s="12">
        <v>31.3</v>
      </c>
      <c r="DS5" s="12" t="s">
        <v>65</v>
      </c>
      <c r="DT5" s="12" t="s">
        <v>60</v>
      </c>
      <c r="DU5" s="12">
        <v>2</v>
      </c>
      <c r="DV5" s="12">
        <v>5</v>
      </c>
      <c r="DW5" s="12">
        <v>5</v>
      </c>
      <c r="DZ5" s="12" t="s">
        <v>65</v>
      </c>
      <c r="EA5" s="12" t="s">
        <v>59</v>
      </c>
      <c r="EB5" s="12">
        <v>4.5</v>
      </c>
      <c r="EC5" s="12">
        <v>5</v>
      </c>
      <c r="ED5" s="12">
        <v>5</v>
      </c>
      <c r="EG5" s="12" t="s">
        <v>56</v>
      </c>
      <c r="EH5" s="12" t="s">
        <v>59</v>
      </c>
      <c r="EI5" s="12">
        <v>32.299999999999997</v>
      </c>
      <c r="EN5" s="12" t="s">
        <v>65</v>
      </c>
      <c r="EO5" s="12" t="s">
        <v>59</v>
      </c>
      <c r="EP5" s="12">
        <v>1</v>
      </c>
      <c r="EQ5" s="12">
        <v>5</v>
      </c>
      <c r="ER5" s="12">
        <v>5</v>
      </c>
      <c r="EV5" s="12" t="s">
        <v>4</v>
      </c>
      <c r="EX5" s="12">
        <v>39.9</v>
      </c>
      <c r="EY5" s="21">
        <f t="shared" si="0"/>
        <v>2.4633333333333334</v>
      </c>
      <c r="EZ5" s="12">
        <v>4.5</v>
      </c>
      <c r="FA5" s="12">
        <v>3.9</v>
      </c>
      <c r="FB5" s="12">
        <v>4</v>
      </c>
      <c r="FC5" s="12">
        <v>3.2</v>
      </c>
      <c r="FD5" s="12">
        <f t="shared" si="2"/>
        <v>4.25</v>
      </c>
      <c r="FE5">
        <v>5</v>
      </c>
      <c r="FF5" s="13" t="e">
        <f t="shared" si="3"/>
        <v>#DIV/0!</v>
      </c>
      <c r="FG5" s="13" t="e">
        <f t="shared" si="4"/>
        <v>#DIV/0!</v>
      </c>
      <c r="FH5" s="21">
        <f t="shared" si="1"/>
        <v>3.6</v>
      </c>
      <c r="FI5" s="21">
        <f t="shared" si="5"/>
        <v>10.100000000000001</v>
      </c>
      <c r="FJ5" s="21">
        <f t="shared" si="6"/>
        <v>0.53333333333333333</v>
      </c>
      <c r="FK5" s="21">
        <f t="shared" si="7"/>
        <v>0.11666666666666665</v>
      </c>
      <c r="FL5" s="12" t="s">
        <v>52</v>
      </c>
      <c r="FM5" s="12">
        <v>0</v>
      </c>
      <c r="FN5" s="12" t="s">
        <v>56</v>
      </c>
      <c r="FO5" s="12">
        <v>0</v>
      </c>
      <c r="FP5" s="12">
        <v>0</v>
      </c>
      <c r="FQ5" s="23" t="s">
        <v>61</v>
      </c>
      <c r="FR5" s="12" t="s">
        <v>62</v>
      </c>
      <c r="FS5" s="12" t="s">
        <v>4</v>
      </c>
      <c r="FT5" s="12" t="s">
        <v>3</v>
      </c>
      <c r="FU5" s="12" t="s">
        <v>4</v>
      </c>
      <c r="FV5" s="12">
        <v>0</v>
      </c>
      <c r="FX5" s="12" t="s">
        <v>4</v>
      </c>
      <c r="GA5" s="12">
        <v>13.3</v>
      </c>
      <c r="GB5" s="12">
        <v>13.3</v>
      </c>
      <c r="GC5" s="21">
        <v>1.95</v>
      </c>
      <c r="GI5" s="12" t="s">
        <v>3</v>
      </c>
      <c r="GJ5" s="12">
        <v>0.2</v>
      </c>
      <c r="GL5" s="12" t="s">
        <v>56</v>
      </c>
      <c r="GM5" s="12" t="s">
        <v>56</v>
      </c>
      <c r="GN5" s="12">
        <v>0</v>
      </c>
      <c r="GO5" s="12">
        <v>0</v>
      </c>
      <c r="GP5" s="12" t="s">
        <v>4</v>
      </c>
      <c r="GQ5" s="12" t="s">
        <v>1076</v>
      </c>
      <c r="GR5" s="12" t="s">
        <v>111</v>
      </c>
      <c r="GS5" s="12">
        <v>13.3</v>
      </c>
      <c r="GT5" s="12">
        <v>0</v>
      </c>
      <c r="GY5" s="12" t="s">
        <v>4</v>
      </c>
      <c r="HA5" s="12" t="s">
        <v>55</v>
      </c>
      <c r="HB5" s="12" t="s">
        <v>42</v>
      </c>
      <c r="HC5" s="12">
        <v>3.5</v>
      </c>
      <c r="HJ5" s="12" t="s">
        <v>12</v>
      </c>
      <c r="HK5" s="12" t="s">
        <v>13</v>
      </c>
      <c r="HP5" s="12" t="s">
        <v>12</v>
      </c>
      <c r="HQ5" s="12" t="s">
        <v>13</v>
      </c>
      <c r="HV5" s="12" t="s">
        <v>4</v>
      </c>
      <c r="HX5" s="12" t="s">
        <v>3</v>
      </c>
      <c r="HY5" s="12" t="s">
        <v>3</v>
      </c>
      <c r="HZ5" s="12">
        <v>8</v>
      </c>
      <c r="IA5" s="12">
        <v>0</v>
      </c>
      <c r="IB5" s="12">
        <v>1.4</v>
      </c>
      <c r="IC5" s="12">
        <v>0</v>
      </c>
      <c r="ID5" s="12">
        <v>0.2</v>
      </c>
      <c r="IE5" s="12">
        <v>0</v>
      </c>
      <c r="IG5" s="12">
        <v>13.3</v>
      </c>
      <c r="IH5" s="12">
        <v>13.3</v>
      </c>
      <c r="II5" s="21">
        <v>2.2799999999999998</v>
      </c>
      <c r="IJ5" s="12">
        <v>1</v>
      </c>
      <c r="IK5" s="12" t="s">
        <v>1118</v>
      </c>
      <c r="IL5" s="12">
        <v>4.2</v>
      </c>
      <c r="IM5" s="21">
        <v>0.52</v>
      </c>
      <c r="IN5" s="21">
        <v>0.14000000000000001</v>
      </c>
      <c r="IT5" s="12" t="s">
        <v>4</v>
      </c>
      <c r="IV5" s="12">
        <v>0.2</v>
      </c>
      <c r="IW5" s="12" t="s">
        <v>56</v>
      </c>
      <c r="IX5" s="12" t="s">
        <v>56</v>
      </c>
      <c r="IY5" s="12">
        <v>0</v>
      </c>
      <c r="IZ5" s="12">
        <v>0</v>
      </c>
      <c r="JA5" s="12" t="s">
        <v>1078</v>
      </c>
      <c r="JB5" s="12" t="s">
        <v>111</v>
      </c>
      <c r="JC5" s="12">
        <v>13.3</v>
      </c>
      <c r="JD5" s="12">
        <v>13.3</v>
      </c>
      <c r="JI5" s="12" t="s">
        <v>4</v>
      </c>
      <c r="JK5" s="12" t="s">
        <v>55</v>
      </c>
      <c r="JL5" s="12" t="s">
        <v>42</v>
      </c>
      <c r="JM5" s="12">
        <v>4.0999999999999996</v>
      </c>
      <c r="JT5" s="12" t="s">
        <v>12</v>
      </c>
      <c r="JU5" s="12" t="s">
        <v>13</v>
      </c>
      <c r="JZ5" s="12" t="s">
        <v>4</v>
      </c>
      <c r="KB5" s="12" t="s">
        <v>3</v>
      </c>
      <c r="KC5" s="12" t="s">
        <v>3</v>
      </c>
      <c r="KD5" s="12">
        <v>3</v>
      </c>
      <c r="KE5" s="12">
        <v>0</v>
      </c>
      <c r="KF5" s="12">
        <v>0.6</v>
      </c>
      <c r="KG5" s="12">
        <v>0</v>
      </c>
      <c r="KH5" s="12">
        <v>0.2</v>
      </c>
      <c r="KI5" s="12">
        <v>0</v>
      </c>
      <c r="KK5" s="12">
        <v>13.3</v>
      </c>
      <c r="KL5" s="12">
        <v>13.3</v>
      </c>
      <c r="KM5" s="21">
        <v>3.16</v>
      </c>
      <c r="KN5" s="12">
        <v>2</v>
      </c>
      <c r="KO5" s="12" t="s">
        <v>1118</v>
      </c>
      <c r="KP5" s="12">
        <v>4.8</v>
      </c>
      <c r="KQ5" s="12">
        <v>0.95</v>
      </c>
      <c r="KR5" s="12">
        <v>0.12</v>
      </c>
      <c r="KS5" s="12" t="s">
        <v>3</v>
      </c>
      <c r="KT5" s="12">
        <v>0.3</v>
      </c>
      <c r="KV5" s="12" t="s">
        <v>56</v>
      </c>
      <c r="KW5" s="12" t="s">
        <v>56</v>
      </c>
      <c r="KX5" s="12">
        <v>0</v>
      </c>
      <c r="KY5" s="12">
        <v>0</v>
      </c>
      <c r="KZ5" s="12" t="s">
        <v>3</v>
      </c>
      <c r="LA5" s="12" t="s">
        <v>1078</v>
      </c>
      <c r="LB5" s="12" t="s">
        <v>111</v>
      </c>
      <c r="LC5" s="12">
        <v>13.3</v>
      </c>
      <c r="LD5" s="12">
        <v>26.6</v>
      </c>
      <c r="LI5" s="12" t="s">
        <v>4</v>
      </c>
      <c r="LK5" s="12" t="s">
        <v>55</v>
      </c>
      <c r="LL5" s="12" t="s">
        <v>42</v>
      </c>
      <c r="LM5" s="12">
        <v>3.2</v>
      </c>
      <c r="LT5" s="12" t="s">
        <v>12</v>
      </c>
      <c r="LU5" s="12" t="s">
        <v>13</v>
      </c>
      <c r="LZ5" s="12" t="s">
        <v>11</v>
      </c>
      <c r="MF5" s="12" t="s">
        <v>4</v>
      </c>
      <c r="MH5" s="12" t="s">
        <v>3</v>
      </c>
      <c r="MI5" s="12" t="s">
        <v>3</v>
      </c>
      <c r="MJ5" s="12">
        <v>0</v>
      </c>
      <c r="MK5" s="12">
        <v>5.7</v>
      </c>
      <c r="ML5" s="12">
        <v>0</v>
      </c>
      <c r="MM5" s="12">
        <v>1.2</v>
      </c>
      <c r="MN5" s="12">
        <v>0</v>
      </c>
      <c r="MO5" s="12">
        <v>0.3</v>
      </c>
      <c r="MQ5" s="12">
        <v>69</v>
      </c>
      <c r="MR5" s="12">
        <v>69</v>
      </c>
      <c r="MS5" s="12">
        <v>5.49</v>
      </c>
      <c r="MX5" s="12" t="s">
        <v>3</v>
      </c>
      <c r="MY5" s="12">
        <v>1</v>
      </c>
      <c r="MZ5" s="12" t="s">
        <v>4</v>
      </c>
      <c r="NA5" s="12" t="s">
        <v>7</v>
      </c>
      <c r="NH5" s="12" t="s">
        <v>4</v>
      </c>
      <c r="NI5" s="12" t="s">
        <v>3</v>
      </c>
      <c r="NJ5" s="12" t="s">
        <v>4</v>
      </c>
      <c r="NK5" s="12" t="s">
        <v>55</v>
      </c>
      <c r="NL5" s="12" t="s">
        <v>56</v>
      </c>
      <c r="NM5" s="12" t="s">
        <v>56</v>
      </c>
      <c r="NN5" s="12">
        <v>0</v>
      </c>
      <c r="NO5" s="12">
        <v>0</v>
      </c>
      <c r="NP5" s="12" t="s">
        <v>42</v>
      </c>
      <c r="NQ5" s="12" t="s">
        <v>3</v>
      </c>
      <c r="NR5" s="12">
        <v>0.1</v>
      </c>
      <c r="NU5" s="12">
        <v>10</v>
      </c>
      <c r="NW5" s="12">
        <v>2.6</v>
      </c>
      <c r="OA5" s="12" t="s">
        <v>12</v>
      </c>
      <c r="OB5" s="12" t="s">
        <v>13</v>
      </c>
      <c r="OG5" s="12" t="s">
        <v>4</v>
      </c>
      <c r="OI5" s="12">
        <v>2.6</v>
      </c>
      <c r="OJ5" s="12">
        <v>2.9</v>
      </c>
      <c r="OK5" s="12" t="s">
        <v>4</v>
      </c>
      <c r="OL5" s="12" t="s">
        <v>96</v>
      </c>
      <c r="OM5" s="12" t="s">
        <v>87</v>
      </c>
      <c r="ON5" s="12" t="s">
        <v>110</v>
      </c>
      <c r="OO5" s="12" t="s">
        <v>112</v>
      </c>
      <c r="OP5" s="12">
        <v>60</v>
      </c>
      <c r="OQ5" s="12">
        <v>60</v>
      </c>
      <c r="OR5" s="12" t="s">
        <v>4</v>
      </c>
      <c r="OS5" s="12" t="s">
        <v>65</v>
      </c>
      <c r="OT5" s="12" t="s">
        <v>60</v>
      </c>
      <c r="OU5" s="12">
        <v>7</v>
      </c>
      <c r="OV5" s="12">
        <v>5</v>
      </c>
      <c r="OW5" s="12">
        <v>5</v>
      </c>
      <c r="OZ5" s="12" t="s">
        <v>56</v>
      </c>
      <c r="PA5" s="12" t="s">
        <v>60</v>
      </c>
      <c r="PB5" s="12">
        <v>58</v>
      </c>
      <c r="PG5" s="12" t="s">
        <v>65</v>
      </c>
      <c r="PH5" s="12" t="s">
        <v>60</v>
      </c>
      <c r="PI5" s="12">
        <v>4</v>
      </c>
      <c r="PJ5" s="12">
        <v>5</v>
      </c>
      <c r="PK5" s="12">
        <v>5</v>
      </c>
      <c r="PN5" s="12" t="s">
        <v>65</v>
      </c>
      <c r="PO5" s="12" t="s">
        <v>59</v>
      </c>
      <c r="PP5" s="12">
        <v>7</v>
      </c>
      <c r="PQ5" s="12">
        <v>5</v>
      </c>
      <c r="PR5" s="12">
        <v>5</v>
      </c>
      <c r="PU5" s="12" t="s">
        <v>56</v>
      </c>
      <c r="PV5" s="12" t="s">
        <v>59</v>
      </c>
      <c r="PW5" s="12">
        <v>55</v>
      </c>
      <c r="QB5" s="12" t="s">
        <v>65</v>
      </c>
      <c r="QC5" s="12" t="s">
        <v>59</v>
      </c>
      <c r="QD5" s="12">
        <v>4</v>
      </c>
      <c r="QE5" s="12">
        <v>5</v>
      </c>
      <c r="QF5" s="12">
        <v>5</v>
      </c>
      <c r="QJ5" s="12">
        <v>0</v>
      </c>
      <c r="QK5" s="12" t="s">
        <v>945</v>
      </c>
      <c r="QL5" s="12" t="s">
        <v>945</v>
      </c>
      <c r="QM5" s="12" t="s">
        <v>51</v>
      </c>
      <c r="QN5" s="12" t="s">
        <v>4</v>
      </c>
      <c r="QO5" s="12" t="s">
        <v>3</v>
      </c>
      <c r="QQ5" s="12" t="s">
        <v>4</v>
      </c>
      <c r="QR5" s="12" t="s">
        <v>3</v>
      </c>
      <c r="QU5" s="12" t="s">
        <v>3</v>
      </c>
      <c r="QV5" s="12" t="s">
        <v>113</v>
      </c>
    </row>
    <row r="6" spans="1:487" x14ac:dyDescent="0.35">
      <c r="A6" s="85">
        <v>20300460</v>
      </c>
      <c r="B6" s="12" t="s">
        <v>82</v>
      </c>
      <c r="C6" s="19">
        <v>0.40625</v>
      </c>
      <c r="D6" s="20">
        <v>44474</v>
      </c>
      <c r="E6" s="12" t="s">
        <v>47</v>
      </c>
      <c r="F6" s="12" t="s">
        <v>83</v>
      </c>
      <c r="G6" s="12" t="s">
        <v>84</v>
      </c>
      <c r="H6" s="12" t="s">
        <v>85</v>
      </c>
      <c r="K6" s="12">
        <v>50</v>
      </c>
      <c r="L6" s="12">
        <v>50</v>
      </c>
      <c r="M6" s="21">
        <v>6.36</v>
      </c>
      <c r="P6" s="12" t="s">
        <v>51</v>
      </c>
      <c r="Q6" s="12" t="s">
        <v>4</v>
      </c>
      <c r="R6" s="12" t="s">
        <v>4</v>
      </c>
      <c r="T6" s="12" t="s">
        <v>4</v>
      </c>
      <c r="U6" s="12" t="s">
        <v>3</v>
      </c>
      <c r="V6" s="12">
        <v>0.7</v>
      </c>
      <c r="X6" s="12" t="s">
        <v>4</v>
      </c>
      <c r="Z6" s="12" t="s">
        <v>7</v>
      </c>
      <c r="AG6" s="12" t="s">
        <v>32</v>
      </c>
      <c r="AH6" s="12" t="s">
        <v>41</v>
      </c>
      <c r="AI6" s="12">
        <v>12.3</v>
      </c>
      <c r="AP6" s="12" t="s">
        <v>12</v>
      </c>
      <c r="AQ6" s="12" t="s">
        <v>11</v>
      </c>
      <c r="AR6" s="12" t="s">
        <v>13</v>
      </c>
      <c r="AS6" s="12" t="s">
        <v>14</v>
      </c>
      <c r="AV6" s="12" t="s">
        <v>4</v>
      </c>
      <c r="AY6" s="12">
        <v>44</v>
      </c>
      <c r="AZ6" s="12">
        <v>44</v>
      </c>
      <c r="BA6" s="12">
        <v>6.61</v>
      </c>
      <c r="BJ6" s="12" t="s">
        <v>3</v>
      </c>
      <c r="BK6" s="12">
        <v>5</v>
      </c>
      <c r="BL6" s="12" t="s">
        <v>4</v>
      </c>
      <c r="BM6" s="12" t="s">
        <v>54</v>
      </c>
      <c r="BT6" s="12" t="s">
        <v>4</v>
      </c>
      <c r="BU6" s="12" t="s">
        <v>4</v>
      </c>
      <c r="BV6" s="12" t="s">
        <v>4</v>
      </c>
      <c r="BW6" s="12" t="s">
        <v>86</v>
      </c>
      <c r="BX6" s="12" t="s">
        <v>56</v>
      </c>
      <c r="BY6" s="12" t="s">
        <v>56</v>
      </c>
      <c r="BZ6" s="12">
        <v>0</v>
      </c>
      <c r="CA6" s="12">
        <v>0</v>
      </c>
      <c r="CB6" s="12" t="s">
        <v>41</v>
      </c>
      <c r="CC6" s="12" t="s">
        <v>3</v>
      </c>
      <c r="CD6" s="12">
        <v>0.6</v>
      </c>
      <c r="CF6" s="12">
        <v>18.3</v>
      </c>
      <c r="CM6" s="12" t="s">
        <v>12</v>
      </c>
      <c r="CN6" s="12" t="s">
        <v>13</v>
      </c>
      <c r="CO6" s="12" t="s">
        <v>11</v>
      </c>
      <c r="CP6" s="12" t="s">
        <v>14</v>
      </c>
      <c r="CS6" s="12" t="s">
        <v>4</v>
      </c>
      <c r="CU6" s="12">
        <v>2.6</v>
      </c>
      <c r="CV6" s="12">
        <v>2.8</v>
      </c>
      <c r="CW6" s="12" t="s">
        <v>4</v>
      </c>
      <c r="CX6" s="12" t="s">
        <v>96</v>
      </c>
      <c r="CY6" s="12" t="s">
        <v>87</v>
      </c>
      <c r="CZ6" s="12" t="s">
        <v>88</v>
      </c>
      <c r="DA6" s="12" t="s">
        <v>3</v>
      </c>
      <c r="DB6" s="12">
        <v>44</v>
      </c>
      <c r="DC6" s="12">
        <v>44</v>
      </c>
      <c r="DD6" s="12" t="s">
        <v>4</v>
      </c>
      <c r="DE6" s="12" t="s">
        <v>65</v>
      </c>
      <c r="DF6" s="12" t="s">
        <v>60</v>
      </c>
      <c r="DG6" s="12">
        <v>44</v>
      </c>
      <c r="DH6" s="12">
        <v>5</v>
      </c>
      <c r="DI6" s="12">
        <v>5</v>
      </c>
      <c r="DL6" s="12" t="s">
        <v>65</v>
      </c>
      <c r="DM6" s="12" t="s">
        <v>59</v>
      </c>
      <c r="DN6" s="12">
        <v>44</v>
      </c>
      <c r="DO6" s="12">
        <v>5</v>
      </c>
      <c r="DP6" s="12">
        <v>5</v>
      </c>
      <c r="EV6" s="12" t="s">
        <v>4</v>
      </c>
      <c r="EX6" s="12">
        <v>57</v>
      </c>
      <c r="EY6" s="21">
        <f t="shared" si="0"/>
        <v>4.1233333333333331</v>
      </c>
      <c r="EZ6" s="12">
        <v>4.0999999999999996</v>
      </c>
      <c r="FA6" s="12">
        <v>9.5</v>
      </c>
      <c r="FB6" s="12">
        <v>4.3</v>
      </c>
      <c r="FC6" s="12">
        <v>8.6</v>
      </c>
      <c r="FD6" s="12">
        <f t="shared" si="2"/>
        <v>4.1999999999999993</v>
      </c>
      <c r="FE6">
        <v>13.83</v>
      </c>
      <c r="FF6" s="13">
        <f t="shared" si="3"/>
        <v>1.1176470588235294</v>
      </c>
      <c r="FG6" s="13">
        <f t="shared" si="4"/>
        <v>1.6270588235294117</v>
      </c>
      <c r="FH6" s="21">
        <f t="shared" si="1"/>
        <v>10.5</v>
      </c>
      <c r="FI6" s="21">
        <f t="shared" si="5"/>
        <v>40.299999999999997</v>
      </c>
      <c r="FJ6" s="21">
        <f t="shared" si="6"/>
        <v>2.3333333333333335</v>
      </c>
      <c r="FK6" s="21">
        <f t="shared" si="7"/>
        <v>0.41666666666666669</v>
      </c>
      <c r="FL6" s="12" t="s">
        <v>52</v>
      </c>
      <c r="FM6" s="12">
        <v>0</v>
      </c>
      <c r="FN6" s="12" t="s">
        <v>56</v>
      </c>
      <c r="FO6" s="12">
        <v>0</v>
      </c>
      <c r="FP6" s="12">
        <v>0</v>
      </c>
      <c r="FQ6" s="23" t="s">
        <v>89</v>
      </c>
      <c r="FR6" s="12" t="s">
        <v>27</v>
      </c>
      <c r="FS6" s="12" t="s">
        <v>3</v>
      </c>
      <c r="FT6" s="12" t="s">
        <v>4</v>
      </c>
      <c r="FU6" s="12" t="s">
        <v>4</v>
      </c>
      <c r="FV6" s="12">
        <v>0</v>
      </c>
      <c r="FX6" s="12" t="s">
        <v>4</v>
      </c>
      <c r="GA6" s="12">
        <v>19</v>
      </c>
      <c r="GB6" s="12">
        <v>19</v>
      </c>
      <c r="GC6" s="21">
        <v>4.68</v>
      </c>
      <c r="GD6" s="12">
        <v>2</v>
      </c>
      <c r="GE6" s="12" t="s">
        <v>1100</v>
      </c>
      <c r="GF6" s="12">
        <v>4.5999999999999996</v>
      </c>
      <c r="GG6" s="12">
        <v>0.99</v>
      </c>
      <c r="GH6" s="12">
        <v>0.18</v>
      </c>
      <c r="GI6" s="12" t="s">
        <v>4</v>
      </c>
      <c r="GK6" s="12">
        <v>0.5</v>
      </c>
      <c r="GL6" s="12" t="s">
        <v>56</v>
      </c>
      <c r="GM6" s="12" t="s">
        <v>56</v>
      </c>
      <c r="GN6" s="12">
        <v>0</v>
      </c>
      <c r="GO6" s="12">
        <v>0</v>
      </c>
      <c r="GP6" s="12" t="s">
        <v>4</v>
      </c>
      <c r="GQ6" s="12" t="s">
        <v>1076</v>
      </c>
      <c r="GR6" s="12" t="s">
        <v>90</v>
      </c>
      <c r="GS6" s="12">
        <v>19</v>
      </c>
      <c r="GT6" s="12">
        <v>0</v>
      </c>
      <c r="GX6" s="12" t="s">
        <v>4</v>
      </c>
      <c r="HA6" s="12" t="s">
        <v>86</v>
      </c>
      <c r="HB6" s="12" t="s">
        <v>91</v>
      </c>
      <c r="HC6" s="12">
        <v>10.1</v>
      </c>
      <c r="HJ6" s="12" t="s">
        <v>13</v>
      </c>
      <c r="HK6" s="12" t="s">
        <v>12</v>
      </c>
      <c r="HL6" s="12" t="s">
        <v>11</v>
      </c>
      <c r="HM6" s="12" t="s">
        <v>14</v>
      </c>
      <c r="HP6" s="12" t="s">
        <v>12</v>
      </c>
      <c r="HQ6" s="12" t="s">
        <v>13</v>
      </c>
      <c r="HR6" s="12" t="s">
        <v>14</v>
      </c>
      <c r="HV6" s="12" t="s">
        <v>4</v>
      </c>
      <c r="HX6" s="12" t="s">
        <v>3</v>
      </c>
      <c r="HY6" s="12" t="s">
        <v>3</v>
      </c>
      <c r="HZ6" s="12">
        <v>19</v>
      </c>
      <c r="IA6" s="12">
        <v>0</v>
      </c>
      <c r="IB6" s="12">
        <v>3.8</v>
      </c>
      <c r="IC6" s="12">
        <v>1.2</v>
      </c>
      <c r="ID6" s="12">
        <v>0</v>
      </c>
      <c r="IE6" s="12">
        <v>0</v>
      </c>
      <c r="IG6" s="12">
        <v>19</v>
      </c>
      <c r="IH6" s="12">
        <v>19</v>
      </c>
      <c r="II6" s="21">
        <v>5.32</v>
      </c>
      <c r="IJ6" s="12">
        <v>1</v>
      </c>
      <c r="IK6" s="12" t="s">
        <v>1133</v>
      </c>
      <c r="IL6" s="12">
        <v>4.8</v>
      </c>
      <c r="IM6" s="21">
        <v>0.82</v>
      </c>
      <c r="IN6" s="21">
        <v>0.18</v>
      </c>
      <c r="IT6" s="12" t="s">
        <v>4</v>
      </c>
      <c r="IV6" s="12">
        <v>0.6</v>
      </c>
      <c r="IW6" s="12" t="s">
        <v>92</v>
      </c>
      <c r="IX6" s="12" t="s">
        <v>1166</v>
      </c>
      <c r="IY6" s="12">
        <v>2</v>
      </c>
      <c r="IZ6" s="12">
        <v>0</v>
      </c>
      <c r="JA6" s="12" t="s">
        <v>7</v>
      </c>
      <c r="JH6" s="12" t="s">
        <v>4</v>
      </c>
      <c r="JK6" s="12" t="s">
        <v>86</v>
      </c>
      <c r="JL6" s="12" t="s">
        <v>42</v>
      </c>
      <c r="JM6" s="12">
        <v>9.3000000000000007</v>
      </c>
      <c r="JT6" s="12" t="s">
        <v>12</v>
      </c>
      <c r="JU6" s="12" t="s">
        <v>13</v>
      </c>
      <c r="JV6" s="12" t="s">
        <v>11</v>
      </c>
      <c r="JW6" s="12" t="s">
        <v>14</v>
      </c>
      <c r="JZ6" s="12" t="s">
        <v>4</v>
      </c>
      <c r="KB6" s="12" t="s">
        <v>3</v>
      </c>
      <c r="KC6" s="12" t="s">
        <v>3</v>
      </c>
      <c r="KD6" s="12">
        <v>19</v>
      </c>
      <c r="KE6" s="12">
        <v>7.5</v>
      </c>
      <c r="KF6" s="12">
        <v>3.4</v>
      </c>
      <c r="KG6" s="12">
        <v>2.1</v>
      </c>
      <c r="KH6" s="12">
        <v>1</v>
      </c>
      <c r="KI6" s="12">
        <v>0.7</v>
      </c>
      <c r="KK6" s="12">
        <v>19</v>
      </c>
      <c r="KL6" s="12">
        <v>19</v>
      </c>
      <c r="KM6" s="21">
        <v>2.37</v>
      </c>
      <c r="KS6" s="12" t="s">
        <v>4</v>
      </c>
      <c r="KU6" s="12">
        <v>0.5</v>
      </c>
      <c r="KV6" s="12" t="s">
        <v>92</v>
      </c>
      <c r="KW6" s="12" t="s">
        <v>1166</v>
      </c>
      <c r="KX6" s="12">
        <v>1</v>
      </c>
      <c r="KY6" s="12">
        <v>0</v>
      </c>
      <c r="KZ6" s="12" t="s">
        <v>4</v>
      </c>
      <c r="LA6" s="12" t="s">
        <v>1075</v>
      </c>
      <c r="LB6" s="12" t="s">
        <v>93</v>
      </c>
      <c r="LC6" s="12">
        <v>19</v>
      </c>
      <c r="LD6" s="12">
        <v>38</v>
      </c>
      <c r="LH6" s="12" t="s">
        <v>4</v>
      </c>
      <c r="LK6" s="12" t="s">
        <v>86</v>
      </c>
      <c r="LL6" s="12" t="s">
        <v>42</v>
      </c>
      <c r="LM6" s="12">
        <v>12.1</v>
      </c>
      <c r="LT6" s="12" t="s">
        <v>12</v>
      </c>
      <c r="LU6" s="12" t="s">
        <v>13</v>
      </c>
      <c r="LV6" s="12" t="s">
        <v>11</v>
      </c>
      <c r="LW6" s="12" t="s">
        <v>14</v>
      </c>
      <c r="LZ6" s="12" t="s">
        <v>94</v>
      </c>
      <c r="MA6" s="12" t="s">
        <v>11</v>
      </c>
      <c r="MB6" s="12" t="s">
        <v>13</v>
      </c>
      <c r="MC6" s="12" t="s">
        <v>14</v>
      </c>
      <c r="MF6" s="12" t="s">
        <v>3</v>
      </c>
      <c r="MG6" s="12" t="s">
        <v>95</v>
      </c>
      <c r="MH6" s="12" t="s">
        <v>3</v>
      </c>
      <c r="MI6" s="12" t="s">
        <v>3</v>
      </c>
      <c r="MJ6" s="12">
        <v>4</v>
      </c>
      <c r="MK6" s="12">
        <v>6</v>
      </c>
      <c r="ML6" s="12">
        <v>2</v>
      </c>
      <c r="MM6" s="12">
        <v>1.5</v>
      </c>
      <c r="MN6" s="12">
        <v>0.3</v>
      </c>
      <c r="MO6" s="12">
        <v>0.5</v>
      </c>
      <c r="MQ6" s="12">
        <v>85</v>
      </c>
      <c r="MR6" s="12">
        <v>25</v>
      </c>
      <c r="MS6" s="12">
        <v>5.08</v>
      </c>
      <c r="MX6" s="12" t="s">
        <v>4</v>
      </c>
      <c r="MZ6" s="12" t="s">
        <v>4</v>
      </c>
      <c r="NA6" s="12" t="s">
        <v>7</v>
      </c>
      <c r="NH6" s="12" t="s">
        <v>4</v>
      </c>
      <c r="NI6" s="12" t="s">
        <v>4</v>
      </c>
      <c r="NJ6" s="12" t="s">
        <v>4</v>
      </c>
      <c r="NK6" s="12" t="s">
        <v>86</v>
      </c>
      <c r="NL6" s="12" t="s">
        <v>92</v>
      </c>
      <c r="NM6" s="12" t="s">
        <v>1166</v>
      </c>
      <c r="NN6" s="12">
        <v>6</v>
      </c>
      <c r="NO6" s="12">
        <v>0</v>
      </c>
      <c r="NP6" s="12" t="s">
        <v>40</v>
      </c>
      <c r="NQ6" s="12" t="s">
        <v>3</v>
      </c>
      <c r="NR6" s="12">
        <v>1</v>
      </c>
      <c r="NT6" s="12">
        <v>8.5</v>
      </c>
      <c r="NX6" s="12">
        <v>12.5</v>
      </c>
      <c r="NZ6" s="12">
        <v>11.2</v>
      </c>
      <c r="OA6" s="12" t="s">
        <v>11</v>
      </c>
      <c r="OB6" s="12" t="s">
        <v>94</v>
      </c>
      <c r="OC6" s="12" t="s">
        <v>13</v>
      </c>
      <c r="OD6" s="12" t="s">
        <v>14</v>
      </c>
      <c r="OG6" s="12" t="s">
        <v>4</v>
      </c>
      <c r="OI6" s="12">
        <v>2.1</v>
      </c>
      <c r="OJ6" s="12">
        <v>4.4000000000000004</v>
      </c>
      <c r="OK6" s="12" t="s">
        <v>4</v>
      </c>
      <c r="OL6" s="12" t="s">
        <v>96</v>
      </c>
      <c r="OM6" s="12" t="s">
        <v>87</v>
      </c>
      <c r="ON6" s="12" t="s">
        <v>88</v>
      </c>
      <c r="OO6" s="12" t="s">
        <v>3</v>
      </c>
      <c r="OP6" s="12">
        <v>85</v>
      </c>
      <c r="OQ6" s="12">
        <v>85</v>
      </c>
      <c r="OR6" s="12" t="s">
        <v>4</v>
      </c>
      <c r="OS6" s="12" t="s">
        <v>65</v>
      </c>
      <c r="OT6" s="12" t="s">
        <v>60</v>
      </c>
      <c r="OU6" s="12">
        <v>85</v>
      </c>
      <c r="OV6" s="12">
        <v>5</v>
      </c>
      <c r="OW6" s="12">
        <v>3</v>
      </c>
      <c r="OZ6" s="12" t="s">
        <v>65</v>
      </c>
      <c r="PA6" s="12" t="s">
        <v>59</v>
      </c>
      <c r="PB6" s="12">
        <v>85</v>
      </c>
      <c r="PC6" s="12">
        <v>5</v>
      </c>
      <c r="PD6" s="12">
        <v>5</v>
      </c>
      <c r="QJ6" s="12">
        <v>0</v>
      </c>
      <c r="QK6" s="12">
        <v>50</v>
      </c>
      <c r="QL6" s="12">
        <v>3.18</v>
      </c>
      <c r="QM6" s="12" t="s">
        <v>51</v>
      </c>
      <c r="QN6" s="12" t="s">
        <v>4</v>
      </c>
      <c r="QO6" s="12" t="s">
        <v>4</v>
      </c>
      <c r="QQ6" s="12" t="s">
        <v>4</v>
      </c>
      <c r="QR6" s="12" t="s">
        <v>3</v>
      </c>
      <c r="QU6" s="12" t="s">
        <v>3</v>
      </c>
      <c r="QV6" s="12" t="s">
        <v>113</v>
      </c>
    </row>
    <row r="7" spans="1:487" x14ac:dyDescent="0.35">
      <c r="A7" s="85">
        <v>20300461</v>
      </c>
      <c r="B7" s="12" t="s">
        <v>82</v>
      </c>
      <c r="C7" s="19">
        <v>0.47916666666666669</v>
      </c>
      <c r="D7" s="20">
        <v>44474</v>
      </c>
      <c r="E7" s="12" t="s">
        <v>47</v>
      </c>
      <c r="F7" s="12" t="s">
        <v>97</v>
      </c>
      <c r="G7" s="12" t="s">
        <v>84</v>
      </c>
      <c r="H7" s="12" t="s">
        <v>85</v>
      </c>
      <c r="K7" s="12">
        <v>0</v>
      </c>
      <c r="L7" s="12" t="s">
        <v>945</v>
      </c>
      <c r="M7" s="21" t="s">
        <v>945</v>
      </c>
      <c r="X7" s="12" t="s">
        <v>98</v>
      </c>
      <c r="Y7" s="12" t="s">
        <v>99</v>
      </c>
      <c r="AY7" s="12">
        <v>85</v>
      </c>
      <c r="AZ7" s="12">
        <v>85</v>
      </c>
      <c r="BA7" s="12">
        <v>5.58</v>
      </c>
      <c r="BJ7" s="12" t="s">
        <v>4</v>
      </c>
      <c r="BL7" s="12" t="s">
        <v>4</v>
      </c>
      <c r="BM7" s="12" t="s">
        <v>54</v>
      </c>
      <c r="BT7" s="12" t="s">
        <v>4</v>
      </c>
      <c r="BU7" s="12" t="s">
        <v>4</v>
      </c>
      <c r="BV7" s="12" t="s">
        <v>4</v>
      </c>
      <c r="BW7" s="12" t="s">
        <v>86</v>
      </c>
      <c r="BX7" s="12" t="s">
        <v>92</v>
      </c>
      <c r="BY7" s="12" t="s">
        <v>92</v>
      </c>
      <c r="BZ7" s="12">
        <v>6</v>
      </c>
      <c r="CA7" s="12">
        <v>0</v>
      </c>
      <c r="CB7" s="12" t="s">
        <v>40</v>
      </c>
      <c r="CC7" s="12" t="s">
        <v>3</v>
      </c>
      <c r="CD7" s="12">
        <v>1</v>
      </c>
      <c r="CF7" s="12">
        <v>8.5</v>
      </c>
      <c r="CJ7" s="12">
        <v>12.5</v>
      </c>
      <c r="CL7" s="12">
        <v>11.2</v>
      </c>
      <c r="CM7" s="12" t="s">
        <v>11</v>
      </c>
      <c r="CN7" s="12" t="s">
        <v>12</v>
      </c>
      <c r="CO7" s="12" t="s">
        <v>13</v>
      </c>
      <c r="CP7" s="12" t="s">
        <v>14</v>
      </c>
      <c r="CS7" s="12" t="s">
        <v>4</v>
      </c>
      <c r="CU7" s="12">
        <v>2.1</v>
      </c>
      <c r="CV7" s="12">
        <v>4.4000000000000004</v>
      </c>
      <c r="CW7" s="12" t="s">
        <v>4</v>
      </c>
      <c r="CX7" s="12" t="s">
        <v>96</v>
      </c>
      <c r="CY7" s="12" t="s">
        <v>87</v>
      </c>
      <c r="CZ7" s="12" t="s">
        <v>88</v>
      </c>
      <c r="DA7" s="12" t="s">
        <v>3</v>
      </c>
      <c r="DB7" s="12">
        <v>85</v>
      </c>
      <c r="DC7" s="12">
        <v>85</v>
      </c>
      <c r="DD7" s="12" t="s">
        <v>4</v>
      </c>
      <c r="DE7" s="12" t="s">
        <v>65</v>
      </c>
      <c r="DF7" s="12" t="s">
        <v>60</v>
      </c>
      <c r="DG7" s="12">
        <v>85</v>
      </c>
      <c r="DH7" s="12">
        <v>5</v>
      </c>
      <c r="DI7" s="12">
        <v>3</v>
      </c>
      <c r="DL7" s="12" t="s">
        <v>65</v>
      </c>
      <c r="DM7" s="12" t="s">
        <v>59</v>
      </c>
      <c r="DN7" s="12">
        <v>85</v>
      </c>
      <c r="DO7" s="12">
        <v>5</v>
      </c>
      <c r="DP7" s="12">
        <v>5</v>
      </c>
      <c r="EV7" s="12" t="s">
        <v>4</v>
      </c>
      <c r="EX7" s="12">
        <v>50.7</v>
      </c>
      <c r="EY7" s="21">
        <f t="shared" si="0"/>
        <v>4.1633333333333331</v>
      </c>
      <c r="EZ7" s="12">
        <v>4.7</v>
      </c>
      <c r="FA7" s="12">
        <v>12.9</v>
      </c>
      <c r="FB7" s="12">
        <v>4.7</v>
      </c>
      <c r="FC7" s="12">
        <v>9.8000000000000007</v>
      </c>
      <c r="FD7" s="12">
        <f t="shared" si="2"/>
        <v>4.7</v>
      </c>
      <c r="FE7">
        <v>13.83</v>
      </c>
      <c r="FF7" s="13" t="e">
        <f t="shared" si="3"/>
        <v>#DIV/0!</v>
      </c>
      <c r="FG7" s="13" t="e">
        <f t="shared" si="4"/>
        <v>#DIV/0!</v>
      </c>
      <c r="FH7" s="21">
        <f t="shared" si="1"/>
        <v>9.5</v>
      </c>
      <c r="FI7" s="21">
        <f t="shared" si="5"/>
        <v>43.699999999999996</v>
      </c>
      <c r="FJ7" s="21">
        <f t="shared" si="6"/>
        <v>2.3166666666666669</v>
      </c>
      <c r="FK7" s="21">
        <f t="shared" si="7"/>
        <v>0.54999999999999993</v>
      </c>
      <c r="FL7" s="12" t="s">
        <v>52</v>
      </c>
      <c r="FM7" s="12">
        <v>0</v>
      </c>
      <c r="FN7" s="12" t="s">
        <v>56</v>
      </c>
      <c r="FO7" s="12">
        <v>0</v>
      </c>
      <c r="FP7" s="12">
        <v>0</v>
      </c>
      <c r="FQ7" s="23" t="s">
        <v>61</v>
      </c>
      <c r="FR7" s="12" t="s">
        <v>100</v>
      </c>
      <c r="FS7" s="12" t="s">
        <v>4</v>
      </c>
      <c r="FT7" s="12" t="s">
        <v>4</v>
      </c>
      <c r="FU7" s="12" t="s">
        <v>4</v>
      </c>
      <c r="FV7" s="12">
        <v>0</v>
      </c>
      <c r="FX7" s="12" t="s">
        <v>4</v>
      </c>
      <c r="GA7" s="12">
        <v>16.899999999999999</v>
      </c>
      <c r="GB7" s="12">
        <v>16.899999999999999</v>
      </c>
      <c r="GC7" s="21">
        <v>5.27</v>
      </c>
      <c r="GD7" s="12">
        <v>1</v>
      </c>
      <c r="GE7" s="12" t="s">
        <v>1118</v>
      </c>
      <c r="GF7" s="12">
        <v>4.5</v>
      </c>
      <c r="GG7" s="12">
        <v>1.05</v>
      </c>
      <c r="GH7" s="12">
        <v>0.16</v>
      </c>
      <c r="GI7" s="12" t="s">
        <v>4</v>
      </c>
      <c r="GK7" s="12">
        <v>0.6</v>
      </c>
      <c r="GL7" s="12" t="s">
        <v>56</v>
      </c>
      <c r="GM7" s="12" t="s">
        <v>56</v>
      </c>
      <c r="GN7" s="12">
        <v>0</v>
      </c>
      <c r="GO7" s="12">
        <v>0</v>
      </c>
      <c r="GP7" s="12" t="s">
        <v>4</v>
      </c>
      <c r="GQ7" s="12" t="s">
        <v>1075</v>
      </c>
      <c r="GR7" s="12" t="s">
        <v>101</v>
      </c>
      <c r="GS7" s="12">
        <v>16.899999999999999</v>
      </c>
      <c r="GT7" s="12">
        <v>0</v>
      </c>
      <c r="GX7" s="12" t="s">
        <v>4</v>
      </c>
      <c r="HA7" s="12" t="s">
        <v>31</v>
      </c>
      <c r="HB7" s="12" t="s">
        <v>102</v>
      </c>
      <c r="HC7" s="12">
        <v>11</v>
      </c>
      <c r="HJ7" s="12" t="s">
        <v>12</v>
      </c>
      <c r="HK7" s="12" t="s">
        <v>13</v>
      </c>
      <c r="HL7" s="12" t="s">
        <v>11</v>
      </c>
      <c r="HP7" s="12" t="s">
        <v>12</v>
      </c>
      <c r="HQ7" s="12" t="s">
        <v>11</v>
      </c>
      <c r="HR7" s="12" t="s">
        <v>13</v>
      </c>
      <c r="HS7" s="12" t="s">
        <v>14</v>
      </c>
      <c r="HV7" s="12" t="s">
        <v>3</v>
      </c>
      <c r="HW7" s="12" t="s">
        <v>25</v>
      </c>
      <c r="HX7" s="12" t="s">
        <v>3</v>
      </c>
      <c r="HY7" s="12" t="s">
        <v>4</v>
      </c>
      <c r="HZ7" s="12">
        <v>11</v>
      </c>
      <c r="IA7" s="12">
        <v>5.9</v>
      </c>
      <c r="IB7" s="12">
        <v>2</v>
      </c>
      <c r="IC7" s="12">
        <v>1.4</v>
      </c>
      <c r="ID7" s="12">
        <v>0.5</v>
      </c>
      <c r="IE7" s="12">
        <v>0.3</v>
      </c>
      <c r="IG7" s="12">
        <v>16.899999999999999</v>
      </c>
      <c r="IH7" s="12">
        <v>16.899999999999999</v>
      </c>
      <c r="II7" s="21">
        <v>3.79</v>
      </c>
      <c r="IT7" s="12" t="s">
        <v>4</v>
      </c>
      <c r="IV7" s="12">
        <v>0.6</v>
      </c>
      <c r="IW7" s="12" t="s">
        <v>56</v>
      </c>
      <c r="IX7" s="12" t="s">
        <v>56</v>
      </c>
      <c r="IY7" s="12">
        <v>0</v>
      </c>
      <c r="IZ7" s="12">
        <v>0</v>
      </c>
      <c r="JA7" s="12" t="s">
        <v>1077</v>
      </c>
      <c r="JB7" s="12" t="s">
        <v>103</v>
      </c>
      <c r="JC7" s="12">
        <v>16.899999999999999</v>
      </c>
      <c r="JD7" s="12">
        <v>16.899999999999999</v>
      </c>
      <c r="JH7" s="12" t="s">
        <v>4</v>
      </c>
      <c r="JK7" s="12" t="s">
        <v>31</v>
      </c>
      <c r="JL7" s="12" t="s">
        <v>102</v>
      </c>
      <c r="JM7" s="12">
        <v>8.6999999999999993</v>
      </c>
      <c r="JT7" s="12" t="s">
        <v>11</v>
      </c>
      <c r="JU7" s="12" t="s">
        <v>12</v>
      </c>
      <c r="JV7" s="12" t="s">
        <v>13</v>
      </c>
      <c r="JZ7" s="12" t="s">
        <v>3</v>
      </c>
      <c r="KA7" s="12" t="s">
        <v>71</v>
      </c>
      <c r="KB7" s="12" t="s">
        <v>3</v>
      </c>
      <c r="KC7" s="12" t="s">
        <v>3</v>
      </c>
      <c r="KD7" s="12">
        <v>0</v>
      </c>
      <c r="KE7" s="12">
        <v>16.899999999999999</v>
      </c>
      <c r="KF7" s="12">
        <v>0</v>
      </c>
      <c r="KG7" s="12">
        <v>4.5999999999999996</v>
      </c>
      <c r="KH7" s="12">
        <v>0</v>
      </c>
      <c r="KI7" s="12">
        <v>0.4</v>
      </c>
      <c r="KK7" s="12">
        <v>16.899999999999999</v>
      </c>
      <c r="KL7" s="12">
        <v>16.899999999999999</v>
      </c>
      <c r="KM7" s="21">
        <v>3.43</v>
      </c>
      <c r="KN7" s="12">
        <v>2</v>
      </c>
      <c r="KO7" s="12" t="s">
        <v>1118</v>
      </c>
      <c r="KP7" s="12">
        <v>4.7</v>
      </c>
      <c r="KQ7" s="12">
        <v>1.42</v>
      </c>
      <c r="KR7" s="12">
        <v>0.01</v>
      </c>
      <c r="KS7" s="12" t="s">
        <v>4</v>
      </c>
      <c r="KU7" s="12">
        <v>0.6</v>
      </c>
      <c r="KV7" s="12" t="s">
        <v>92</v>
      </c>
      <c r="KW7" s="12" t="s">
        <v>1166</v>
      </c>
      <c r="KX7" s="12">
        <v>1</v>
      </c>
      <c r="KY7" s="12">
        <v>1</v>
      </c>
      <c r="KZ7" s="12" t="s">
        <v>4</v>
      </c>
      <c r="LA7" s="12" t="s">
        <v>1077</v>
      </c>
      <c r="LB7" s="12" t="s">
        <v>104</v>
      </c>
      <c r="LC7" s="12">
        <v>16.899999999999999</v>
      </c>
      <c r="LD7" s="12">
        <v>33.799999999999997</v>
      </c>
      <c r="LH7" s="12" t="s">
        <v>4</v>
      </c>
      <c r="LK7" s="12" t="s">
        <v>86</v>
      </c>
      <c r="LL7" s="12" t="s">
        <v>40</v>
      </c>
      <c r="LM7" s="12">
        <v>8.8000000000000007</v>
      </c>
      <c r="LT7" s="12" t="s">
        <v>11</v>
      </c>
      <c r="LU7" s="12" t="s">
        <v>12</v>
      </c>
      <c r="LV7" s="12" t="s">
        <v>13</v>
      </c>
      <c r="LZ7" s="12" t="s">
        <v>94</v>
      </c>
      <c r="MA7" s="12" t="s">
        <v>11</v>
      </c>
      <c r="MB7" s="12" t="s">
        <v>13</v>
      </c>
      <c r="MF7" s="12" t="s">
        <v>3</v>
      </c>
      <c r="MG7" s="12" t="s">
        <v>25</v>
      </c>
      <c r="MH7" s="12" t="s">
        <v>3</v>
      </c>
      <c r="MI7" s="12" t="s">
        <v>3</v>
      </c>
      <c r="MJ7" s="12">
        <v>2</v>
      </c>
      <c r="MK7" s="12">
        <v>16.899999999999999</v>
      </c>
      <c r="ML7" s="12">
        <v>1.5</v>
      </c>
      <c r="MM7" s="12">
        <v>4.4000000000000004</v>
      </c>
      <c r="MN7" s="12">
        <v>1.3</v>
      </c>
      <c r="MO7" s="12">
        <v>0.8</v>
      </c>
      <c r="MQ7" s="12">
        <v>95</v>
      </c>
      <c r="MR7" s="12" t="s">
        <v>964</v>
      </c>
      <c r="MS7" s="12" t="s">
        <v>964</v>
      </c>
      <c r="MX7" s="12" t="s">
        <v>4</v>
      </c>
      <c r="MZ7" s="12" t="s">
        <v>4</v>
      </c>
      <c r="NA7" s="12" t="s">
        <v>7</v>
      </c>
      <c r="NH7" s="12" t="s">
        <v>4</v>
      </c>
      <c r="NI7" s="12" t="s">
        <v>3</v>
      </c>
      <c r="NJ7" s="12" t="s">
        <v>3</v>
      </c>
      <c r="NK7" s="12" t="s">
        <v>86</v>
      </c>
      <c r="NL7" s="12" t="s">
        <v>92</v>
      </c>
      <c r="NM7" s="12" t="s">
        <v>1166</v>
      </c>
      <c r="NN7" s="12">
        <v>6</v>
      </c>
      <c r="NO7" s="12">
        <v>0</v>
      </c>
      <c r="NP7" s="12" t="s">
        <v>41</v>
      </c>
      <c r="NQ7" s="12" t="s">
        <v>4</v>
      </c>
      <c r="NS7" s="12">
        <v>0.8</v>
      </c>
      <c r="NX7" s="12">
        <v>8.1</v>
      </c>
      <c r="NZ7" s="12">
        <v>9.8000000000000007</v>
      </c>
      <c r="OA7" s="12" t="s">
        <v>11</v>
      </c>
      <c r="OB7" s="12" t="s">
        <v>94</v>
      </c>
      <c r="OC7" s="12" t="s">
        <v>13</v>
      </c>
      <c r="OG7" s="12" t="s">
        <v>4</v>
      </c>
      <c r="OL7" s="12" t="s">
        <v>96</v>
      </c>
      <c r="OM7" s="12" t="s">
        <v>87</v>
      </c>
      <c r="ON7" s="12" t="s">
        <v>88</v>
      </c>
      <c r="OO7" s="12" t="s">
        <v>4</v>
      </c>
      <c r="OP7" s="12">
        <v>95</v>
      </c>
      <c r="OQ7" s="12">
        <v>95</v>
      </c>
      <c r="OR7" s="12" t="s">
        <v>4</v>
      </c>
      <c r="OS7" s="12" t="s">
        <v>65</v>
      </c>
      <c r="OT7" s="12" t="s">
        <v>60</v>
      </c>
      <c r="OU7" s="12">
        <v>95</v>
      </c>
      <c r="OV7" s="12">
        <v>5</v>
      </c>
      <c r="OW7" s="12">
        <v>5</v>
      </c>
      <c r="OZ7" s="12" t="s">
        <v>65</v>
      </c>
      <c r="PA7" s="12" t="s">
        <v>59</v>
      </c>
      <c r="PB7" s="12">
        <v>95</v>
      </c>
      <c r="PC7" s="12">
        <v>5</v>
      </c>
      <c r="PD7" s="12">
        <v>5</v>
      </c>
      <c r="QI7" s="12" t="s">
        <v>105</v>
      </c>
      <c r="QJ7" s="12">
        <v>0</v>
      </c>
      <c r="QK7" s="12" t="s">
        <v>945</v>
      </c>
      <c r="QL7" s="12" t="s">
        <v>945</v>
      </c>
      <c r="QM7" s="12" t="s">
        <v>51</v>
      </c>
      <c r="QN7" s="12" t="s">
        <v>4</v>
      </c>
      <c r="QO7" s="12" t="s">
        <v>4</v>
      </c>
      <c r="QQ7" s="12" t="s">
        <v>4</v>
      </c>
      <c r="QR7" s="12" t="s">
        <v>3</v>
      </c>
      <c r="RS7" s="12" t="s">
        <v>106</v>
      </c>
    </row>
    <row r="8" spans="1:487" s="25" customFormat="1" x14ac:dyDescent="0.35">
      <c r="A8" s="86">
        <v>20303514</v>
      </c>
      <c r="B8" s="25" t="s">
        <v>72</v>
      </c>
      <c r="C8" s="80">
        <v>0.58333333333333337</v>
      </c>
      <c r="D8" s="26">
        <v>44481</v>
      </c>
      <c r="E8" s="25" t="s">
        <v>60</v>
      </c>
      <c r="F8" s="25" t="s">
        <v>131</v>
      </c>
      <c r="G8" s="25" t="s">
        <v>227</v>
      </c>
      <c r="H8" s="25" t="s">
        <v>1231</v>
      </c>
      <c r="K8" s="25">
        <v>50</v>
      </c>
      <c r="L8" s="25">
        <v>50</v>
      </c>
      <c r="M8" s="27">
        <v>2.52</v>
      </c>
      <c r="P8" s="25" t="s">
        <v>68</v>
      </c>
      <c r="Q8" s="25" t="s">
        <v>4</v>
      </c>
      <c r="R8" s="25" t="s">
        <v>4</v>
      </c>
      <c r="T8" s="25" t="s">
        <v>4</v>
      </c>
      <c r="U8" s="25" t="s">
        <v>4</v>
      </c>
      <c r="W8" s="25">
        <v>0.5</v>
      </c>
      <c r="X8" s="25" t="s">
        <v>4</v>
      </c>
      <c r="Z8" s="25" t="s">
        <v>1077</v>
      </c>
      <c r="AA8" s="25" t="s">
        <v>228</v>
      </c>
      <c r="AB8" s="25">
        <v>50</v>
      </c>
      <c r="AC8" s="25">
        <v>28</v>
      </c>
      <c r="AG8" s="25" t="s">
        <v>55</v>
      </c>
      <c r="AH8" s="25" t="s">
        <v>42</v>
      </c>
      <c r="AI8" s="25">
        <v>12.9</v>
      </c>
      <c r="AJ8" s="25">
        <v>12.9</v>
      </c>
      <c r="AK8" s="25">
        <v>10.6</v>
      </c>
      <c r="AL8" s="25">
        <v>7</v>
      </c>
      <c r="AP8" s="25" t="s">
        <v>13</v>
      </c>
      <c r="AQ8" s="25" t="s">
        <v>12</v>
      </c>
      <c r="AR8" s="25" t="s">
        <v>11</v>
      </c>
      <c r="AV8" s="25" t="s">
        <v>3</v>
      </c>
      <c r="AW8" s="25" t="s">
        <v>229</v>
      </c>
      <c r="AY8" s="25">
        <v>28</v>
      </c>
      <c r="AZ8" s="25">
        <v>28</v>
      </c>
      <c r="BA8" s="25">
        <v>2.54</v>
      </c>
      <c r="BJ8" s="25" t="s">
        <v>4</v>
      </c>
      <c r="BL8" s="25" t="s">
        <v>4</v>
      </c>
      <c r="BM8" s="25" t="s">
        <v>1077</v>
      </c>
      <c r="BN8" s="25" t="s">
        <v>230</v>
      </c>
      <c r="BO8" s="25">
        <v>28</v>
      </c>
      <c r="BP8" s="25">
        <v>0</v>
      </c>
      <c r="BT8" s="25" t="s">
        <v>4</v>
      </c>
      <c r="BU8" s="25" t="s">
        <v>4</v>
      </c>
      <c r="BV8" s="25" t="s">
        <v>4</v>
      </c>
      <c r="BW8" s="25" t="s">
        <v>55</v>
      </c>
      <c r="BX8" s="25" t="s">
        <v>56</v>
      </c>
      <c r="BY8" s="25" t="s">
        <v>56</v>
      </c>
      <c r="BZ8" s="25">
        <v>0</v>
      </c>
      <c r="CA8" s="25">
        <v>0</v>
      </c>
      <c r="CB8" s="25" t="s">
        <v>42</v>
      </c>
      <c r="CC8" s="25" t="s">
        <v>4</v>
      </c>
      <c r="CE8" s="25">
        <v>0.2</v>
      </c>
      <c r="CF8" s="25">
        <v>13.8</v>
      </c>
      <c r="CM8" s="25" t="s">
        <v>13</v>
      </c>
      <c r="CN8" s="25" t="s">
        <v>12</v>
      </c>
      <c r="CS8" s="25" t="s">
        <v>4</v>
      </c>
      <c r="CU8" s="25">
        <v>0.9</v>
      </c>
      <c r="CV8" s="25">
        <v>1.9</v>
      </c>
      <c r="CW8" s="25" t="s">
        <v>4</v>
      </c>
      <c r="CZ8" s="25" t="s">
        <v>64</v>
      </c>
      <c r="DA8" s="25" t="s">
        <v>3</v>
      </c>
      <c r="DB8" s="25">
        <v>28</v>
      </c>
      <c r="DC8" s="25">
        <v>28</v>
      </c>
      <c r="DD8" s="25" t="s">
        <v>4</v>
      </c>
      <c r="DE8" s="25" t="s">
        <v>65</v>
      </c>
      <c r="DF8" s="25" t="s">
        <v>60</v>
      </c>
      <c r="DG8" s="25">
        <v>20</v>
      </c>
      <c r="DH8" s="25">
        <v>5</v>
      </c>
      <c r="DI8" s="25">
        <v>5</v>
      </c>
      <c r="DL8" s="25" t="s">
        <v>56</v>
      </c>
      <c r="DM8" s="25" t="s">
        <v>60</v>
      </c>
      <c r="DN8" s="25">
        <v>8</v>
      </c>
      <c r="DS8" s="25" t="s">
        <v>65</v>
      </c>
      <c r="DT8" s="25" t="s">
        <v>59</v>
      </c>
      <c r="DU8" s="25">
        <v>20</v>
      </c>
      <c r="DV8" s="25">
        <v>5</v>
      </c>
      <c r="DW8" s="25">
        <v>3</v>
      </c>
      <c r="DZ8" s="25" t="s">
        <v>56</v>
      </c>
      <c r="EA8" s="25" t="s">
        <v>59</v>
      </c>
      <c r="EB8" s="25">
        <v>8</v>
      </c>
      <c r="EV8" s="25" t="s">
        <v>4</v>
      </c>
      <c r="EX8" s="25">
        <v>85.5</v>
      </c>
      <c r="EY8" s="27">
        <f t="shared" si="0"/>
        <v>2.0133333333333332</v>
      </c>
      <c r="EZ8" s="25">
        <v>6.1</v>
      </c>
      <c r="FA8" s="25">
        <v>10.3</v>
      </c>
      <c r="FB8" s="25">
        <v>4.7</v>
      </c>
      <c r="FC8" s="25">
        <v>13</v>
      </c>
      <c r="FD8" s="25">
        <f t="shared" si="2"/>
        <v>5.4</v>
      </c>
      <c r="FE8" s="17">
        <v>16.5</v>
      </c>
      <c r="FF8" s="13">
        <f t="shared" si="3"/>
        <v>0.78625954198473291</v>
      </c>
      <c r="FG8" s="13">
        <f t="shared" si="4"/>
        <v>1.2595419847328244</v>
      </c>
      <c r="FH8" s="27">
        <f t="shared" si="1"/>
        <v>13</v>
      </c>
      <c r="FI8" s="27">
        <f t="shared" si="5"/>
        <v>144.9</v>
      </c>
      <c r="FJ8" s="27">
        <f t="shared" si="6"/>
        <v>1.7166666666666666</v>
      </c>
      <c r="FK8" s="27">
        <f t="shared" si="7"/>
        <v>1.6833333333333336</v>
      </c>
      <c r="FL8" s="25" t="s">
        <v>52</v>
      </c>
      <c r="FM8" s="25">
        <v>0</v>
      </c>
      <c r="FN8" s="25" t="s">
        <v>56</v>
      </c>
      <c r="FO8" s="25">
        <v>0</v>
      </c>
      <c r="FP8" s="25">
        <v>0</v>
      </c>
      <c r="FQ8" s="81">
        <v>0</v>
      </c>
      <c r="FS8" s="25" t="s">
        <v>4</v>
      </c>
      <c r="FT8" s="25" t="s">
        <v>4</v>
      </c>
      <c r="FU8" s="25" t="s">
        <v>4</v>
      </c>
      <c r="FV8" s="25">
        <v>0</v>
      </c>
      <c r="FX8" s="25" t="s">
        <v>4</v>
      </c>
      <c r="GA8" s="25">
        <v>28.5</v>
      </c>
      <c r="GB8" s="25">
        <v>28.5</v>
      </c>
      <c r="GC8" s="27">
        <v>1.44</v>
      </c>
      <c r="GD8" s="25">
        <v>2</v>
      </c>
      <c r="GE8" s="25" t="s">
        <v>1154</v>
      </c>
      <c r="GF8" s="25">
        <v>4.8</v>
      </c>
      <c r="GG8" s="25">
        <v>0.71</v>
      </c>
      <c r="GH8" s="25">
        <v>0.06</v>
      </c>
      <c r="GI8" s="25" t="s">
        <v>4</v>
      </c>
      <c r="GK8" s="25">
        <v>0.2</v>
      </c>
      <c r="GL8" s="25" t="s">
        <v>56</v>
      </c>
      <c r="GM8" s="25" t="s">
        <v>56</v>
      </c>
      <c r="GN8" s="25">
        <v>0</v>
      </c>
      <c r="GO8" s="25">
        <v>0</v>
      </c>
      <c r="GP8" s="25" t="s">
        <v>4</v>
      </c>
      <c r="GQ8" s="25" t="s">
        <v>1075</v>
      </c>
      <c r="GR8" s="25" t="s">
        <v>231</v>
      </c>
      <c r="GS8" s="25">
        <v>24</v>
      </c>
      <c r="GT8" s="25">
        <v>0</v>
      </c>
      <c r="GX8" s="25" t="s">
        <v>4</v>
      </c>
      <c r="HA8" s="25" t="s">
        <v>232</v>
      </c>
      <c r="HB8" s="25" t="s">
        <v>42</v>
      </c>
      <c r="HC8" s="25">
        <v>13.4</v>
      </c>
      <c r="HJ8" s="25" t="s">
        <v>13</v>
      </c>
      <c r="HK8" s="25" t="s">
        <v>12</v>
      </c>
      <c r="HP8" s="25" t="s">
        <v>13</v>
      </c>
      <c r="HQ8" s="25" t="s">
        <v>12</v>
      </c>
      <c r="HV8" s="25" t="s">
        <v>4</v>
      </c>
      <c r="HX8" s="25" t="s">
        <v>3</v>
      </c>
      <c r="HY8" s="25" t="s">
        <v>4</v>
      </c>
      <c r="HZ8" s="25">
        <v>28.5</v>
      </c>
      <c r="IA8" s="25">
        <v>28.5</v>
      </c>
      <c r="IB8" s="25">
        <v>2.4</v>
      </c>
      <c r="IC8" s="25">
        <v>2.2000000000000002</v>
      </c>
      <c r="ID8" s="25">
        <v>1.4</v>
      </c>
      <c r="IE8" s="25">
        <v>1.6</v>
      </c>
      <c r="IG8" s="25">
        <v>28.5</v>
      </c>
      <c r="IH8" s="25">
        <v>28.5</v>
      </c>
      <c r="II8" s="27">
        <v>2.25</v>
      </c>
      <c r="IM8" s="27"/>
      <c r="IN8" s="27"/>
      <c r="IT8" s="25" t="s">
        <v>3</v>
      </c>
      <c r="IU8" s="82">
        <v>0.5</v>
      </c>
      <c r="IW8" s="25" t="s">
        <v>56</v>
      </c>
      <c r="IX8" s="25" t="s">
        <v>56</v>
      </c>
      <c r="IY8" s="25">
        <v>0</v>
      </c>
      <c r="IZ8" s="25">
        <v>0</v>
      </c>
      <c r="JA8" s="25" t="s">
        <v>7</v>
      </c>
      <c r="JH8" s="25" t="s">
        <v>4</v>
      </c>
      <c r="JK8" s="25" t="s">
        <v>55</v>
      </c>
      <c r="JL8" s="25" t="s">
        <v>41</v>
      </c>
      <c r="JM8" s="25">
        <v>12.7</v>
      </c>
      <c r="JT8" s="25" t="s">
        <v>12</v>
      </c>
      <c r="JU8" s="25" t="s">
        <v>13</v>
      </c>
      <c r="JV8" s="25" t="s">
        <v>11</v>
      </c>
      <c r="JZ8" s="25" t="s">
        <v>4</v>
      </c>
      <c r="KB8" s="25" t="s">
        <v>3</v>
      </c>
      <c r="KC8" s="25" t="s">
        <v>4</v>
      </c>
      <c r="KD8" s="25">
        <v>28.5</v>
      </c>
      <c r="KE8" s="25">
        <v>28.5</v>
      </c>
      <c r="KF8" s="25">
        <v>1.5</v>
      </c>
      <c r="KG8" s="25">
        <v>1.5</v>
      </c>
      <c r="KH8" s="25">
        <v>1.7</v>
      </c>
      <c r="KI8" s="25">
        <v>1.6</v>
      </c>
      <c r="KK8" s="25">
        <v>28.5</v>
      </c>
      <c r="KL8" s="25">
        <v>28.5</v>
      </c>
      <c r="KM8" s="27">
        <v>2.35</v>
      </c>
      <c r="KN8" s="25">
        <v>1</v>
      </c>
      <c r="KO8" s="25" t="s">
        <v>1118</v>
      </c>
      <c r="KP8" s="25">
        <v>5.8</v>
      </c>
      <c r="KQ8" s="25">
        <v>1.05</v>
      </c>
      <c r="KR8" s="25">
        <v>0.14000000000000001</v>
      </c>
      <c r="KS8" s="25" t="s">
        <v>3</v>
      </c>
      <c r="KT8" s="25">
        <v>0.5</v>
      </c>
      <c r="KV8" s="25" t="s">
        <v>56</v>
      </c>
      <c r="KW8" s="25" t="s">
        <v>56</v>
      </c>
      <c r="KX8" s="25">
        <v>0</v>
      </c>
      <c r="KY8" s="25">
        <v>0</v>
      </c>
      <c r="KZ8" s="25" t="s">
        <v>4</v>
      </c>
      <c r="LA8" s="25" t="s">
        <v>7</v>
      </c>
      <c r="LH8" s="25" t="s">
        <v>4</v>
      </c>
      <c r="LK8" s="25" t="s">
        <v>55</v>
      </c>
      <c r="LL8" s="25" t="s">
        <v>91</v>
      </c>
      <c r="LM8" s="25">
        <v>12.9</v>
      </c>
      <c r="LT8" s="25" t="s">
        <v>12</v>
      </c>
      <c r="LU8" s="25" t="s">
        <v>13</v>
      </c>
      <c r="LV8" s="25" t="s">
        <v>11</v>
      </c>
      <c r="LZ8" s="25" t="s">
        <v>94</v>
      </c>
      <c r="MA8" s="25" t="s">
        <v>13</v>
      </c>
      <c r="MB8" s="25" t="s">
        <v>11</v>
      </c>
      <c r="MF8" s="25" t="s">
        <v>4</v>
      </c>
      <c r="MH8" s="25" t="s">
        <v>3</v>
      </c>
      <c r="MI8" s="25" t="s">
        <v>4</v>
      </c>
      <c r="MJ8" s="25">
        <v>28.5</v>
      </c>
      <c r="MK8" s="25">
        <v>28.5</v>
      </c>
      <c r="ML8" s="25">
        <v>1.2</v>
      </c>
      <c r="MM8" s="25">
        <v>1.5</v>
      </c>
      <c r="MN8" s="25">
        <v>1.8</v>
      </c>
      <c r="MO8" s="25">
        <v>2</v>
      </c>
      <c r="MQ8" s="25">
        <v>75</v>
      </c>
      <c r="MR8" s="25">
        <v>57.5</v>
      </c>
      <c r="MS8" s="25">
        <v>5.55</v>
      </c>
      <c r="MV8" s="27"/>
      <c r="MW8" s="27"/>
      <c r="MX8" s="25" t="s">
        <v>4</v>
      </c>
      <c r="MZ8" s="25" t="s">
        <v>4</v>
      </c>
      <c r="NA8" s="25" t="s">
        <v>1076</v>
      </c>
      <c r="NB8" s="25" t="s">
        <v>233</v>
      </c>
      <c r="NC8" s="25">
        <v>75</v>
      </c>
      <c r="ND8" s="25">
        <v>0</v>
      </c>
      <c r="NH8" s="25" t="s">
        <v>4</v>
      </c>
      <c r="NI8" s="25" t="s">
        <v>4</v>
      </c>
      <c r="NJ8" s="25" t="s">
        <v>4</v>
      </c>
      <c r="NK8" s="25" t="s">
        <v>55</v>
      </c>
      <c r="NL8" s="25" t="s">
        <v>56</v>
      </c>
      <c r="NM8" s="25" t="s">
        <v>56</v>
      </c>
      <c r="NN8" s="25">
        <v>0</v>
      </c>
      <c r="NO8" s="25">
        <v>0</v>
      </c>
      <c r="NP8" s="25" t="s">
        <v>41</v>
      </c>
      <c r="NQ8" s="25" t="s">
        <v>3</v>
      </c>
      <c r="NR8" s="25">
        <v>0.6</v>
      </c>
      <c r="NT8" s="25">
        <v>13.1</v>
      </c>
      <c r="OA8" s="25" t="s">
        <v>13</v>
      </c>
      <c r="OB8" s="25" t="s">
        <v>94</v>
      </c>
      <c r="OC8" s="25" t="s">
        <v>11</v>
      </c>
      <c r="OG8" s="25" t="s">
        <v>4</v>
      </c>
      <c r="OI8" s="25">
        <v>3.9</v>
      </c>
      <c r="OJ8" s="25">
        <v>4.4000000000000004</v>
      </c>
      <c r="OK8" s="25" t="s">
        <v>3</v>
      </c>
      <c r="ON8" s="25" t="s">
        <v>64</v>
      </c>
      <c r="OO8" s="25" t="s">
        <v>3</v>
      </c>
      <c r="OP8" s="25">
        <v>75</v>
      </c>
      <c r="OQ8" s="25">
        <v>75</v>
      </c>
      <c r="OR8" s="25" t="s">
        <v>4</v>
      </c>
      <c r="OS8" s="25" t="s">
        <v>65</v>
      </c>
      <c r="OT8" s="25" t="s">
        <v>59</v>
      </c>
      <c r="OU8" s="25">
        <v>19</v>
      </c>
      <c r="OV8" s="25">
        <v>5</v>
      </c>
      <c r="OW8" s="25">
        <v>5</v>
      </c>
      <c r="OZ8" s="25" t="s">
        <v>165</v>
      </c>
      <c r="PA8" s="25" t="s">
        <v>59</v>
      </c>
      <c r="PB8" s="25">
        <v>56</v>
      </c>
      <c r="PC8" s="25">
        <v>5</v>
      </c>
      <c r="PD8" s="25">
        <v>5</v>
      </c>
      <c r="PG8" s="25" t="s">
        <v>65</v>
      </c>
      <c r="PH8" s="25">
        <v>75</v>
      </c>
      <c r="PI8" s="25">
        <v>5</v>
      </c>
      <c r="PJ8" s="25">
        <v>5</v>
      </c>
      <c r="QJ8" s="25">
        <v>50</v>
      </c>
      <c r="QK8" s="25">
        <v>50</v>
      </c>
      <c r="QL8" s="25">
        <v>2.8</v>
      </c>
      <c r="QM8" s="25" t="s">
        <v>68</v>
      </c>
      <c r="QN8" s="25" t="s">
        <v>4</v>
      </c>
      <c r="QO8" s="25" t="s">
        <v>4</v>
      </c>
      <c r="QQ8" s="25" t="s">
        <v>4</v>
      </c>
      <c r="QR8" s="25" t="s">
        <v>3</v>
      </c>
      <c r="QS8" s="25">
        <v>0.4</v>
      </c>
      <c r="QU8" s="25" t="s">
        <v>4</v>
      </c>
      <c r="QW8" s="25" t="s">
        <v>1076</v>
      </c>
      <c r="QX8" s="25" t="s">
        <v>234</v>
      </c>
      <c r="QY8" s="25">
        <v>50</v>
      </c>
      <c r="QZ8" s="25">
        <v>75</v>
      </c>
      <c r="RB8" s="25" t="s">
        <v>55</v>
      </c>
      <c r="RC8" s="25" t="s">
        <v>91</v>
      </c>
      <c r="RD8" s="25">
        <v>10.3</v>
      </c>
      <c r="RK8" s="25" t="s">
        <v>13</v>
      </c>
      <c r="RL8" s="25" t="s">
        <v>12</v>
      </c>
      <c r="RQ8" s="25" t="s">
        <v>3</v>
      </c>
      <c r="RR8" s="25" t="s">
        <v>25</v>
      </c>
      <c r="RS8" s="25" t="s">
        <v>235</v>
      </c>
    </row>
    <row r="9" spans="1:487" x14ac:dyDescent="0.35">
      <c r="A9" s="85">
        <v>20400022</v>
      </c>
      <c r="B9" s="12" t="s">
        <v>206</v>
      </c>
      <c r="C9" s="19">
        <v>0.43402777777777773</v>
      </c>
      <c r="D9" s="20">
        <v>44454</v>
      </c>
      <c r="E9" s="12" t="s">
        <v>47</v>
      </c>
      <c r="F9" s="12" t="s">
        <v>271</v>
      </c>
      <c r="G9" s="12" t="s">
        <v>236</v>
      </c>
      <c r="H9" s="12" t="s">
        <v>272</v>
      </c>
      <c r="K9" s="12">
        <v>50</v>
      </c>
      <c r="L9" s="12">
        <v>50</v>
      </c>
      <c r="M9" s="21">
        <v>3.44</v>
      </c>
      <c r="P9" s="12" t="s">
        <v>51</v>
      </c>
      <c r="Q9" s="12" t="s">
        <v>4</v>
      </c>
      <c r="R9" s="12" t="s">
        <v>4</v>
      </c>
      <c r="T9" s="12" t="s">
        <v>4</v>
      </c>
      <c r="U9" s="12" t="s">
        <v>3</v>
      </c>
      <c r="V9" s="12">
        <v>0.9</v>
      </c>
      <c r="X9" s="12" t="s">
        <v>4</v>
      </c>
      <c r="Z9" s="12" t="s">
        <v>7</v>
      </c>
      <c r="AG9" s="12" t="s">
        <v>55</v>
      </c>
      <c r="AH9" s="12" t="s">
        <v>102</v>
      </c>
      <c r="AI9" s="12">
        <v>12.3</v>
      </c>
      <c r="AP9" s="12" t="s">
        <v>12</v>
      </c>
      <c r="AQ9" s="12" t="s">
        <v>11</v>
      </c>
      <c r="AR9" s="12" t="s">
        <v>13</v>
      </c>
      <c r="AV9" s="12" t="s">
        <v>4</v>
      </c>
      <c r="AY9" s="12">
        <v>26</v>
      </c>
      <c r="AZ9" s="12">
        <v>26</v>
      </c>
      <c r="BA9" s="12">
        <v>2.62</v>
      </c>
      <c r="BJ9" s="12" t="s">
        <v>4</v>
      </c>
      <c r="BL9" s="12" t="s">
        <v>4</v>
      </c>
      <c r="BM9" s="12" t="s">
        <v>54</v>
      </c>
      <c r="BT9" s="12" t="s">
        <v>4</v>
      </c>
      <c r="BU9" s="12" t="s">
        <v>4</v>
      </c>
      <c r="BV9" s="12" t="s">
        <v>4</v>
      </c>
      <c r="BW9" s="12" t="s">
        <v>55</v>
      </c>
      <c r="BX9" s="12" t="s">
        <v>56</v>
      </c>
      <c r="BY9" s="12" t="s">
        <v>56</v>
      </c>
      <c r="BZ9" s="12">
        <v>0</v>
      </c>
      <c r="CA9" s="12">
        <v>0</v>
      </c>
      <c r="CB9" s="12" t="s">
        <v>40</v>
      </c>
      <c r="CC9" s="12" t="s">
        <v>3</v>
      </c>
      <c r="CD9" s="12">
        <v>0.9</v>
      </c>
      <c r="CF9" s="12">
        <v>14.6</v>
      </c>
      <c r="CM9" s="12" t="s">
        <v>13</v>
      </c>
      <c r="CN9" s="12" t="s">
        <v>12</v>
      </c>
      <c r="CO9" s="12" t="s">
        <v>11</v>
      </c>
      <c r="CS9" s="12" t="s">
        <v>4</v>
      </c>
      <c r="CU9" s="12">
        <v>1.3</v>
      </c>
      <c r="CV9" s="12">
        <v>1.1000000000000001</v>
      </c>
      <c r="CW9" s="12" t="s">
        <v>4</v>
      </c>
      <c r="CZ9" s="12" t="s">
        <v>64</v>
      </c>
      <c r="DA9" s="12" t="s">
        <v>3</v>
      </c>
      <c r="DB9" s="12">
        <v>13</v>
      </c>
      <c r="DC9" s="12">
        <v>26</v>
      </c>
      <c r="DD9" s="12" t="s">
        <v>4</v>
      </c>
      <c r="DE9" s="12" t="s">
        <v>65</v>
      </c>
      <c r="DF9" s="12" t="s">
        <v>60</v>
      </c>
      <c r="DG9" s="12">
        <v>26</v>
      </c>
      <c r="DH9" s="12">
        <v>5</v>
      </c>
      <c r="DI9" s="12">
        <v>5</v>
      </c>
      <c r="DL9" s="12" t="s">
        <v>65</v>
      </c>
      <c r="DM9" s="12" t="s">
        <v>59</v>
      </c>
      <c r="DN9" s="12">
        <v>13</v>
      </c>
      <c r="DO9" s="12">
        <v>5</v>
      </c>
      <c r="DP9" s="12">
        <v>5</v>
      </c>
      <c r="DS9" s="12" t="s">
        <v>56</v>
      </c>
      <c r="DT9" s="12" t="s">
        <v>59</v>
      </c>
      <c r="DU9" s="12">
        <v>13</v>
      </c>
      <c r="EV9" s="12" t="s">
        <v>3</v>
      </c>
      <c r="EW9" s="12" t="s">
        <v>273</v>
      </c>
      <c r="EX9" s="12">
        <v>52.7</v>
      </c>
      <c r="EY9" s="21">
        <f t="shared" si="0"/>
        <v>1.8201328273244781</v>
      </c>
      <c r="EZ9" s="12">
        <v>7.8</v>
      </c>
      <c r="FA9" s="12">
        <v>11.3</v>
      </c>
      <c r="FB9" s="12">
        <v>6.3</v>
      </c>
      <c r="FC9" s="12">
        <v>13.7</v>
      </c>
      <c r="FD9" s="12">
        <f t="shared" si="2"/>
        <v>7.05</v>
      </c>
      <c r="FE9">
        <v>14.25</v>
      </c>
      <c r="FF9" s="13">
        <f t="shared" si="3"/>
        <v>1.0272727272727273</v>
      </c>
      <c r="FG9" s="13">
        <f t="shared" si="4"/>
        <v>1.2954545454545454</v>
      </c>
      <c r="FH9" s="21">
        <f t="shared" si="1"/>
        <v>13.699999999999998</v>
      </c>
      <c r="FI9" s="21">
        <f t="shared" si="5"/>
        <v>0</v>
      </c>
      <c r="FJ9" s="21">
        <f t="shared" si="6"/>
        <v>0</v>
      </c>
      <c r="FK9" s="21">
        <f t="shared" si="7"/>
        <v>0</v>
      </c>
      <c r="FL9" s="12" t="s">
        <v>52</v>
      </c>
      <c r="FM9" s="12">
        <v>0</v>
      </c>
      <c r="FN9" s="12" t="s">
        <v>92</v>
      </c>
      <c r="FO9" s="12">
        <v>2</v>
      </c>
      <c r="FP9" s="12">
        <v>1</v>
      </c>
      <c r="FQ9" s="12" t="s">
        <v>61</v>
      </c>
      <c r="FR9" s="12" t="s">
        <v>62</v>
      </c>
      <c r="FS9" s="12" t="s">
        <v>4</v>
      </c>
      <c r="FT9" s="12" t="s">
        <v>4</v>
      </c>
      <c r="FU9" s="12" t="s">
        <v>4</v>
      </c>
      <c r="FV9" s="12">
        <v>0</v>
      </c>
      <c r="FX9" s="12" t="s">
        <v>4</v>
      </c>
      <c r="GA9" s="12">
        <v>17.600000000000001</v>
      </c>
      <c r="GB9" s="12">
        <v>17.600000000000001</v>
      </c>
      <c r="GC9" s="21">
        <v>1.93</v>
      </c>
      <c r="GD9" s="12">
        <v>1</v>
      </c>
      <c r="GE9" s="12" t="s">
        <v>945</v>
      </c>
      <c r="GF9" s="12" t="s">
        <v>945</v>
      </c>
      <c r="GG9" s="12">
        <v>0.53</v>
      </c>
      <c r="GH9" s="12">
        <v>0.23</v>
      </c>
      <c r="GI9" s="12" t="s">
        <v>4</v>
      </c>
      <c r="GK9" s="12">
        <v>0.6</v>
      </c>
      <c r="GL9" s="12" t="s">
        <v>92</v>
      </c>
      <c r="GM9" s="12" t="s">
        <v>1166</v>
      </c>
      <c r="GN9" s="12">
        <v>1</v>
      </c>
      <c r="GO9" s="12">
        <v>1</v>
      </c>
      <c r="GP9" s="12" t="s">
        <v>4</v>
      </c>
      <c r="GQ9" s="12" t="s">
        <v>1077</v>
      </c>
      <c r="GR9" s="12" t="s">
        <v>274</v>
      </c>
      <c r="GS9" s="12">
        <v>17.600000000000001</v>
      </c>
      <c r="GT9" s="12">
        <v>0</v>
      </c>
      <c r="GY9" s="12" t="s">
        <v>4</v>
      </c>
      <c r="HA9" s="12" t="s">
        <v>55</v>
      </c>
      <c r="HB9" s="12" t="s">
        <v>42</v>
      </c>
      <c r="HC9" s="12">
        <v>13.7</v>
      </c>
      <c r="HJ9" s="12" t="s">
        <v>13</v>
      </c>
      <c r="HK9" s="12" t="s">
        <v>12</v>
      </c>
      <c r="HP9" s="12" t="s">
        <v>13</v>
      </c>
      <c r="HQ9" s="12" t="s">
        <v>12</v>
      </c>
      <c r="HR9" s="12" t="s">
        <v>11</v>
      </c>
      <c r="HV9" s="12" t="s">
        <v>4</v>
      </c>
      <c r="HX9" s="12" t="s">
        <v>4</v>
      </c>
      <c r="HY9" s="12" t="s">
        <v>4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0</v>
      </c>
      <c r="IF9" s="12" t="s">
        <v>275</v>
      </c>
      <c r="IG9" s="12">
        <v>17.600000000000001</v>
      </c>
      <c r="IH9" s="12">
        <v>17.7</v>
      </c>
      <c r="II9" s="21">
        <v>1.1299999999999999</v>
      </c>
      <c r="IJ9" s="12">
        <v>2</v>
      </c>
      <c r="IK9" s="12" t="s">
        <v>1118</v>
      </c>
      <c r="IL9" s="12">
        <v>7.78</v>
      </c>
      <c r="IM9" s="21">
        <v>1.35</v>
      </c>
      <c r="IN9" s="21">
        <v>0.16</v>
      </c>
      <c r="IT9" s="12" t="s">
        <v>4</v>
      </c>
      <c r="IV9" s="12">
        <v>0.6</v>
      </c>
      <c r="IW9" s="12" t="s">
        <v>56</v>
      </c>
      <c r="IX9" s="12" t="s">
        <v>56</v>
      </c>
      <c r="IY9" s="12">
        <v>0</v>
      </c>
      <c r="IZ9" s="12">
        <v>0</v>
      </c>
      <c r="JA9" s="12" t="s">
        <v>1077</v>
      </c>
      <c r="JB9" s="12" t="s">
        <v>274</v>
      </c>
      <c r="JC9" s="12">
        <v>17.600000000000001</v>
      </c>
      <c r="JD9" s="12">
        <v>17.600000000000001</v>
      </c>
      <c r="JI9" s="12" t="s">
        <v>4</v>
      </c>
      <c r="JK9" s="12" t="s">
        <v>55</v>
      </c>
      <c r="JL9" s="12" t="s">
        <v>41</v>
      </c>
      <c r="JM9" s="12">
        <v>13.7</v>
      </c>
      <c r="JT9" s="12" t="s">
        <v>13</v>
      </c>
      <c r="JU9" s="12" t="s">
        <v>12</v>
      </c>
      <c r="JZ9" s="12" t="s">
        <v>4</v>
      </c>
      <c r="KB9" s="12" t="s">
        <v>4</v>
      </c>
      <c r="KC9" s="12" t="s">
        <v>4</v>
      </c>
      <c r="KD9" s="12">
        <v>0</v>
      </c>
      <c r="KE9" s="12">
        <v>0</v>
      </c>
      <c r="KF9" s="12">
        <v>0</v>
      </c>
      <c r="KG9" s="12">
        <v>0</v>
      </c>
      <c r="KH9" s="12">
        <v>0</v>
      </c>
      <c r="KI9" s="12">
        <v>0</v>
      </c>
      <c r="KK9" s="12">
        <v>17.600000000000001</v>
      </c>
      <c r="KL9" s="12">
        <v>18.399999999999999</v>
      </c>
      <c r="KM9" s="21">
        <v>2.2799999999999998</v>
      </c>
      <c r="KS9" s="12" t="s">
        <v>4</v>
      </c>
      <c r="KU9" s="12">
        <v>0.8</v>
      </c>
      <c r="KV9" s="12" t="s">
        <v>92</v>
      </c>
      <c r="KW9" s="12" t="s">
        <v>1166</v>
      </c>
      <c r="KX9" s="12">
        <v>1</v>
      </c>
      <c r="KY9" s="12">
        <v>0</v>
      </c>
      <c r="KZ9" s="12" t="s">
        <v>4</v>
      </c>
      <c r="LA9" s="12" t="s">
        <v>1077</v>
      </c>
      <c r="LB9" s="12" t="s">
        <v>276</v>
      </c>
      <c r="LC9" s="12">
        <v>17.600000000000001</v>
      </c>
      <c r="LD9" s="12">
        <v>35.200000000000003</v>
      </c>
      <c r="LI9" s="12" t="s">
        <v>4</v>
      </c>
      <c r="LK9" s="12" t="s">
        <v>55</v>
      </c>
      <c r="LL9" s="12" t="s">
        <v>40</v>
      </c>
      <c r="LM9" s="12">
        <v>13.7</v>
      </c>
      <c r="LT9" s="12" t="s">
        <v>13</v>
      </c>
      <c r="LU9" s="12" t="s">
        <v>12</v>
      </c>
      <c r="LV9" s="12" t="s">
        <v>11</v>
      </c>
      <c r="LZ9" s="12" t="s">
        <v>13</v>
      </c>
      <c r="MA9" s="12" t="s">
        <v>11</v>
      </c>
      <c r="MF9" s="12" t="s">
        <v>4</v>
      </c>
      <c r="MH9" s="12" t="s">
        <v>4</v>
      </c>
      <c r="MI9" s="12" t="s">
        <v>4</v>
      </c>
      <c r="MJ9" s="12">
        <v>0</v>
      </c>
      <c r="MK9" s="12">
        <v>0</v>
      </c>
      <c r="ML9" s="12">
        <v>0</v>
      </c>
      <c r="MM9" s="12">
        <v>0</v>
      </c>
      <c r="MN9" s="12">
        <v>0</v>
      </c>
      <c r="MO9" s="12">
        <v>0</v>
      </c>
      <c r="MQ9" s="12">
        <v>25</v>
      </c>
      <c r="MR9" s="12">
        <v>25</v>
      </c>
      <c r="MS9" s="12">
        <v>6.24</v>
      </c>
      <c r="MX9" s="12" t="s">
        <v>4</v>
      </c>
      <c r="MZ9" s="12" t="s">
        <v>4</v>
      </c>
      <c r="NA9" s="12" t="s">
        <v>7</v>
      </c>
      <c r="NH9" s="12" t="s">
        <v>4</v>
      </c>
      <c r="NI9" s="12" t="s">
        <v>4</v>
      </c>
      <c r="NJ9" s="12" t="s">
        <v>4</v>
      </c>
      <c r="NK9" s="12" t="s">
        <v>55</v>
      </c>
      <c r="NL9" s="12" t="s">
        <v>56</v>
      </c>
      <c r="NM9" s="12" t="s">
        <v>56</v>
      </c>
      <c r="NN9" s="12">
        <v>0</v>
      </c>
      <c r="NO9" s="12">
        <v>0</v>
      </c>
      <c r="NP9" s="12" t="s">
        <v>40</v>
      </c>
      <c r="NQ9" s="12" t="s">
        <v>3</v>
      </c>
      <c r="NR9" s="12">
        <v>0.8</v>
      </c>
      <c r="NT9" s="12">
        <v>11</v>
      </c>
      <c r="OA9" s="12" t="s">
        <v>11</v>
      </c>
      <c r="OB9" s="12" t="s">
        <v>13</v>
      </c>
      <c r="OG9" s="12" t="s">
        <v>4</v>
      </c>
      <c r="OI9" s="12">
        <v>1.2</v>
      </c>
      <c r="OJ9" s="12">
        <v>1</v>
      </c>
      <c r="OK9" s="12" t="s">
        <v>4</v>
      </c>
      <c r="ON9" s="12" t="s">
        <v>77</v>
      </c>
      <c r="OO9" s="12" t="s">
        <v>3</v>
      </c>
      <c r="OP9" s="12">
        <v>15</v>
      </c>
      <c r="OQ9" s="12">
        <v>25</v>
      </c>
      <c r="OR9" s="12" t="s">
        <v>4</v>
      </c>
      <c r="OS9" s="12" t="s">
        <v>65</v>
      </c>
      <c r="OT9" s="12" t="s">
        <v>60</v>
      </c>
      <c r="OU9" s="12">
        <v>25</v>
      </c>
      <c r="OV9" s="12">
        <v>5</v>
      </c>
      <c r="OW9" s="12">
        <v>2</v>
      </c>
      <c r="OZ9" s="12" t="s">
        <v>65</v>
      </c>
      <c r="PA9" s="12" t="s">
        <v>59</v>
      </c>
      <c r="PB9" s="12">
        <v>15</v>
      </c>
      <c r="PC9" s="12">
        <v>5</v>
      </c>
      <c r="PD9" s="12">
        <v>4</v>
      </c>
      <c r="PG9" s="12" t="s">
        <v>56</v>
      </c>
      <c r="PH9" s="12" t="s">
        <v>59</v>
      </c>
      <c r="PI9" s="12">
        <v>10</v>
      </c>
      <c r="QJ9" s="12">
        <v>50</v>
      </c>
      <c r="QK9" s="12">
        <v>50</v>
      </c>
      <c r="QL9" s="12">
        <v>3.4</v>
      </c>
      <c r="QM9" s="12" t="s">
        <v>51</v>
      </c>
      <c r="QN9" s="12" t="s">
        <v>4</v>
      </c>
      <c r="QO9" s="12" t="s">
        <v>4</v>
      </c>
      <c r="QQ9" s="12" t="s">
        <v>4</v>
      </c>
      <c r="QR9" s="12" t="s">
        <v>3</v>
      </c>
      <c r="QS9" s="12">
        <v>1.2</v>
      </c>
      <c r="QU9" s="12" t="s">
        <v>4</v>
      </c>
      <c r="QW9" s="12" t="s">
        <v>7</v>
      </c>
      <c r="RB9" s="12" t="s">
        <v>55</v>
      </c>
      <c r="RC9" s="12" t="s">
        <v>102</v>
      </c>
      <c r="RD9" s="12">
        <v>8.3000000000000007</v>
      </c>
      <c r="RK9" s="12" t="s">
        <v>12</v>
      </c>
      <c r="RL9" s="12" t="s">
        <v>13</v>
      </c>
      <c r="RQ9" s="12" t="s">
        <v>4</v>
      </c>
    </row>
    <row r="10" spans="1:487" x14ac:dyDescent="0.35">
      <c r="A10" s="85">
        <v>20400023</v>
      </c>
      <c r="B10" s="12" t="s">
        <v>206</v>
      </c>
      <c r="C10" s="19">
        <v>0.54652777777777783</v>
      </c>
      <c r="D10" s="20">
        <v>44454</v>
      </c>
      <c r="E10" s="12" t="s">
        <v>47</v>
      </c>
      <c r="F10" s="12" t="s">
        <v>269</v>
      </c>
      <c r="G10" s="12" t="s">
        <v>236</v>
      </c>
      <c r="H10" s="12" t="s">
        <v>270</v>
      </c>
      <c r="K10" s="12">
        <v>50</v>
      </c>
      <c r="L10" s="12">
        <v>37</v>
      </c>
      <c r="M10" s="21">
        <v>5.08</v>
      </c>
      <c r="P10" s="12" t="s">
        <v>51</v>
      </c>
      <c r="Q10" s="12" t="s">
        <v>4</v>
      </c>
      <c r="R10" s="12" t="s">
        <v>4</v>
      </c>
      <c r="T10" s="12" t="s">
        <v>4</v>
      </c>
      <c r="U10" s="12" t="s">
        <v>3</v>
      </c>
      <c r="V10" s="12">
        <v>1.4</v>
      </c>
      <c r="X10" s="12" t="s">
        <v>4</v>
      </c>
      <c r="Z10" s="12" t="s">
        <v>7</v>
      </c>
      <c r="AG10" s="12" t="s">
        <v>86</v>
      </c>
      <c r="AH10" s="12" t="s">
        <v>102</v>
      </c>
      <c r="AI10" s="12">
        <v>9.1999999999999993</v>
      </c>
      <c r="AM10" s="12">
        <v>14.3</v>
      </c>
      <c r="AO10" s="12">
        <v>9</v>
      </c>
      <c r="AP10" s="12" t="s">
        <v>12</v>
      </c>
      <c r="AQ10" s="12" t="s">
        <v>11</v>
      </c>
      <c r="AV10" s="12" t="s">
        <v>4</v>
      </c>
      <c r="AY10" s="12">
        <v>33</v>
      </c>
      <c r="AZ10" s="12">
        <v>45</v>
      </c>
      <c r="BA10" s="12">
        <v>6.89</v>
      </c>
      <c r="BJ10" s="12" t="s">
        <v>4</v>
      </c>
      <c r="BL10" s="12" t="s">
        <v>4</v>
      </c>
      <c r="BM10" s="12" t="s">
        <v>54</v>
      </c>
      <c r="BT10" s="12" t="s">
        <v>3</v>
      </c>
      <c r="BU10" s="12" t="s">
        <v>3</v>
      </c>
      <c r="BV10" s="12" t="s">
        <v>4</v>
      </c>
      <c r="BW10" s="12" t="s">
        <v>55</v>
      </c>
      <c r="BX10" s="12" t="s">
        <v>92</v>
      </c>
      <c r="BY10" s="12" t="s">
        <v>1166</v>
      </c>
      <c r="BZ10" s="12">
        <v>1</v>
      </c>
      <c r="CA10" s="12">
        <v>0</v>
      </c>
      <c r="CB10" s="12" t="s">
        <v>41</v>
      </c>
      <c r="CC10" s="12" t="s">
        <v>3</v>
      </c>
      <c r="CD10" s="12">
        <v>0.9</v>
      </c>
      <c r="CF10" s="12">
        <v>11.1</v>
      </c>
      <c r="CM10" s="12" t="s">
        <v>12</v>
      </c>
      <c r="CN10" s="12" t="s">
        <v>13</v>
      </c>
      <c r="CS10" s="12" t="s">
        <v>4</v>
      </c>
      <c r="CU10" s="12">
        <v>1.4</v>
      </c>
      <c r="CV10" s="12">
        <v>1.3</v>
      </c>
      <c r="CW10" s="12" t="s">
        <v>4</v>
      </c>
      <c r="CZ10" s="12" t="s">
        <v>77</v>
      </c>
      <c r="DA10" s="12" t="s">
        <v>3</v>
      </c>
      <c r="DB10" s="12">
        <v>15</v>
      </c>
      <c r="DC10" s="12">
        <v>13</v>
      </c>
      <c r="DD10" s="12" t="s">
        <v>4</v>
      </c>
      <c r="DE10" s="12" t="s">
        <v>65</v>
      </c>
      <c r="DF10" s="12" t="s">
        <v>60</v>
      </c>
      <c r="DG10" s="12">
        <v>13</v>
      </c>
      <c r="DH10" s="12">
        <v>5</v>
      </c>
      <c r="DI10" s="12">
        <v>5</v>
      </c>
      <c r="DL10" s="12" t="s">
        <v>65</v>
      </c>
      <c r="DM10" s="12" t="s">
        <v>59</v>
      </c>
      <c r="DN10" s="12">
        <v>15</v>
      </c>
      <c r="DO10" s="12">
        <v>5</v>
      </c>
      <c r="DP10" s="12">
        <v>5</v>
      </c>
      <c r="EU10" s="12" t="s">
        <v>377</v>
      </c>
      <c r="EV10" s="12" t="s">
        <v>3</v>
      </c>
      <c r="EW10" s="12" t="s">
        <v>0</v>
      </c>
      <c r="EX10" s="12">
        <v>57</v>
      </c>
      <c r="EY10" s="21">
        <f t="shared" si="0"/>
        <v>5.1733333333333338</v>
      </c>
      <c r="EZ10" s="12">
        <v>7.4</v>
      </c>
      <c r="FA10" s="12">
        <v>9.6</v>
      </c>
      <c r="FB10" s="12">
        <v>7</v>
      </c>
      <c r="FC10" s="12">
        <v>12.5</v>
      </c>
      <c r="FD10" s="12">
        <f t="shared" si="2"/>
        <v>7.2</v>
      </c>
      <c r="FE10">
        <v>13.67</v>
      </c>
      <c r="FF10" s="13">
        <f t="shared" si="3"/>
        <v>0.88073394495412838</v>
      </c>
      <c r="FG10" s="13">
        <f t="shared" si="4"/>
        <v>1.2541284403669724</v>
      </c>
      <c r="FH10" s="21">
        <f t="shared" si="1"/>
        <v>13.699999999999998</v>
      </c>
      <c r="FI10" s="21">
        <f t="shared" si="5"/>
        <v>38.5</v>
      </c>
      <c r="FJ10" s="21">
        <f t="shared" si="6"/>
        <v>1.4666666666666666</v>
      </c>
      <c r="FK10" s="21">
        <f t="shared" si="7"/>
        <v>1.05</v>
      </c>
      <c r="FL10" s="12" t="s">
        <v>52</v>
      </c>
      <c r="FM10" s="12">
        <v>0</v>
      </c>
      <c r="FN10" s="12" t="s">
        <v>92</v>
      </c>
      <c r="FO10" s="12">
        <v>6</v>
      </c>
      <c r="FP10" s="12">
        <v>5</v>
      </c>
      <c r="FQ10" s="12" t="s">
        <v>61</v>
      </c>
      <c r="FR10" s="12" t="s">
        <v>62</v>
      </c>
      <c r="FS10" s="12" t="s">
        <v>3</v>
      </c>
      <c r="FT10" s="12" t="s">
        <v>4</v>
      </c>
      <c r="FU10" s="12" t="s">
        <v>4</v>
      </c>
      <c r="FW10" s="12" t="s">
        <v>154</v>
      </c>
      <c r="FX10" s="12" t="s">
        <v>4</v>
      </c>
      <c r="GA10" s="12">
        <v>19</v>
      </c>
      <c r="GB10" s="12">
        <v>19</v>
      </c>
      <c r="GC10" s="21">
        <v>4.05</v>
      </c>
      <c r="GD10" s="12">
        <v>1</v>
      </c>
      <c r="GE10" s="12" t="s">
        <v>1118</v>
      </c>
      <c r="GF10" s="12" t="s">
        <v>945</v>
      </c>
      <c r="GG10" s="12">
        <v>0.54</v>
      </c>
      <c r="GH10" s="12">
        <v>0.11</v>
      </c>
      <c r="GI10" s="12" t="s">
        <v>3</v>
      </c>
      <c r="GJ10" s="12">
        <v>1</v>
      </c>
      <c r="GL10" s="12" t="s">
        <v>92</v>
      </c>
      <c r="GM10" s="12" t="s">
        <v>1166</v>
      </c>
      <c r="GN10" s="12">
        <v>2</v>
      </c>
      <c r="GO10" s="12">
        <v>1</v>
      </c>
      <c r="GP10" s="12" t="s">
        <v>4</v>
      </c>
      <c r="GQ10" s="12" t="s">
        <v>7</v>
      </c>
      <c r="GY10" s="12" t="s">
        <v>4</v>
      </c>
      <c r="HA10" s="12" t="s">
        <v>55</v>
      </c>
      <c r="HB10" s="12" t="s">
        <v>102</v>
      </c>
      <c r="HC10" s="12">
        <v>13.7</v>
      </c>
      <c r="HG10" s="12">
        <v>11.4</v>
      </c>
      <c r="HJ10" s="12" t="s">
        <v>12</v>
      </c>
      <c r="HK10" s="12" t="s">
        <v>11</v>
      </c>
      <c r="HL10" s="12" t="s">
        <v>13</v>
      </c>
      <c r="HP10" s="12" t="s">
        <v>11</v>
      </c>
      <c r="HV10" s="12" t="s">
        <v>4</v>
      </c>
      <c r="HX10" s="12" t="s">
        <v>3</v>
      </c>
      <c r="HY10" s="12" t="s">
        <v>3</v>
      </c>
      <c r="HZ10" s="12">
        <v>4.5</v>
      </c>
      <c r="IA10" s="12">
        <v>4</v>
      </c>
      <c r="IB10" s="12">
        <v>1.3</v>
      </c>
      <c r="IC10" s="12">
        <v>1.2</v>
      </c>
      <c r="ID10" s="12">
        <v>1.2</v>
      </c>
      <c r="IE10" s="12">
        <v>0.6</v>
      </c>
      <c r="IF10" s="12" t="s">
        <v>378</v>
      </c>
      <c r="IG10" s="12">
        <v>19</v>
      </c>
      <c r="IH10" s="12">
        <v>19</v>
      </c>
      <c r="II10" s="21">
        <v>6.63</v>
      </c>
      <c r="IJ10" s="12">
        <v>2</v>
      </c>
      <c r="IK10" s="12" t="s">
        <v>1100</v>
      </c>
      <c r="IL10" s="12" t="s">
        <v>945</v>
      </c>
      <c r="IM10" s="21">
        <v>0.72499999999999998</v>
      </c>
      <c r="IN10" s="21">
        <v>0.25</v>
      </c>
      <c r="IT10" s="12" t="s">
        <v>3</v>
      </c>
      <c r="IU10" s="22">
        <v>0.9</v>
      </c>
      <c r="IW10" s="12" t="s">
        <v>92</v>
      </c>
      <c r="IX10" s="12" t="s">
        <v>1166</v>
      </c>
      <c r="IY10" s="12">
        <v>2</v>
      </c>
      <c r="IZ10" s="12">
        <v>2</v>
      </c>
      <c r="JA10" s="12" t="s">
        <v>7</v>
      </c>
      <c r="JI10" s="12" t="s">
        <v>4</v>
      </c>
      <c r="JK10" s="12" t="s">
        <v>55</v>
      </c>
      <c r="JL10" s="12" t="s">
        <v>102</v>
      </c>
      <c r="JM10" s="12">
        <v>13.7</v>
      </c>
      <c r="JQ10" s="12">
        <v>9.1999999999999993</v>
      </c>
      <c r="JT10" s="12" t="s">
        <v>12</v>
      </c>
      <c r="JU10" s="12" t="s">
        <v>11</v>
      </c>
      <c r="JV10" s="12" t="s">
        <v>13</v>
      </c>
      <c r="JZ10" s="12" t="s">
        <v>4</v>
      </c>
      <c r="KB10" s="12" t="s">
        <v>3</v>
      </c>
      <c r="KC10" s="12" t="s">
        <v>3</v>
      </c>
      <c r="KD10" s="12">
        <v>9.3000000000000007</v>
      </c>
      <c r="KE10" s="12">
        <v>9</v>
      </c>
      <c r="KF10" s="12">
        <v>1.5</v>
      </c>
      <c r="KG10" s="12">
        <v>1.6</v>
      </c>
      <c r="KH10" s="12">
        <v>1.4</v>
      </c>
      <c r="KI10" s="12">
        <v>1</v>
      </c>
      <c r="KJ10" s="12" t="s">
        <v>379</v>
      </c>
      <c r="KK10" s="12">
        <v>19</v>
      </c>
      <c r="KL10" s="12">
        <v>19</v>
      </c>
      <c r="KM10" s="21">
        <v>4.84</v>
      </c>
      <c r="KS10" s="12" t="s">
        <v>3</v>
      </c>
      <c r="KT10" s="12">
        <v>1.1000000000000001</v>
      </c>
      <c r="KV10" s="12" t="s">
        <v>92</v>
      </c>
      <c r="KW10" s="12" t="s">
        <v>1166</v>
      </c>
      <c r="KX10" s="12">
        <v>2</v>
      </c>
      <c r="KY10" s="12">
        <v>2</v>
      </c>
      <c r="KZ10" s="12" t="s">
        <v>4</v>
      </c>
      <c r="LA10" s="12" t="s">
        <v>7</v>
      </c>
      <c r="LI10" s="12" t="s">
        <v>4</v>
      </c>
      <c r="LK10" s="12" t="s">
        <v>55</v>
      </c>
      <c r="LL10" s="12" t="s">
        <v>91</v>
      </c>
      <c r="LM10" s="12">
        <v>13.7</v>
      </c>
      <c r="LQ10" s="12">
        <v>12.5</v>
      </c>
      <c r="LT10" s="12" t="s">
        <v>12</v>
      </c>
      <c r="LU10" s="12" t="s">
        <v>11</v>
      </c>
      <c r="LV10" s="12" t="s">
        <v>13</v>
      </c>
      <c r="LZ10" s="12" t="s">
        <v>11</v>
      </c>
      <c r="MA10" s="12" t="s">
        <v>12</v>
      </c>
      <c r="MF10" s="12" t="s">
        <v>4</v>
      </c>
      <c r="MH10" s="12" t="s">
        <v>3</v>
      </c>
      <c r="MI10" s="12" t="s">
        <v>3</v>
      </c>
      <c r="MJ10" s="12">
        <v>6.7</v>
      </c>
      <c r="MK10" s="12">
        <v>8.1999999999999993</v>
      </c>
      <c r="ML10" s="12">
        <v>2.1</v>
      </c>
      <c r="MM10" s="12">
        <v>1.1000000000000001</v>
      </c>
      <c r="MN10" s="12">
        <v>1.2</v>
      </c>
      <c r="MO10" s="12">
        <v>0.9</v>
      </c>
      <c r="MP10" s="12" t="s">
        <v>379</v>
      </c>
      <c r="MQ10" s="12">
        <v>33</v>
      </c>
      <c r="MR10" s="12">
        <v>33</v>
      </c>
      <c r="MS10" s="12">
        <v>6.36</v>
      </c>
      <c r="MX10" s="12" t="s">
        <v>4</v>
      </c>
      <c r="MZ10" s="12" t="s">
        <v>4</v>
      </c>
      <c r="NA10" s="12" t="s">
        <v>7</v>
      </c>
      <c r="NH10" s="12" t="s">
        <v>4</v>
      </c>
      <c r="NI10" s="12" t="s">
        <v>3</v>
      </c>
      <c r="NJ10" s="12" t="s">
        <v>3</v>
      </c>
      <c r="NK10" s="12" t="s">
        <v>31</v>
      </c>
      <c r="NL10" s="12" t="s">
        <v>56</v>
      </c>
      <c r="NM10" s="12" t="s">
        <v>56</v>
      </c>
      <c r="NN10" s="12">
        <v>0</v>
      </c>
      <c r="NO10" s="12">
        <v>0</v>
      </c>
      <c r="NP10" s="12" t="s">
        <v>41</v>
      </c>
      <c r="NQ10" s="12" t="s">
        <v>3</v>
      </c>
      <c r="NR10" s="12">
        <v>0.9</v>
      </c>
      <c r="NT10" s="12">
        <v>10.9</v>
      </c>
      <c r="OA10" s="12" t="s">
        <v>11</v>
      </c>
      <c r="OB10" s="12" t="s">
        <v>94</v>
      </c>
      <c r="OC10" s="12" t="s">
        <v>13</v>
      </c>
      <c r="OG10" s="12" t="s">
        <v>4</v>
      </c>
      <c r="OI10" s="12">
        <v>2.2000000000000002</v>
      </c>
      <c r="OJ10" s="12">
        <v>1.7</v>
      </c>
      <c r="OK10" s="12" t="s">
        <v>4</v>
      </c>
      <c r="ON10" s="12" t="s">
        <v>77</v>
      </c>
      <c r="OO10" s="12" t="s">
        <v>3</v>
      </c>
      <c r="OP10" s="12">
        <v>33</v>
      </c>
      <c r="OQ10" s="12">
        <v>33</v>
      </c>
      <c r="OR10" s="12" t="s">
        <v>4</v>
      </c>
      <c r="OS10" s="12" t="s">
        <v>65</v>
      </c>
      <c r="OT10" s="12" t="s">
        <v>60</v>
      </c>
      <c r="OU10" s="12">
        <v>33</v>
      </c>
      <c r="OV10" s="12">
        <v>5</v>
      </c>
      <c r="OW10" s="12">
        <v>3</v>
      </c>
      <c r="OZ10" s="12" t="s">
        <v>65</v>
      </c>
      <c r="PA10" s="12" t="s">
        <v>59</v>
      </c>
      <c r="PB10" s="12">
        <v>33</v>
      </c>
      <c r="PC10" s="12">
        <v>5</v>
      </c>
      <c r="PD10" s="12">
        <v>3</v>
      </c>
      <c r="QJ10" s="12">
        <v>50</v>
      </c>
      <c r="QK10" s="12">
        <v>50</v>
      </c>
      <c r="QL10" s="12">
        <v>5.68</v>
      </c>
      <c r="QM10" s="12" t="s">
        <v>51</v>
      </c>
      <c r="QN10" s="12" t="s">
        <v>4</v>
      </c>
      <c r="QO10" s="12" t="s">
        <v>4</v>
      </c>
      <c r="QQ10" s="12" t="s">
        <v>4</v>
      </c>
      <c r="QR10" s="12" t="s">
        <v>3</v>
      </c>
      <c r="QS10" s="12">
        <v>1.1000000000000001</v>
      </c>
      <c r="QU10" s="12" t="s">
        <v>4</v>
      </c>
      <c r="QW10" s="12" t="s">
        <v>7</v>
      </c>
      <c r="RB10" s="12" t="s">
        <v>31</v>
      </c>
      <c r="RC10" s="12" t="s">
        <v>102</v>
      </c>
      <c r="RD10" s="12">
        <v>9.1999999999999993</v>
      </c>
      <c r="RJ10" s="12">
        <v>15.6</v>
      </c>
      <c r="RK10" s="12" t="s">
        <v>11</v>
      </c>
      <c r="RL10" s="12" t="s">
        <v>12</v>
      </c>
      <c r="RM10" s="12" t="s">
        <v>13</v>
      </c>
      <c r="RQ10" s="12" t="s">
        <v>4</v>
      </c>
      <c r="RS10" s="12" t="s">
        <v>380</v>
      </c>
    </row>
    <row r="11" spans="1:487" x14ac:dyDescent="0.35">
      <c r="A11" s="85">
        <v>20400025</v>
      </c>
      <c r="B11" s="12" t="s">
        <v>46</v>
      </c>
      <c r="C11" s="19">
        <v>0.44444444444444442</v>
      </c>
      <c r="D11" s="20">
        <v>44482</v>
      </c>
      <c r="E11" s="12" t="s">
        <v>47</v>
      </c>
      <c r="F11" s="12" t="s">
        <v>117</v>
      </c>
      <c r="G11" s="12" t="s">
        <v>236</v>
      </c>
      <c r="H11" s="12" t="s">
        <v>237</v>
      </c>
      <c r="K11" s="12">
        <v>50</v>
      </c>
      <c r="L11" s="12">
        <v>50</v>
      </c>
      <c r="M11" s="21">
        <v>4.32</v>
      </c>
      <c r="P11" s="12" t="s">
        <v>68</v>
      </c>
      <c r="Q11" s="12" t="s">
        <v>4</v>
      </c>
      <c r="R11" s="12" t="s">
        <v>4</v>
      </c>
      <c r="T11" s="12" t="s">
        <v>4</v>
      </c>
      <c r="U11" s="12" t="s">
        <v>3</v>
      </c>
      <c r="V11" s="12">
        <v>0.9</v>
      </c>
      <c r="X11" s="12" t="s">
        <v>4</v>
      </c>
      <c r="Z11" s="12" t="s">
        <v>1076</v>
      </c>
      <c r="AA11" s="12" t="s">
        <v>238</v>
      </c>
      <c r="AB11" s="12">
        <v>50</v>
      </c>
      <c r="AC11" s="12">
        <v>22</v>
      </c>
      <c r="AG11" s="12" t="s">
        <v>55</v>
      </c>
      <c r="AH11" s="12" t="s">
        <v>40</v>
      </c>
      <c r="AI11" s="12">
        <v>16.8</v>
      </c>
      <c r="AP11" s="12" t="s">
        <v>12</v>
      </c>
      <c r="AQ11" s="12" t="s">
        <v>11</v>
      </c>
      <c r="AR11" s="12" t="s">
        <v>13</v>
      </c>
      <c r="AV11" s="12" t="s">
        <v>3</v>
      </c>
      <c r="AW11" s="12" t="s">
        <v>239</v>
      </c>
      <c r="AY11" s="12">
        <v>22</v>
      </c>
      <c r="AZ11" s="12">
        <v>22</v>
      </c>
      <c r="BA11" s="12">
        <v>6.63</v>
      </c>
      <c r="BJ11" s="12" t="s">
        <v>3</v>
      </c>
      <c r="BK11" s="12">
        <v>0</v>
      </c>
      <c r="BL11" s="12" t="s">
        <v>4</v>
      </c>
      <c r="BM11" s="12" t="s">
        <v>54</v>
      </c>
      <c r="BT11" s="12" t="s">
        <v>4</v>
      </c>
      <c r="BU11" s="12" t="s">
        <v>3</v>
      </c>
      <c r="BV11" s="12" t="s">
        <v>3</v>
      </c>
      <c r="BW11" s="12" t="s">
        <v>55</v>
      </c>
      <c r="BX11" s="12" t="s">
        <v>56</v>
      </c>
      <c r="BY11" s="12" t="s">
        <v>56</v>
      </c>
      <c r="BZ11" s="12">
        <v>0</v>
      </c>
      <c r="CA11" s="12">
        <v>0</v>
      </c>
      <c r="CB11" s="12" t="s">
        <v>40</v>
      </c>
      <c r="CC11" s="12" t="s">
        <v>3</v>
      </c>
      <c r="CD11" s="12">
        <v>0.7</v>
      </c>
      <c r="CF11" s="12">
        <v>20</v>
      </c>
      <c r="CM11" s="12" t="s">
        <v>12</v>
      </c>
      <c r="CN11" s="12" t="s">
        <v>11</v>
      </c>
      <c r="CO11" s="12" t="s">
        <v>13</v>
      </c>
      <c r="CS11" s="12" t="s">
        <v>98</v>
      </c>
      <c r="CT11" s="12" t="s">
        <v>25</v>
      </c>
      <c r="CU11" s="12">
        <v>2.2999999999999998</v>
      </c>
      <c r="CV11" s="12">
        <v>1.2</v>
      </c>
      <c r="CW11" s="12" t="s">
        <v>4</v>
      </c>
      <c r="CZ11" s="12" t="s">
        <v>57</v>
      </c>
      <c r="DA11" s="12" t="s">
        <v>3</v>
      </c>
      <c r="DB11" s="12">
        <v>22</v>
      </c>
      <c r="DC11" s="12">
        <v>22</v>
      </c>
      <c r="DD11" s="12" t="s">
        <v>4</v>
      </c>
      <c r="DE11" s="12" t="s">
        <v>65</v>
      </c>
      <c r="DF11" s="12" t="s">
        <v>60</v>
      </c>
      <c r="DG11" s="12">
        <v>22</v>
      </c>
      <c r="DH11" s="12">
        <v>5</v>
      </c>
      <c r="DI11" s="12">
        <v>5</v>
      </c>
      <c r="DL11" s="12" t="s">
        <v>65</v>
      </c>
      <c r="DM11" s="12" t="s">
        <v>59</v>
      </c>
      <c r="DN11" s="12">
        <v>22</v>
      </c>
      <c r="DO11" s="12">
        <v>5</v>
      </c>
      <c r="DP11" s="12">
        <v>5</v>
      </c>
      <c r="EV11" s="12" t="s">
        <v>4</v>
      </c>
      <c r="EX11" s="12">
        <v>67.2</v>
      </c>
      <c r="EY11" s="21">
        <f t="shared" si="0"/>
        <v>3.9577380952380947</v>
      </c>
      <c r="EZ11" s="12">
        <v>5.6</v>
      </c>
      <c r="FA11" s="12">
        <v>13.8</v>
      </c>
      <c r="FB11" s="12">
        <v>21.4</v>
      </c>
      <c r="FC11" s="12">
        <v>4.7</v>
      </c>
      <c r="FD11" s="12">
        <f t="shared" si="2"/>
        <v>13.5</v>
      </c>
      <c r="FE11">
        <v>23.34</v>
      </c>
      <c r="FF11" s="13">
        <f t="shared" si="3"/>
        <v>0.94520547945205491</v>
      </c>
      <c r="FG11" s="13">
        <f t="shared" si="4"/>
        <v>1.5986301369863014</v>
      </c>
      <c r="FH11" s="21">
        <f t="shared" si="1"/>
        <v>9.9999999999999982</v>
      </c>
      <c r="FI11" s="21">
        <f t="shared" si="5"/>
        <v>78.699999999999989</v>
      </c>
      <c r="FJ11" s="21">
        <f t="shared" si="6"/>
        <v>9.3333333333333339</v>
      </c>
      <c r="FK11" s="21">
        <f t="shared" si="7"/>
        <v>0.6166666666666667</v>
      </c>
      <c r="FL11" s="12" t="s">
        <v>52</v>
      </c>
      <c r="FM11" s="12">
        <v>0</v>
      </c>
      <c r="FN11" s="12" t="s">
        <v>56</v>
      </c>
      <c r="FO11" s="12">
        <v>0</v>
      </c>
      <c r="FP11" s="12">
        <v>0</v>
      </c>
      <c r="FQ11" s="12" t="s">
        <v>89</v>
      </c>
      <c r="FR11" s="12" t="s">
        <v>26</v>
      </c>
      <c r="FS11" s="12" t="s">
        <v>3</v>
      </c>
      <c r="FT11" s="12" t="s">
        <v>4</v>
      </c>
      <c r="FU11" s="12" t="s">
        <v>4</v>
      </c>
      <c r="FV11" s="12">
        <v>0</v>
      </c>
      <c r="FX11" s="12" t="s">
        <v>4</v>
      </c>
      <c r="GA11" s="12">
        <v>22.4</v>
      </c>
      <c r="GB11" s="12">
        <v>24.4</v>
      </c>
      <c r="GC11" s="21">
        <v>2.38</v>
      </c>
      <c r="GD11" s="12">
        <v>2</v>
      </c>
      <c r="GE11" s="12" t="s">
        <v>1163</v>
      </c>
      <c r="GF11" s="12">
        <v>4.9000000000000004</v>
      </c>
      <c r="GG11" s="12">
        <v>0.91</v>
      </c>
      <c r="GH11" s="12">
        <v>7.0000000000000007E-2</v>
      </c>
      <c r="GI11" s="12" t="s">
        <v>3</v>
      </c>
      <c r="GJ11" s="12">
        <v>0.9</v>
      </c>
      <c r="GL11" s="12" t="s">
        <v>56</v>
      </c>
      <c r="GM11" s="12" t="s">
        <v>56</v>
      </c>
      <c r="GN11" s="12">
        <v>0</v>
      </c>
      <c r="GO11" s="12">
        <v>0</v>
      </c>
      <c r="GP11" s="12" t="s">
        <v>4</v>
      </c>
      <c r="GQ11" s="12" t="s">
        <v>1075</v>
      </c>
      <c r="GR11" s="12" t="s">
        <v>240</v>
      </c>
      <c r="GS11" s="12">
        <v>24.4</v>
      </c>
      <c r="GT11" s="12">
        <v>0</v>
      </c>
      <c r="GX11" s="12" t="s">
        <v>4</v>
      </c>
      <c r="HA11" s="12" t="s">
        <v>55</v>
      </c>
      <c r="HB11" s="12" t="s">
        <v>102</v>
      </c>
      <c r="HC11" s="12">
        <v>9.1999999999999993</v>
      </c>
      <c r="HJ11" s="12" t="s">
        <v>12</v>
      </c>
      <c r="HK11" s="12" t="s">
        <v>13</v>
      </c>
      <c r="HL11" s="12" t="s">
        <v>11</v>
      </c>
      <c r="HP11" s="12" t="s">
        <v>12</v>
      </c>
      <c r="HQ11" s="12" t="s">
        <v>13</v>
      </c>
      <c r="HR11" s="12" t="s">
        <v>11</v>
      </c>
      <c r="HV11" s="12" t="s">
        <v>3</v>
      </c>
      <c r="HW11" s="12" t="s">
        <v>25</v>
      </c>
      <c r="HX11" s="12" t="s">
        <v>3</v>
      </c>
      <c r="HY11" s="12" t="s">
        <v>4</v>
      </c>
      <c r="HZ11" s="12">
        <v>0</v>
      </c>
      <c r="IA11" s="12">
        <v>24.4</v>
      </c>
      <c r="IB11" s="12">
        <v>0</v>
      </c>
      <c r="IC11" s="12">
        <v>26.2</v>
      </c>
      <c r="ID11" s="12">
        <v>0</v>
      </c>
      <c r="IE11" s="12">
        <v>0.5</v>
      </c>
      <c r="IF11" s="12" t="s">
        <v>241</v>
      </c>
      <c r="IG11" s="12">
        <v>24.4</v>
      </c>
      <c r="IH11" s="12">
        <v>24.4</v>
      </c>
      <c r="II11" s="21">
        <v>4.63</v>
      </c>
      <c r="IT11" s="12" t="s">
        <v>3</v>
      </c>
      <c r="IU11" s="22">
        <v>0.7</v>
      </c>
      <c r="IW11" s="12" t="s">
        <v>56</v>
      </c>
      <c r="IX11" s="12" t="s">
        <v>56</v>
      </c>
      <c r="IY11" s="12">
        <v>0</v>
      </c>
      <c r="IZ11" s="12">
        <v>0</v>
      </c>
      <c r="JA11" s="12" t="s">
        <v>1075</v>
      </c>
      <c r="JB11" s="12" t="s">
        <v>242</v>
      </c>
      <c r="JC11" s="12">
        <v>24.4</v>
      </c>
      <c r="JD11" s="12">
        <v>24.4</v>
      </c>
      <c r="JH11" s="12" t="s">
        <v>4</v>
      </c>
      <c r="JK11" s="12" t="s">
        <v>55</v>
      </c>
      <c r="JL11" s="12" t="s">
        <v>102</v>
      </c>
      <c r="JM11" s="12">
        <v>8.6</v>
      </c>
      <c r="JT11" s="12" t="s">
        <v>12</v>
      </c>
      <c r="JU11" s="12" t="s">
        <v>13</v>
      </c>
      <c r="JV11" s="12" t="s">
        <v>11</v>
      </c>
      <c r="JZ11" s="12" t="s">
        <v>3</v>
      </c>
      <c r="KA11" s="12" t="s">
        <v>71</v>
      </c>
      <c r="KB11" s="12" t="s">
        <v>3</v>
      </c>
      <c r="KC11" s="12" t="s">
        <v>4</v>
      </c>
      <c r="KD11" s="12">
        <v>0</v>
      </c>
      <c r="KE11" s="12">
        <v>24.4</v>
      </c>
      <c r="KF11" s="12">
        <v>0</v>
      </c>
      <c r="KG11" s="12">
        <v>15.7</v>
      </c>
      <c r="KH11" s="12">
        <v>0</v>
      </c>
      <c r="KI11" s="12">
        <v>0.8</v>
      </c>
      <c r="KJ11" s="12" t="s">
        <v>243</v>
      </c>
      <c r="KK11" s="12">
        <v>24.4</v>
      </c>
      <c r="KL11" s="12">
        <v>24.4</v>
      </c>
      <c r="KM11" s="21">
        <v>3.89</v>
      </c>
      <c r="KN11" s="12">
        <v>1</v>
      </c>
      <c r="KO11" s="12" t="s">
        <v>1118</v>
      </c>
      <c r="KP11" s="12">
        <v>5.9</v>
      </c>
      <c r="KQ11" s="12">
        <v>0.86</v>
      </c>
      <c r="KR11" s="12">
        <v>0.08</v>
      </c>
      <c r="KS11" s="12" t="s">
        <v>3</v>
      </c>
      <c r="KT11" s="12">
        <v>0.5</v>
      </c>
      <c r="KV11" s="12" t="s">
        <v>56</v>
      </c>
      <c r="KW11" s="12" t="s">
        <v>56</v>
      </c>
      <c r="KX11" s="12">
        <v>0</v>
      </c>
      <c r="KY11" s="12">
        <v>0</v>
      </c>
      <c r="KZ11" s="12" t="s">
        <v>4</v>
      </c>
      <c r="LA11" s="12" t="s">
        <v>1075</v>
      </c>
      <c r="LB11" s="12" t="s">
        <v>242</v>
      </c>
      <c r="LC11" s="12">
        <v>24.4</v>
      </c>
      <c r="LD11" s="12">
        <v>48.8</v>
      </c>
      <c r="LH11" s="12" t="s">
        <v>4</v>
      </c>
      <c r="LK11" s="12" t="s">
        <v>55</v>
      </c>
      <c r="LL11" s="12" t="s">
        <v>40</v>
      </c>
      <c r="LM11" s="12">
        <v>12.2</v>
      </c>
      <c r="LT11" s="12" t="s">
        <v>12</v>
      </c>
      <c r="LU11" s="12" t="s">
        <v>13</v>
      </c>
      <c r="LV11" s="12" t="s">
        <v>11</v>
      </c>
      <c r="LZ11" s="12" t="s">
        <v>94</v>
      </c>
      <c r="MA11" s="12" t="s">
        <v>13</v>
      </c>
      <c r="MB11" s="12" t="s">
        <v>11</v>
      </c>
      <c r="MF11" s="12" t="s">
        <v>3</v>
      </c>
      <c r="MG11" s="12" t="s">
        <v>25</v>
      </c>
      <c r="MH11" s="12" t="s">
        <v>3</v>
      </c>
      <c r="MI11" s="12" t="s">
        <v>4</v>
      </c>
      <c r="MJ11" s="12">
        <v>5.5</v>
      </c>
      <c r="MK11" s="12">
        <v>24.4</v>
      </c>
      <c r="ML11" s="12">
        <v>5.5</v>
      </c>
      <c r="MM11" s="12">
        <v>8.6</v>
      </c>
      <c r="MN11" s="12">
        <v>1.2</v>
      </c>
      <c r="MO11" s="12">
        <v>1.2</v>
      </c>
      <c r="MP11" s="12" t="s">
        <v>244</v>
      </c>
      <c r="MQ11" s="12">
        <v>42</v>
      </c>
      <c r="MR11" s="12">
        <v>42</v>
      </c>
      <c r="MS11" s="12">
        <v>1.88</v>
      </c>
      <c r="MX11" s="12" t="s">
        <v>4</v>
      </c>
      <c r="MZ11" s="12" t="s">
        <v>4</v>
      </c>
      <c r="NA11" s="12" t="s">
        <v>7</v>
      </c>
      <c r="NH11" s="12" t="s">
        <v>4</v>
      </c>
      <c r="NI11" s="12" t="s">
        <v>4</v>
      </c>
      <c r="NJ11" s="12" t="s">
        <v>4</v>
      </c>
      <c r="NK11" s="12" t="s">
        <v>55</v>
      </c>
      <c r="NL11" s="12" t="s">
        <v>56</v>
      </c>
      <c r="NM11" s="12" t="s">
        <v>56</v>
      </c>
      <c r="NN11" s="12">
        <v>0</v>
      </c>
      <c r="NO11" s="12">
        <v>0</v>
      </c>
      <c r="NP11" s="12" t="s">
        <v>40</v>
      </c>
      <c r="NQ11" s="12" t="s">
        <v>4</v>
      </c>
      <c r="NS11" s="12">
        <v>0.8</v>
      </c>
      <c r="NT11" s="12">
        <v>14.6</v>
      </c>
      <c r="OA11" s="12" t="s">
        <v>12</v>
      </c>
      <c r="OB11" s="12" t="s">
        <v>13</v>
      </c>
      <c r="OC11" s="12" t="s">
        <v>11</v>
      </c>
      <c r="OG11" s="12" t="s">
        <v>4</v>
      </c>
      <c r="OI11" s="12">
        <v>1.4</v>
      </c>
      <c r="OJ11" s="12">
        <v>1.6</v>
      </c>
      <c r="OK11" s="12" t="s">
        <v>4</v>
      </c>
      <c r="OL11" s="12" t="s">
        <v>119</v>
      </c>
      <c r="OM11" s="12" t="s">
        <v>87</v>
      </c>
      <c r="ON11" s="12" t="s">
        <v>110</v>
      </c>
      <c r="OO11" s="12" t="s">
        <v>3</v>
      </c>
      <c r="OP11" s="12">
        <v>36</v>
      </c>
      <c r="OQ11" s="12">
        <v>42</v>
      </c>
      <c r="OR11" s="12" t="s">
        <v>4</v>
      </c>
      <c r="OS11" s="12" t="s">
        <v>66</v>
      </c>
      <c r="OT11" s="12" t="s">
        <v>60</v>
      </c>
      <c r="OU11" s="12">
        <v>42</v>
      </c>
      <c r="OV11" s="12">
        <v>5</v>
      </c>
      <c r="OW11" s="12">
        <v>4</v>
      </c>
      <c r="OZ11" s="12" t="s">
        <v>66</v>
      </c>
      <c r="PA11" s="12" t="s">
        <v>59</v>
      </c>
      <c r="PB11" s="12">
        <v>36</v>
      </c>
      <c r="PC11" s="12">
        <v>5</v>
      </c>
      <c r="PD11" s="12">
        <v>4</v>
      </c>
      <c r="QJ11" s="12">
        <v>50</v>
      </c>
      <c r="QK11" s="12">
        <v>50</v>
      </c>
      <c r="QL11" s="12">
        <v>3.02</v>
      </c>
      <c r="QM11" s="12" t="s">
        <v>68</v>
      </c>
      <c r="QN11" s="12" t="s">
        <v>4</v>
      </c>
      <c r="QO11" s="12" t="s">
        <v>4</v>
      </c>
      <c r="QQ11" s="12" t="s">
        <v>4</v>
      </c>
      <c r="QR11" s="12" t="s">
        <v>3</v>
      </c>
      <c r="QS11" s="12">
        <v>0.8</v>
      </c>
      <c r="QU11" s="12" t="s">
        <v>4</v>
      </c>
      <c r="QW11" s="12" t="s">
        <v>7</v>
      </c>
      <c r="RB11" s="12" t="s">
        <v>55</v>
      </c>
      <c r="RC11" s="12" t="s">
        <v>40</v>
      </c>
      <c r="RD11" s="12">
        <v>13.5</v>
      </c>
      <c r="RK11" s="12" t="s">
        <v>12</v>
      </c>
      <c r="RL11" s="12" t="s">
        <v>13</v>
      </c>
      <c r="RQ11" s="12" t="s">
        <v>3</v>
      </c>
      <c r="RR11" s="12" t="s">
        <v>25</v>
      </c>
      <c r="RS11" s="12" t="s">
        <v>245</v>
      </c>
    </row>
    <row r="12" spans="1:487" x14ac:dyDescent="0.35">
      <c r="A12" s="85">
        <v>20400031</v>
      </c>
      <c r="B12" s="12" t="s">
        <v>206</v>
      </c>
      <c r="C12" s="19">
        <v>0.56388888888888888</v>
      </c>
      <c r="D12" s="20">
        <v>44453</v>
      </c>
      <c r="E12" s="12" t="s">
        <v>47</v>
      </c>
      <c r="F12" s="12" t="s">
        <v>269</v>
      </c>
      <c r="G12" s="12" t="s">
        <v>277</v>
      </c>
      <c r="H12" s="12" t="s">
        <v>278</v>
      </c>
      <c r="K12" s="12">
        <v>50</v>
      </c>
      <c r="L12" s="12">
        <v>50</v>
      </c>
      <c r="M12" s="21">
        <v>0.32</v>
      </c>
      <c r="P12" s="12" t="s">
        <v>51</v>
      </c>
      <c r="Q12" s="12" t="s">
        <v>4</v>
      </c>
      <c r="R12" s="12" t="s">
        <v>4</v>
      </c>
      <c r="T12" s="12" t="s">
        <v>4</v>
      </c>
      <c r="U12" s="12" t="s">
        <v>3</v>
      </c>
      <c r="V12" s="12">
        <v>1.2</v>
      </c>
      <c r="X12" s="12" t="s">
        <v>4</v>
      </c>
      <c r="Z12" s="12" t="s">
        <v>7</v>
      </c>
      <c r="AG12" s="12" t="s">
        <v>55</v>
      </c>
      <c r="AH12" s="12" t="s">
        <v>42</v>
      </c>
      <c r="AI12" s="12">
        <v>22.7</v>
      </c>
      <c r="AP12" s="12" t="s">
        <v>13</v>
      </c>
      <c r="AQ12" s="12" t="s">
        <v>14</v>
      </c>
      <c r="AR12" s="12" t="s">
        <v>17</v>
      </c>
      <c r="AS12" s="12" t="s">
        <v>15</v>
      </c>
      <c r="AV12" s="12" t="s">
        <v>4</v>
      </c>
      <c r="AY12" s="12">
        <v>90</v>
      </c>
      <c r="AZ12" s="12">
        <v>90</v>
      </c>
      <c r="BA12" s="12">
        <v>7.0000000000000007E-2</v>
      </c>
      <c r="BJ12" s="12" t="s">
        <v>3</v>
      </c>
      <c r="BK12" s="12">
        <v>15</v>
      </c>
      <c r="BL12" s="12" t="s">
        <v>4</v>
      </c>
      <c r="BM12" s="12" t="s">
        <v>54</v>
      </c>
      <c r="BT12" s="12" t="s">
        <v>4</v>
      </c>
      <c r="BU12" s="12" t="s">
        <v>4</v>
      </c>
      <c r="BV12" s="12" t="s">
        <v>4</v>
      </c>
      <c r="BW12" s="12" t="s">
        <v>38</v>
      </c>
      <c r="BX12" s="12" t="s">
        <v>56</v>
      </c>
      <c r="BY12" s="12" t="s">
        <v>56</v>
      </c>
      <c r="BZ12" s="12">
        <v>0</v>
      </c>
      <c r="CA12" s="12">
        <v>0</v>
      </c>
      <c r="CB12" s="12" t="s">
        <v>42</v>
      </c>
      <c r="CC12" s="12" t="s">
        <v>3</v>
      </c>
      <c r="CD12" s="12">
        <v>1.5</v>
      </c>
      <c r="CF12" s="12">
        <v>29.2</v>
      </c>
      <c r="CM12" s="12" t="s">
        <v>14</v>
      </c>
      <c r="CN12" s="12" t="s">
        <v>13</v>
      </c>
      <c r="CO12" s="12" t="s">
        <v>94</v>
      </c>
      <c r="CS12" s="12" t="s">
        <v>3</v>
      </c>
      <c r="CT12" s="12" t="s">
        <v>25</v>
      </c>
      <c r="CU12" s="12">
        <v>3.7</v>
      </c>
      <c r="CV12" s="12">
        <v>2.7</v>
      </c>
      <c r="CW12" s="12" t="s">
        <v>3</v>
      </c>
      <c r="CZ12" s="12" t="s">
        <v>64</v>
      </c>
      <c r="DA12" s="12" t="s">
        <v>3</v>
      </c>
      <c r="DB12" s="12">
        <v>90</v>
      </c>
      <c r="DC12" s="12">
        <v>52</v>
      </c>
      <c r="DD12" s="12" t="s">
        <v>4</v>
      </c>
      <c r="DE12" s="12" t="s">
        <v>65</v>
      </c>
      <c r="DF12" s="12" t="s">
        <v>60</v>
      </c>
      <c r="DG12" s="12">
        <v>22</v>
      </c>
      <c r="DH12" s="12">
        <v>5</v>
      </c>
      <c r="DI12" s="12">
        <v>5</v>
      </c>
      <c r="DL12" s="12" t="s">
        <v>279</v>
      </c>
      <c r="DM12" s="12" t="s">
        <v>60</v>
      </c>
      <c r="DN12" s="12">
        <v>30</v>
      </c>
      <c r="DO12" s="12">
        <v>5</v>
      </c>
      <c r="DP12" s="12">
        <v>1</v>
      </c>
      <c r="DS12" s="12" t="s">
        <v>56</v>
      </c>
      <c r="DT12" s="12" t="s">
        <v>60</v>
      </c>
      <c r="DU12" s="12">
        <v>38</v>
      </c>
      <c r="DZ12" s="12" t="s">
        <v>65</v>
      </c>
      <c r="EA12" s="12" t="s">
        <v>59</v>
      </c>
      <c r="EB12" s="12">
        <v>20</v>
      </c>
      <c r="EC12" s="12">
        <v>5</v>
      </c>
      <c r="ED12" s="12">
        <v>5</v>
      </c>
      <c r="EG12" s="12" t="s">
        <v>279</v>
      </c>
      <c r="EH12" s="12" t="s">
        <v>59</v>
      </c>
      <c r="EI12" s="12">
        <v>70</v>
      </c>
      <c r="EJ12" s="12">
        <v>5</v>
      </c>
      <c r="EK12" s="12">
        <v>2</v>
      </c>
      <c r="EV12" s="12" t="s">
        <v>4</v>
      </c>
      <c r="EX12" s="12">
        <v>68</v>
      </c>
      <c r="EY12" s="21" t="e">
        <f t="shared" si="0"/>
        <v>#VALUE!</v>
      </c>
      <c r="EZ12" s="12">
        <v>5</v>
      </c>
      <c r="FA12" s="12">
        <v>24.4</v>
      </c>
      <c r="FB12" s="12">
        <v>6</v>
      </c>
      <c r="FC12" s="12">
        <v>24.4</v>
      </c>
      <c r="FD12" s="12">
        <f t="shared" si="2"/>
        <v>5.5</v>
      </c>
      <c r="FE12">
        <v>25.33</v>
      </c>
      <c r="FF12" s="13">
        <f t="shared" si="3"/>
        <v>0.77955271565495199</v>
      </c>
      <c r="FG12" s="13">
        <f t="shared" si="4"/>
        <v>0.80926517571884982</v>
      </c>
      <c r="FH12" s="21">
        <f t="shared" si="1"/>
        <v>24.399999999999995</v>
      </c>
      <c r="FI12" s="21">
        <f t="shared" si="5"/>
        <v>0</v>
      </c>
      <c r="FJ12" s="21">
        <f t="shared" si="6"/>
        <v>0</v>
      </c>
      <c r="FK12" s="21">
        <f t="shared" si="7"/>
        <v>0</v>
      </c>
      <c r="FL12" s="12" t="s">
        <v>52</v>
      </c>
      <c r="FM12" s="12">
        <v>0</v>
      </c>
      <c r="FN12" s="12" t="s">
        <v>56</v>
      </c>
      <c r="FO12" s="12">
        <v>0</v>
      </c>
      <c r="FP12" s="12">
        <v>0</v>
      </c>
      <c r="FQ12" s="12" t="s">
        <v>61</v>
      </c>
      <c r="FR12" s="12" t="s">
        <v>62</v>
      </c>
      <c r="FS12" s="12" t="s">
        <v>3</v>
      </c>
      <c r="FT12" s="12" t="s">
        <v>4</v>
      </c>
      <c r="FU12" s="12" t="s">
        <v>4</v>
      </c>
      <c r="FV12" s="12">
        <v>0</v>
      </c>
      <c r="FX12" s="12" t="s">
        <v>4</v>
      </c>
      <c r="GA12" s="12">
        <v>22</v>
      </c>
      <c r="GB12" s="12" t="s">
        <v>945</v>
      </c>
      <c r="GC12" s="21" t="s">
        <v>945</v>
      </c>
      <c r="GD12" s="12">
        <v>1</v>
      </c>
      <c r="GE12" s="12" t="s">
        <v>1155</v>
      </c>
      <c r="GF12" s="12">
        <v>6.11</v>
      </c>
      <c r="GI12" s="12" t="s">
        <v>3</v>
      </c>
      <c r="GJ12" s="12">
        <v>1.9</v>
      </c>
      <c r="GL12" s="12" t="s">
        <v>56</v>
      </c>
      <c r="GM12" s="12" t="s">
        <v>56</v>
      </c>
      <c r="GN12" s="12">
        <v>0</v>
      </c>
      <c r="GO12" s="12">
        <v>0</v>
      </c>
      <c r="GP12" s="12" t="s">
        <v>4</v>
      </c>
      <c r="GQ12" s="12" t="s">
        <v>1078</v>
      </c>
      <c r="GR12" s="12" t="s">
        <v>280</v>
      </c>
      <c r="GS12" s="12">
        <v>22.6</v>
      </c>
      <c r="GT12" s="12">
        <v>0</v>
      </c>
      <c r="GX12" s="12" t="s">
        <v>4</v>
      </c>
      <c r="GY12" s="12" t="s">
        <v>4</v>
      </c>
      <c r="HA12" s="12" t="s">
        <v>55</v>
      </c>
      <c r="HB12" s="12" t="s">
        <v>42</v>
      </c>
      <c r="HC12" s="12">
        <v>24.4</v>
      </c>
      <c r="HJ12" s="12" t="s">
        <v>14</v>
      </c>
      <c r="HK12" s="12" t="s">
        <v>13</v>
      </c>
      <c r="HP12" s="12" t="s">
        <v>14</v>
      </c>
      <c r="HQ12" s="12" t="s">
        <v>159</v>
      </c>
      <c r="HV12" s="12" t="s">
        <v>4</v>
      </c>
      <c r="HX12" s="12" t="s">
        <v>4</v>
      </c>
      <c r="HY12" s="12" t="s">
        <v>3</v>
      </c>
      <c r="HZ12" s="12">
        <v>0</v>
      </c>
      <c r="IA12" s="12">
        <v>0</v>
      </c>
      <c r="IB12" s="12">
        <v>0</v>
      </c>
      <c r="IC12" s="12">
        <v>0</v>
      </c>
      <c r="ID12" s="12">
        <v>0</v>
      </c>
      <c r="IE12" s="12">
        <v>0</v>
      </c>
      <c r="IG12" s="12">
        <v>22.6</v>
      </c>
      <c r="IH12" s="12">
        <v>22.6</v>
      </c>
      <c r="II12" s="21">
        <v>0.18</v>
      </c>
      <c r="IJ12" s="12">
        <v>2</v>
      </c>
      <c r="IK12" s="12" t="s">
        <v>1118</v>
      </c>
      <c r="IL12" s="12" t="s">
        <v>945</v>
      </c>
      <c r="IM12" s="21">
        <v>1.6</v>
      </c>
      <c r="IN12" s="21">
        <v>0.01</v>
      </c>
      <c r="IT12" s="12" t="s">
        <v>3</v>
      </c>
      <c r="IU12" s="22">
        <v>1.5</v>
      </c>
      <c r="IW12" s="12" t="s">
        <v>56</v>
      </c>
      <c r="IX12" s="12" t="s">
        <v>56</v>
      </c>
      <c r="IY12" s="12">
        <v>0</v>
      </c>
      <c r="IZ12" s="12">
        <v>0</v>
      </c>
      <c r="JA12" s="12" t="s">
        <v>1075</v>
      </c>
      <c r="JB12" s="12" t="s">
        <v>281</v>
      </c>
      <c r="JC12" s="12">
        <v>22.6</v>
      </c>
      <c r="JD12" s="12">
        <v>22.6</v>
      </c>
      <c r="JH12" s="12" t="s">
        <v>4</v>
      </c>
      <c r="JI12" s="12" t="s">
        <v>4</v>
      </c>
      <c r="JK12" s="12" t="s">
        <v>55</v>
      </c>
      <c r="JL12" s="12" t="s">
        <v>41</v>
      </c>
      <c r="JM12" s="12">
        <v>24.4</v>
      </c>
      <c r="JT12" s="12" t="s">
        <v>13</v>
      </c>
      <c r="JU12" s="12" t="s">
        <v>81</v>
      </c>
      <c r="JZ12" s="12" t="s">
        <v>3</v>
      </c>
      <c r="KA12" s="12" t="s">
        <v>95</v>
      </c>
      <c r="KB12" s="12" t="s">
        <v>4</v>
      </c>
      <c r="KC12" s="12" t="s">
        <v>3</v>
      </c>
      <c r="KD12" s="12">
        <v>0</v>
      </c>
      <c r="KE12" s="12">
        <v>0</v>
      </c>
      <c r="KF12" s="12">
        <v>0</v>
      </c>
      <c r="KG12" s="12">
        <v>0</v>
      </c>
      <c r="KH12" s="12">
        <v>0</v>
      </c>
      <c r="KI12" s="12">
        <v>0</v>
      </c>
      <c r="KK12" s="12">
        <v>22.6</v>
      </c>
      <c r="KL12" s="12">
        <v>22.6</v>
      </c>
      <c r="KM12" s="21">
        <v>0.01</v>
      </c>
      <c r="KS12" s="12" t="s">
        <v>4</v>
      </c>
      <c r="KU12" s="12">
        <v>1.5</v>
      </c>
      <c r="KV12" s="12" t="s">
        <v>56</v>
      </c>
      <c r="KW12" s="12" t="s">
        <v>56</v>
      </c>
      <c r="KX12" s="12">
        <v>0</v>
      </c>
      <c r="KY12" s="12">
        <v>0</v>
      </c>
      <c r="KZ12" s="12" t="s">
        <v>4</v>
      </c>
      <c r="LA12" s="12" t="s">
        <v>1075</v>
      </c>
      <c r="LB12" s="12" t="s">
        <v>282</v>
      </c>
      <c r="LC12" s="12">
        <v>22.6</v>
      </c>
      <c r="LD12" s="12">
        <v>45.3</v>
      </c>
      <c r="LH12" s="12" t="s">
        <v>4</v>
      </c>
      <c r="LI12" s="12" t="s">
        <v>4</v>
      </c>
      <c r="LK12" s="12" t="s">
        <v>55</v>
      </c>
      <c r="LL12" s="12" t="s">
        <v>91</v>
      </c>
      <c r="LM12" s="12">
        <v>24.4</v>
      </c>
      <c r="LT12" s="12" t="s">
        <v>13</v>
      </c>
      <c r="LU12" s="12" t="s">
        <v>14</v>
      </c>
      <c r="LZ12" s="12" t="s">
        <v>13</v>
      </c>
      <c r="MA12" s="12" t="s">
        <v>14</v>
      </c>
      <c r="MF12" s="12" t="s">
        <v>3</v>
      </c>
      <c r="MG12" s="12" t="s">
        <v>95</v>
      </c>
      <c r="MH12" s="12" t="s">
        <v>4</v>
      </c>
      <c r="MI12" s="12" t="s">
        <v>3</v>
      </c>
      <c r="MJ12" s="12">
        <v>0</v>
      </c>
      <c r="MK12" s="12">
        <v>0</v>
      </c>
      <c r="ML12" s="12">
        <v>0</v>
      </c>
      <c r="MM12" s="12">
        <v>0</v>
      </c>
      <c r="MN12" s="12">
        <v>0</v>
      </c>
      <c r="MO12" s="12">
        <v>0</v>
      </c>
      <c r="MQ12" s="12">
        <v>72</v>
      </c>
      <c r="MR12" s="12">
        <v>72</v>
      </c>
      <c r="MS12" s="12">
        <v>0.69</v>
      </c>
      <c r="MX12" s="12" t="s">
        <v>4</v>
      </c>
      <c r="MZ12" s="12" t="s">
        <v>4</v>
      </c>
      <c r="NA12" s="12" t="s">
        <v>7</v>
      </c>
      <c r="NH12" s="12" t="s">
        <v>4</v>
      </c>
      <c r="NI12" s="12" t="s">
        <v>4</v>
      </c>
      <c r="NJ12" s="12" t="s">
        <v>4</v>
      </c>
      <c r="NK12" s="12" t="s">
        <v>55</v>
      </c>
      <c r="NL12" s="12" t="s">
        <v>56</v>
      </c>
      <c r="NM12" s="12" t="s">
        <v>56</v>
      </c>
      <c r="NN12" s="12">
        <v>0</v>
      </c>
      <c r="NO12" s="12">
        <v>0</v>
      </c>
      <c r="NP12" s="12" t="s">
        <v>42</v>
      </c>
      <c r="NQ12" s="12" t="s">
        <v>3</v>
      </c>
      <c r="NR12" s="12">
        <v>1.4</v>
      </c>
      <c r="NT12" s="12">
        <v>31.3</v>
      </c>
      <c r="OA12" s="12" t="s">
        <v>13</v>
      </c>
      <c r="OB12" s="12" t="s">
        <v>14</v>
      </c>
      <c r="OG12" s="12" t="s">
        <v>4</v>
      </c>
      <c r="OI12" s="12">
        <v>2.5</v>
      </c>
      <c r="OJ12" s="12">
        <v>2.2000000000000002</v>
      </c>
      <c r="OK12" s="12" t="s">
        <v>4</v>
      </c>
      <c r="ON12" s="12" t="s">
        <v>64</v>
      </c>
      <c r="OO12" s="12" t="s">
        <v>3</v>
      </c>
      <c r="OP12" s="12">
        <v>72</v>
      </c>
      <c r="OQ12" s="12">
        <v>27</v>
      </c>
      <c r="OR12" s="12" t="s">
        <v>4</v>
      </c>
      <c r="OS12" s="12" t="s">
        <v>65</v>
      </c>
      <c r="OT12" s="12" t="s">
        <v>60</v>
      </c>
      <c r="OU12" s="12">
        <v>27</v>
      </c>
      <c r="OV12" s="12">
        <v>5</v>
      </c>
      <c r="OW12" s="12">
        <v>5</v>
      </c>
      <c r="OZ12" s="12" t="s">
        <v>56</v>
      </c>
      <c r="PA12" s="12" t="s">
        <v>213</v>
      </c>
      <c r="PB12" s="12">
        <v>45</v>
      </c>
      <c r="PG12" s="12" t="s">
        <v>65</v>
      </c>
      <c r="PH12" s="12" t="s">
        <v>59</v>
      </c>
      <c r="PI12" s="12">
        <v>21</v>
      </c>
      <c r="PJ12" s="12">
        <v>5</v>
      </c>
      <c r="PK12" s="12">
        <v>5</v>
      </c>
      <c r="PN12" s="12" t="s">
        <v>279</v>
      </c>
      <c r="PO12" s="12" t="s">
        <v>59</v>
      </c>
      <c r="PP12" s="12">
        <v>51</v>
      </c>
      <c r="PQ12" s="12">
        <v>5</v>
      </c>
      <c r="PR12" s="12">
        <v>2</v>
      </c>
      <c r="QJ12" s="12">
        <v>50</v>
      </c>
      <c r="QK12" s="12">
        <v>50</v>
      </c>
      <c r="QL12" s="12">
        <v>0.72</v>
      </c>
      <c r="QM12" s="12" t="s">
        <v>51</v>
      </c>
      <c r="QN12" s="12" t="s">
        <v>4</v>
      </c>
      <c r="QO12" s="12" t="s">
        <v>4</v>
      </c>
      <c r="QQ12" s="12" t="s">
        <v>4</v>
      </c>
      <c r="QR12" s="12" t="s">
        <v>3</v>
      </c>
      <c r="QS12" s="12">
        <v>1</v>
      </c>
      <c r="QU12" s="12" t="s">
        <v>4</v>
      </c>
      <c r="QW12" s="12" t="s">
        <v>7</v>
      </c>
      <c r="RB12" s="12" t="s">
        <v>55</v>
      </c>
      <c r="RC12" s="12" t="s">
        <v>42</v>
      </c>
      <c r="RD12" s="12">
        <v>27.8</v>
      </c>
      <c r="RK12" s="12" t="s">
        <v>13</v>
      </c>
      <c r="RL12" s="12" t="s">
        <v>14</v>
      </c>
      <c r="RQ12" s="12" t="s">
        <v>4</v>
      </c>
    </row>
    <row r="13" spans="1:487" x14ac:dyDescent="0.35">
      <c r="A13" s="85">
        <v>20400047</v>
      </c>
      <c r="B13" s="12" t="s">
        <v>283</v>
      </c>
      <c r="C13" s="19">
        <v>0.41319444444444442</v>
      </c>
      <c r="D13" s="20">
        <v>44453</v>
      </c>
      <c r="E13" s="12" t="s">
        <v>47</v>
      </c>
      <c r="F13" s="12" t="s">
        <v>269</v>
      </c>
      <c r="G13" s="12" t="s">
        <v>277</v>
      </c>
      <c r="H13" s="12" t="s">
        <v>284</v>
      </c>
      <c r="K13" s="12">
        <v>50</v>
      </c>
      <c r="L13" s="12">
        <v>51</v>
      </c>
      <c r="M13" s="21">
        <v>1.18</v>
      </c>
      <c r="P13" s="12" t="s">
        <v>68</v>
      </c>
      <c r="Q13" s="12" t="s">
        <v>4</v>
      </c>
      <c r="R13" s="12" t="s">
        <v>4</v>
      </c>
      <c r="T13" s="12" t="s">
        <v>4</v>
      </c>
      <c r="U13" s="12" t="s">
        <v>3</v>
      </c>
      <c r="V13" s="12">
        <v>1.2</v>
      </c>
      <c r="X13" s="12" t="s">
        <v>4</v>
      </c>
      <c r="Z13" s="12" t="s">
        <v>7</v>
      </c>
      <c r="AG13" s="12" t="s">
        <v>69</v>
      </c>
      <c r="AH13" s="12" t="s">
        <v>42</v>
      </c>
      <c r="AI13" s="12">
        <v>15.2</v>
      </c>
      <c r="AO13" s="12">
        <v>13</v>
      </c>
      <c r="AP13" s="12" t="s">
        <v>13</v>
      </c>
      <c r="AQ13" s="12" t="s">
        <v>12</v>
      </c>
      <c r="AR13" s="12" t="s">
        <v>14</v>
      </c>
      <c r="AV13" s="12" t="s">
        <v>98</v>
      </c>
      <c r="AW13" s="12" t="s">
        <v>248</v>
      </c>
      <c r="AY13" s="12">
        <v>82</v>
      </c>
      <c r="AZ13" s="12">
        <v>82</v>
      </c>
      <c r="BA13" s="12">
        <v>0.46</v>
      </c>
      <c r="BJ13" s="12" t="s">
        <v>3</v>
      </c>
      <c r="BK13" s="12" t="s">
        <v>285</v>
      </c>
      <c r="BL13" s="12" t="s">
        <v>4</v>
      </c>
      <c r="BM13" s="12" t="s">
        <v>54</v>
      </c>
      <c r="BT13" s="12" t="s">
        <v>4</v>
      </c>
      <c r="BU13" s="12" t="s">
        <v>4</v>
      </c>
      <c r="BV13" s="12" t="s">
        <v>4</v>
      </c>
      <c r="BW13" s="12" t="s">
        <v>55</v>
      </c>
      <c r="BX13" s="12" t="s">
        <v>56</v>
      </c>
      <c r="BY13" s="12" t="s">
        <v>56</v>
      </c>
      <c r="BZ13" s="12">
        <v>0</v>
      </c>
      <c r="CA13" s="12">
        <v>0</v>
      </c>
      <c r="CB13" s="12" t="s">
        <v>42</v>
      </c>
      <c r="CC13" s="12" t="s">
        <v>3</v>
      </c>
      <c r="CD13" s="12">
        <v>1.1000000000000001</v>
      </c>
      <c r="CF13" s="12">
        <v>15.2</v>
      </c>
      <c r="CM13" s="12" t="s">
        <v>12</v>
      </c>
      <c r="CN13" s="12" t="s">
        <v>13</v>
      </c>
      <c r="CO13" s="12" t="s">
        <v>14</v>
      </c>
      <c r="CS13" s="12" t="s">
        <v>4</v>
      </c>
      <c r="CU13" s="12">
        <v>1.8</v>
      </c>
      <c r="CV13" s="12">
        <v>2.1</v>
      </c>
      <c r="CW13" s="12" t="s">
        <v>4</v>
      </c>
      <c r="CZ13" s="12" t="s">
        <v>292</v>
      </c>
      <c r="DA13" s="12" t="s">
        <v>3</v>
      </c>
      <c r="DB13" s="12">
        <v>82</v>
      </c>
      <c r="DC13" s="12">
        <v>82</v>
      </c>
      <c r="DD13" s="12" t="s">
        <v>4</v>
      </c>
      <c r="DE13" s="12" t="s">
        <v>65</v>
      </c>
      <c r="DF13" s="12" t="s">
        <v>60</v>
      </c>
      <c r="DG13" s="12">
        <v>29</v>
      </c>
      <c r="DH13" s="12">
        <v>5</v>
      </c>
      <c r="DI13" s="12">
        <v>5</v>
      </c>
      <c r="DL13" s="12" t="s">
        <v>279</v>
      </c>
      <c r="DM13" s="12" t="s">
        <v>60</v>
      </c>
      <c r="DN13" s="12">
        <v>53</v>
      </c>
      <c r="DO13" s="12">
        <v>5</v>
      </c>
      <c r="DP13" s="12">
        <v>4</v>
      </c>
      <c r="DS13" s="12" t="s">
        <v>65</v>
      </c>
      <c r="DT13" s="12" t="s">
        <v>59</v>
      </c>
      <c r="DU13" s="12">
        <v>38</v>
      </c>
      <c r="DV13" s="12">
        <v>5</v>
      </c>
      <c r="DW13" s="12">
        <v>5</v>
      </c>
      <c r="DZ13" s="12" t="s">
        <v>279</v>
      </c>
      <c r="EA13" s="12" t="s">
        <v>59</v>
      </c>
      <c r="EB13" s="12">
        <v>44</v>
      </c>
      <c r="EC13" s="12">
        <v>5</v>
      </c>
      <c r="ED13" s="12">
        <v>4</v>
      </c>
      <c r="EV13" s="12" t="s">
        <v>4</v>
      </c>
      <c r="EX13" s="12">
        <v>145</v>
      </c>
      <c r="EY13" s="21">
        <f t="shared" si="0"/>
        <v>1.1822068965517241</v>
      </c>
      <c r="EZ13" s="12">
        <v>5</v>
      </c>
      <c r="FA13" s="12">
        <v>15</v>
      </c>
      <c r="FB13" s="12">
        <v>5.0999999999999996</v>
      </c>
      <c r="FC13" s="12">
        <v>16.399999999999999</v>
      </c>
      <c r="FD13" s="12">
        <f t="shared" si="2"/>
        <v>5.05</v>
      </c>
      <c r="FE13">
        <v>20</v>
      </c>
      <c r="FF13" s="13">
        <f t="shared" si="3"/>
        <v>0.92592592592592593</v>
      </c>
      <c r="FG13" s="13">
        <f t="shared" si="4"/>
        <v>1.2345679012345681</v>
      </c>
      <c r="FH13" s="21">
        <f t="shared" si="1"/>
        <v>16.066666666666666</v>
      </c>
      <c r="FI13" s="21">
        <f t="shared" si="5"/>
        <v>233.60000000000002</v>
      </c>
      <c r="FJ13" s="21">
        <f t="shared" si="6"/>
        <v>2.1999999999999997</v>
      </c>
      <c r="FK13" s="21">
        <f t="shared" si="7"/>
        <v>0.78333333333333333</v>
      </c>
      <c r="FL13" s="12" t="s">
        <v>52</v>
      </c>
      <c r="FM13" s="12">
        <v>0</v>
      </c>
      <c r="FN13" s="12" t="s">
        <v>56</v>
      </c>
      <c r="FO13" s="12">
        <v>0</v>
      </c>
      <c r="FP13" s="12">
        <v>0</v>
      </c>
      <c r="FQ13" s="23">
        <v>0</v>
      </c>
      <c r="FS13" s="12" t="s">
        <v>4</v>
      </c>
      <c r="FT13" s="12" t="s">
        <v>3</v>
      </c>
      <c r="FU13" s="12" t="s">
        <v>4</v>
      </c>
      <c r="FV13" s="12">
        <v>0</v>
      </c>
      <c r="FX13" s="12" t="s">
        <v>4</v>
      </c>
      <c r="GA13" s="12">
        <v>48.3</v>
      </c>
      <c r="GB13" s="12">
        <v>50</v>
      </c>
      <c r="GC13" s="21">
        <v>0.75</v>
      </c>
      <c r="GI13" s="12" t="s">
        <v>3</v>
      </c>
      <c r="GJ13" s="12">
        <v>1.1000000000000001</v>
      </c>
      <c r="GL13" s="12" t="s">
        <v>56</v>
      </c>
      <c r="GM13" s="12" t="s">
        <v>56</v>
      </c>
      <c r="GN13" s="12">
        <v>0</v>
      </c>
      <c r="GO13" s="12">
        <v>0</v>
      </c>
      <c r="GP13" s="12" t="s">
        <v>4</v>
      </c>
      <c r="GQ13" s="12" t="s">
        <v>1076</v>
      </c>
      <c r="GR13" s="12" t="s">
        <v>286</v>
      </c>
      <c r="GS13" s="12">
        <v>48.3</v>
      </c>
      <c r="GT13" s="12">
        <v>0</v>
      </c>
      <c r="GX13" s="12" t="s">
        <v>4</v>
      </c>
      <c r="GY13" s="12" t="s">
        <v>4</v>
      </c>
      <c r="HA13" s="12" t="s">
        <v>55</v>
      </c>
      <c r="HB13" s="12" t="s">
        <v>42</v>
      </c>
      <c r="HC13" s="12">
        <v>16.3</v>
      </c>
      <c r="HJ13" s="12" t="s">
        <v>12</v>
      </c>
      <c r="HK13" s="12" t="s">
        <v>13</v>
      </c>
      <c r="HL13" s="12" t="s">
        <v>11</v>
      </c>
      <c r="HP13" s="12" t="s">
        <v>13</v>
      </c>
      <c r="HQ13" s="12" t="s">
        <v>11</v>
      </c>
      <c r="HV13" s="12" t="s">
        <v>4</v>
      </c>
      <c r="HX13" s="12" t="s">
        <v>3</v>
      </c>
      <c r="HY13" s="12" t="s">
        <v>4</v>
      </c>
      <c r="HZ13" s="12">
        <v>48.3</v>
      </c>
      <c r="IA13" s="12">
        <v>48.3</v>
      </c>
      <c r="IB13" s="12">
        <v>2.1</v>
      </c>
      <c r="IC13" s="12">
        <v>2</v>
      </c>
      <c r="ID13" s="12">
        <v>0.9</v>
      </c>
      <c r="IE13" s="12">
        <v>0.8</v>
      </c>
      <c r="IG13" s="12">
        <v>48.3</v>
      </c>
      <c r="IH13" s="12">
        <v>47.4</v>
      </c>
      <c r="II13" s="21">
        <v>1.6</v>
      </c>
      <c r="IT13" s="12" t="s">
        <v>3</v>
      </c>
      <c r="IU13" s="22">
        <v>1.2</v>
      </c>
      <c r="IW13" s="12" t="s">
        <v>56</v>
      </c>
      <c r="IX13" s="12" t="s">
        <v>56</v>
      </c>
      <c r="IY13" s="12">
        <v>0</v>
      </c>
      <c r="IZ13" s="12">
        <v>0</v>
      </c>
      <c r="JA13" s="12" t="s">
        <v>1076</v>
      </c>
      <c r="JB13" s="12" t="s">
        <v>286</v>
      </c>
      <c r="JC13" s="12">
        <v>48.3</v>
      </c>
      <c r="JD13" s="12">
        <v>48.3</v>
      </c>
      <c r="JH13" s="12" t="s">
        <v>4</v>
      </c>
      <c r="JI13" s="12" t="s">
        <v>4</v>
      </c>
      <c r="JK13" s="12" t="s">
        <v>55</v>
      </c>
      <c r="JL13" s="12" t="s">
        <v>41</v>
      </c>
      <c r="JM13" s="12">
        <v>16.3</v>
      </c>
      <c r="JT13" s="12" t="s">
        <v>13</v>
      </c>
      <c r="JU13" s="12" t="s">
        <v>11</v>
      </c>
      <c r="JZ13" s="12" t="s">
        <v>4</v>
      </c>
      <c r="KB13" s="12" t="s">
        <v>3</v>
      </c>
      <c r="KC13" s="12" t="s">
        <v>4</v>
      </c>
      <c r="KD13" s="12">
        <v>48.3</v>
      </c>
      <c r="KE13" s="12">
        <v>48.3</v>
      </c>
      <c r="KF13" s="12">
        <v>2.1</v>
      </c>
      <c r="KG13" s="12">
        <v>2.2000000000000002</v>
      </c>
      <c r="KH13" s="12">
        <v>0.7</v>
      </c>
      <c r="KI13" s="12">
        <v>0.6</v>
      </c>
      <c r="KK13" s="12">
        <v>48.3</v>
      </c>
      <c r="KL13" s="12">
        <v>48</v>
      </c>
      <c r="KM13" s="21">
        <v>1.21</v>
      </c>
      <c r="KN13" s="12">
        <v>1</v>
      </c>
      <c r="KO13" s="12" t="s">
        <v>1118</v>
      </c>
      <c r="KP13" s="12">
        <v>5.12</v>
      </c>
      <c r="KQ13" s="12" t="s">
        <v>945</v>
      </c>
      <c r="KR13" s="12" t="s">
        <v>945</v>
      </c>
      <c r="KS13" s="12" t="s">
        <v>3</v>
      </c>
      <c r="KT13" s="12">
        <v>1.2</v>
      </c>
      <c r="KV13" s="12" t="s">
        <v>56</v>
      </c>
      <c r="KW13" s="12" t="s">
        <v>56</v>
      </c>
      <c r="KX13" s="12">
        <v>0</v>
      </c>
      <c r="KY13" s="12">
        <v>0</v>
      </c>
      <c r="KZ13" s="12" t="s">
        <v>4</v>
      </c>
      <c r="LA13" s="12" t="s">
        <v>1076</v>
      </c>
      <c r="LB13" s="12" t="s">
        <v>286</v>
      </c>
      <c r="LC13" s="12">
        <v>48.3</v>
      </c>
      <c r="LD13" s="12">
        <v>96.6</v>
      </c>
      <c r="LH13" s="12" t="s">
        <v>4</v>
      </c>
      <c r="LI13" s="12" t="s">
        <v>4</v>
      </c>
      <c r="LK13" s="12" t="s">
        <v>55</v>
      </c>
      <c r="LL13" s="12" t="s">
        <v>91</v>
      </c>
      <c r="LM13" s="12">
        <v>15.6</v>
      </c>
      <c r="LT13" s="12" t="s">
        <v>13</v>
      </c>
      <c r="LU13" s="12" t="s">
        <v>11</v>
      </c>
      <c r="LZ13" s="12" t="s">
        <v>94</v>
      </c>
      <c r="MA13" s="12" t="s">
        <v>13</v>
      </c>
      <c r="MB13" s="12" t="s">
        <v>11</v>
      </c>
      <c r="MF13" s="12" t="s">
        <v>4</v>
      </c>
      <c r="MH13" s="12" t="s">
        <v>3</v>
      </c>
      <c r="MI13" s="12" t="s">
        <v>3</v>
      </c>
      <c r="MJ13" s="12">
        <v>38.299999999999997</v>
      </c>
      <c r="MK13" s="12">
        <v>48.3</v>
      </c>
      <c r="ML13" s="12">
        <v>2.6</v>
      </c>
      <c r="MM13" s="12">
        <v>2.2000000000000002</v>
      </c>
      <c r="MN13" s="12">
        <v>1</v>
      </c>
      <c r="MO13" s="12">
        <v>0.7</v>
      </c>
      <c r="MQ13" s="12">
        <v>82</v>
      </c>
      <c r="MR13" s="12">
        <v>82</v>
      </c>
      <c r="MS13" s="12">
        <v>0.77</v>
      </c>
      <c r="MX13" s="12" t="s">
        <v>4</v>
      </c>
      <c r="MZ13" s="12" t="s">
        <v>4</v>
      </c>
      <c r="NA13" s="12" t="s">
        <v>7</v>
      </c>
      <c r="NH13" s="12" t="s">
        <v>4</v>
      </c>
      <c r="NI13" s="12" t="s">
        <v>4</v>
      </c>
      <c r="NJ13" s="12" t="s">
        <v>4</v>
      </c>
      <c r="NK13" s="12" t="s">
        <v>55</v>
      </c>
      <c r="NL13" s="12" t="s">
        <v>56</v>
      </c>
      <c r="NM13" s="12" t="s">
        <v>56</v>
      </c>
      <c r="NN13" s="12">
        <v>0</v>
      </c>
      <c r="NO13" s="12">
        <v>0</v>
      </c>
      <c r="NP13" s="12" t="s">
        <v>41</v>
      </c>
      <c r="NQ13" s="12" t="s">
        <v>3</v>
      </c>
      <c r="NR13" s="12">
        <v>1.5</v>
      </c>
      <c r="NT13" s="12">
        <v>16.2</v>
      </c>
      <c r="OA13" s="12" t="s">
        <v>12</v>
      </c>
      <c r="OB13" s="12" t="s">
        <v>13</v>
      </c>
      <c r="OC13" s="12" t="s">
        <v>14</v>
      </c>
      <c r="OG13" s="12" t="s">
        <v>4</v>
      </c>
      <c r="OI13" s="12">
        <v>2.2000000000000002</v>
      </c>
      <c r="OJ13" s="12">
        <v>2.7</v>
      </c>
      <c r="OK13" s="12" t="s">
        <v>4</v>
      </c>
      <c r="ON13" s="12" t="s">
        <v>64</v>
      </c>
      <c r="OO13" s="12" t="s">
        <v>3</v>
      </c>
      <c r="OP13" s="12">
        <v>82</v>
      </c>
      <c r="OQ13" s="12">
        <v>82</v>
      </c>
      <c r="OR13" s="12" t="s">
        <v>4</v>
      </c>
      <c r="OS13" s="12" t="s">
        <v>65</v>
      </c>
      <c r="OT13" s="12" t="s">
        <v>60</v>
      </c>
      <c r="OU13" s="12">
        <v>17</v>
      </c>
      <c r="OV13" s="12">
        <v>5</v>
      </c>
      <c r="OW13" s="12">
        <v>5</v>
      </c>
      <c r="OZ13" s="12" t="s">
        <v>279</v>
      </c>
      <c r="PA13" s="12" t="s">
        <v>213</v>
      </c>
      <c r="PB13" s="12">
        <v>65</v>
      </c>
      <c r="PC13" s="12">
        <v>5</v>
      </c>
      <c r="PD13" s="12">
        <v>4</v>
      </c>
      <c r="PG13" s="12" t="s">
        <v>65</v>
      </c>
      <c r="PH13" s="12" t="s">
        <v>59</v>
      </c>
      <c r="PI13" s="12">
        <v>17</v>
      </c>
      <c r="PJ13" s="12">
        <v>5</v>
      </c>
      <c r="PK13" s="12">
        <v>5</v>
      </c>
      <c r="PN13" s="12" t="s">
        <v>279</v>
      </c>
      <c r="PO13" s="12" t="s">
        <v>59</v>
      </c>
      <c r="PP13" s="12">
        <v>65</v>
      </c>
      <c r="PQ13" s="12">
        <v>5</v>
      </c>
      <c r="PR13" s="12">
        <v>4</v>
      </c>
      <c r="QJ13" s="12">
        <v>50</v>
      </c>
      <c r="QK13" s="12">
        <v>50</v>
      </c>
      <c r="QL13" s="12">
        <v>1.32</v>
      </c>
      <c r="QM13" s="12" t="s">
        <v>68</v>
      </c>
      <c r="QN13" s="12" t="s">
        <v>4</v>
      </c>
      <c r="QO13" s="12" t="s">
        <v>4</v>
      </c>
      <c r="QQ13" s="12" t="s">
        <v>4</v>
      </c>
      <c r="QR13" s="12" t="s">
        <v>3</v>
      </c>
      <c r="QS13" s="12">
        <v>1.6</v>
      </c>
      <c r="QU13" s="12" t="s">
        <v>4</v>
      </c>
      <c r="QW13" s="12" t="s">
        <v>1076</v>
      </c>
      <c r="QX13" s="12" t="s">
        <v>287</v>
      </c>
      <c r="QY13" s="12">
        <v>50</v>
      </c>
      <c r="QZ13" s="12">
        <v>82</v>
      </c>
      <c r="RB13" s="12" t="s">
        <v>55</v>
      </c>
      <c r="RC13" s="12" t="s">
        <v>91</v>
      </c>
      <c r="RD13" s="12">
        <v>10.9</v>
      </c>
      <c r="RK13" s="12" t="s">
        <v>13</v>
      </c>
      <c r="RL13" s="12" t="s">
        <v>11</v>
      </c>
      <c r="RQ13" s="12" t="s">
        <v>4</v>
      </c>
    </row>
    <row r="14" spans="1:487" x14ac:dyDescent="0.35">
      <c r="A14" s="85">
        <v>20400050</v>
      </c>
      <c r="B14" s="12" t="s">
        <v>72</v>
      </c>
      <c r="C14" s="24">
        <v>0.61805555555555558</v>
      </c>
      <c r="D14" s="20">
        <v>44428</v>
      </c>
      <c r="E14" s="12" t="s">
        <v>47</v>
      </c>
      <c r="F14" s="12" t="s">
        <v>271</v>
      </c>
      <c r="G14" s="12" t="s">
        <v>410</v>
      </c>
      <c r="H14" s="12" t="s">
        <v>411</v>
      </c>
      <c r="K14" s="12">
        <v>50</v>
      </c>
      <c r="L14" s="12">
        <v>49</v>
      </c>
      <c r="M14" s="21">
        <v>0.53</v>
      </c>
      <c r="P14" s="12" t="s">
        <v>68</v>
      </c>
      <c r="Q14" s="12" t="s">
        <v>4</v>
      </c>
      <c r="R14" s="12" t="s">
        <v>3</v>
      </c>
      <c r="S14" s="12">
        <v>16.32</v>
      </c>
      <c r="T14" s="12" t="s">
        <v>4</v>
      </c>
      <c r="U14" s="12" t="s">
        <v>3</v>
      </c>
      <c r="V14" s="12">
        <v>1.7</v>
      </c>
      <c r="X14" s="12" t="s">
        <v>4</v>
      </c>
      <c r="Z14" s="12" t="s">
        <v>7</v>
      </c>
      <c r="AG14" s="12" t="s">
        <v>412</v>
      </c>
      <c r="AH14" s="12" t="s">
        <v>42</v>
      </c>
      <c r="AI14" s="12">
        <v>14.1</v>
      </c>
      <c r="AP14" s="12" t="s">
        <v>13</v>
      </c>
      <c r="AQ14" s="12" t="s">
        <v>12</v>
      </c>
      <c r="AR14" s="12" t="s">
        <v>14</v>
      </c>
      <c r="AV14" s="12" t="s">
        <v>3</v>
      </c>
      <c r="AW14" s="12" t="s">
        <v>413</v>
      </c>
      <c r="AY14" s="12">
        <v>63</v>
      </c>
      <c r="AZ14" s="12">
        <v>61</v>
      </c>
      <c r="BA14" s="12">
        <v>0.69</v>
      </c>
      <c r="BJ14" s="12" t="s">
        <v>3</v>
      </c>
      <c r="BL14" s="12" t="s">
        <v>4</v>
      </c>
      <c r="BM14" s="12" t="s">
        <v>54</v>
      </c>
      <c r="BT14" s="12" t="s">
        <v>4</v>
      </c>
      <c r="BU14" s="12" t="s">
        <v>4</v>
      </c>
      <c r="BV14" s="12" t="s">
        <v>3</v>
      </c>
      <c r="BW14" s="12" t="s">
        <v>55</v>
      </c>
      <c r="BX14" s="12" t="s">
        <v>56</v>
      </c>
      <c r="BY14" s="12" t="s">
        <v>56</v>
      </c>
      <c r="BZ14" s="12">
        <v>0</v>
      </c>
      <c r="CA14" s="12">
        <v>0</v>
      </c>
      <c r="CB14" s="12" t="s">
        <v>41</v>
      </c>
      <c r="CC14" s="12" t="s">
        <v>3</v>
      </c>
      <c r="CD14" s="12">
        <v>1.3</v>
      </c>
      <c r="CF14" s="12">
        <v>15.9</v>
      </c>
      <c r="CM14" s="12" t="s">
        <v>12</v>
      </c>
      <c r="CN14" s="12" t="s">
        <v>13</v>
      </c>
      <c r="CO14" s="12" t="s">
        <v>11</v>
      </c>
      <c r="CP14" s="12" t="s">
        <v>14</v>
      </c>
      <c r="CS14" s="12" t="s">
        <v>4</v>
      </c>
      <c r="CU14" s="12">
        <v>1</v>
      </c>
      <c r="CV14" s="12">
        <v>1.1000000000000001</v>
      </c>
      <c r="CW14" s="12" t="s">
        <v>4</v>
      </c>
      <c r="CZ14" s="12" t="s">
        <v>399</v>
      </c>
      <c r="DA14" s="12" t="s">
        <v>3</v>
      </c>
      <c r="DB14" s="12">
        <v>54</v>
      </c>
      <c r="DC14" s="12">
        <v>63</v>
      </c>
      <c r="DD14" s="12" t="s">
        <v>4</v>
      </c>
      <c r="DE14" s="12" t="s">
        <v>65</v>
      </c>
      <c r="DF14" s="12" t="s">
        <v>60</v>
      </c>
      <c r="DG14" s="12">
        <v>34</v>
      </c>
      <c r="DH14" s="12">
        <v>5</v>
      </c>
      <c r="DI14" s="12">
        <v>2</v>
      </c>
      <c r="DL14" s="12" t="s">
        <v>279</v>
      </c>
      <c r="DM14" s="12" t="s">
        <v>60</v>
      </c>
      <c r="DN14" s="12">
        <v>30</v>
      </c>
      <c r="DO14" s="12">
        <v>5</v>
      </c>
      <c r="DP14" s="12">
        <v>1</v>
      </c>
      <c r="DS14" s="12" t="s">
        <v>65</v>
      </c>
      <c r="DT14" s="12" t="s">
        <v>59</v>
      </c>
      <c r="DU14" s="12">
        <v>33</v>
      </c>
      <c r="DV14" s="12">
        <v>5</v>
      </c>
      <c r="DW14" s="12">
        <v>2</v>
      </c>
      <c r="DZ14" s="12" t="s">
        <v>279</v>
      </c>
      <c r="EA14" s="12" t="s">
        <v>59</v>
      </c>
      <c r="EB14" s="12">
        <v>21</v>
      </c>
      <c r="EC14" s="12">
        <v>5</v>
      </c>
      <c r="ED14" s="12">
        <v>1</v>
      </c>
      <c r="EV14" s="12" t="s">
        <v>4</v>
      </c>
      <c r="EX14" s="12">
        <v>152</v>
      </c>
      <c r="EY14" s="21">
        <f t="shared" si="0"/>
        <v>0.82796052631578954</v>
      </c>
      <c r="EZ14" s="12">
        <v>4</v>
      </c>
      <c r="FA14" s="12">
        <v>16.5</v>
      </c>
      <c r="FB14" s="12">
        <v>4.9000000000000004</v>
      </c>
      <c r="FC14" s="12">
        <v>16.5</v>
      </c>
      <c r="FD14" s="12">
        <f t="shared" si="2"/>
        <v>4.45</v>
      </c>
      <c r="FE14">
        <v>20</v>
      </c>
      <c r="FF14" s="13">
        <f t="shared" si="3"/>
        <v>1.1619718309859155</v>
      </c>
      <c r="FG14" s="13">
        <f t="shared" si="4"/>
        <v>1.4084507042253522</v>
      </c>
      <c r="FH14" s="21">
        <f t="shared" si="1"/>
        <v>16.5</v>
      </c>
      <c r="FI14" s="21">
        <f t="shared" si="5"/>
        <v>0</v>
      </c>
      <c r="FJ14" s="21">
        <f t="shared" si="6"/>
        <v>0</v>
      </c>
      <c r="FK14" s="21">
        <f t="shared" si="7"/>
        <v>0</v>
      </c>
      <c r="FL14" s="12" t="s">
        <v>52</v>
      </c>
      <c r="FM14" s="12">
        <v>0</v>
      </c>
      <c r="FN14" s="12" t="s">
        <v>55</v>
      </c>
      <c r="FO14" s="12">
        <v>1</v>
      </c>
      <c r="FP14" s="12">
        <v>0</v>
      </c>
      <c r="FQ14" s="23">
        <v>0</v>
      </c>
      <c r="FS14" s="12" t="s">
        <v>4</v>
      </c>
      <c r="FT14" s="12" t="s">
        <v>4</v>
      </c>
      <c r="FU14" s="12" t="s">
        <v>4</v>
      </c>
      <c r="FV14" s="12">
        <v>0</v>
      </c>
      <c r="FX14" s="12" t="s">
        <v>4</v>
      </c>
      <c r="GA14" s="12">
        <v>50.7</v>
      </c>
      <c r="GB14" s="12">
        <v>47</v>
      </c>
      <c r="GC14" s="21">
        <v>0.19</v>
      </c>
      <c r="GD14" s="12">
        <v>3</v>
      </c>
      <c r="GE14" s="12" t="s">
        <v>1118</v>
      </c>
      <c r="GF14" s="12">
        <v>4.7</v>
      </c>
      <c r="GG14" s="12">
        <v>0.55000000000000004</v>
      </c>
      <c r="GH14" s="12">
        <v>0.28000000000000003</v>
      </c>
      <c r="GI14" s="12" t="s">
        <v>3</v>
      </c>
      <c r="GJ14" s="12">
        <v>1.5</v>
      </c>
      <c r="GL14" s="12" t="s">
        <v>55</v>
      </c>
      <c r="GM14" s="12" t="s">
        <v>1166</v>
      </c>
      <c r="GN14" s="12">
        <v>0</v>
      </c>
      <c r="GO14" s="12">
        <v>0</v>
      </c>
      <c r="GP14" s="12" t="s">
        <v>4</v>
      </c>
      <c r="GQ14" s="12" t="s">
        <v>7</v>
      </c>
      <c r="GX14" s="12" t="s">
        <v>4</v>
      </c>
      <c r="HA14" s="12" t="s">
        <v>414</v>
      </c>
      <c r="HB14" s="12" t="s">
        <v>42</v>
      </c>
      <c r="HC14" s="12">
        <v>16.5</v>
      </c>
      <c r="HJ14" s="12" t="s">
        <v>12</v>
      </c>
      <c r="HK14" s="12" t="s">
        <v>13</v>
      </c>
      <c r="HL14" s="12" t="s">
        <v>11</v>
      </c>
      <c r="HP14" s="12" t="s">
        <v>13</v>
      </c>
      <c r="HQ14" s="12" t="s">
        <v>12</v>
      </c>
      <c r="HR14" s="12" t="s">
        <v>11</v>
      </c>
      <c r="HS14" s="12" t="s">
        <v>14</v>
      </c>
      <c r="HV14" s="12" t="s">
        <v>4</v>
      </c>
      <c r="HX14" s="12" t="s">
        <v>4</v>
      </c>
      <c r="HY14" s="12" t="s">
        <v>4</v>
      </c>
      <c r="HZ14" s="12">
        <v>0</v>
      </c>
      <c r="IA14" s="12">
        <v>0</v>
      </c>
      <c r="IB14" s="12">
        <v>0</v>
      </c>
      <c r="IC14" s="12">
        <v>0</v>
      </c>
      <c r="ID14" s="12">
        <v>0</v>
      </c>
      <c r="IE14" s="12">
        <v>0</v>
      </c>
      <c r="IG14" s="12">
        <v>50.7</v>
      </c>
      <c r="IH14" s="12">
        <v>50</v>
      </c>
      <c r="II14" s="21">
        <v>0.7</v>
      </c>
      <c r="IT14" s="12" t="s">
        <v>3</v>
      </c>
      <c r="IU14" s="12">
        <v>1.5</v>
      </c>
      <c r="IW14" s="12" t="s">
        <v>55</v>
      </c>
      <c r="IX14" s="12" t="s">
        <v>1166</v>
      </c>
      <c r="IY14" s="12">
        <v>1</v>
      </c>
      <c r="IZ14" s="12">
        <v>0</v>
      </c>
      <c r="JA14" s="12" t="s">
        <v>7</v>
      </c>
      <c r="JH14" s="12" t="s">
        <v>4</v>
      </c>
      <c r="JK14" s="12" t="s">
        <v>415</v>
      </c>
      <c r="JL14" s="12" t="s">
        <v>42</v>
      </c>
      <c r="JM14" s="12">
        <v>16.5</v>
      </c>
      <c r="JT14" s="12" t="s">
        <v>13</v>
      </c>
      <c r="JU14" s="12" t="s">
        <v>12</v>
      </c>
      <c r="JV14" s="12" t="s">
        <v>11</v>
      </c>
      <c r="JW14" s="12" t="s">
        <v>14</v>
      </c>
      <c r="JZ14" s="12" t="s">
        <v>4</v>
      </c>
      <c r="KB14" s="12" t="s">
        <v>4</v>
      </c>
      <c r="KC14" s="12" t="s">
        <v>4</v>
      </c>
      <c r="KD14" s="12">
        <v>0</v>
      </c>
      <c r="KE14" s="12">
        <v>0</v>
      </c>
      <c r="KF14" s="12">
        <v>0</v>
      </c>
      <c r="KG14" s="12">
        <v>0</v>
      </c>
      <c r="KH14" s="12">
        <v>0</v>
      </c>
      <c r="KI14" s="12">
        <v>0</v>
      </c>
      <c r="KK14" s="12">
        <v>50.7</v>
      </c>
      <c r="KL14" s="12">
        <v>51.2</v>
      </c>
      <c r="KM14" s="21">
        <v>1.6</v>
      </c>
      <c r="KS14" s="12" t="s">
        <v>3</v>
      </c>
      <c r="KT14" s="12">
        <v>1.2</v>
      </c>
      <c r="KV14" s="12" t="s">
        <v>56</v>
      </c>
      <c r="KW14" s="12" t="s">
        <v>56</v>
      </c>
      <c r="KX14" s="12">
        <v>0</v>
      </c>
      <c r="KY14" s="12">
        <v>0</v>
      </c>
      <c r="KZ14" s="12" t="s">
        <v>4</v>
      </c>
      <c r="LA14" s="12" t="s">
        <v>7</v>
      </c>
      <c r="LH14" s="12" t="s">
        <v>4</v>
      </c>
      <c r="LK14" s="12" t="s">
        <v>415</v>
      </c>
      <c r="LL14" s="12" t="s">
        <v>42</v>
      </c>
      <c r="LM14" s="12">
        <v>16.5</v>
      </c>
      <c r="LT14" s="12" t="s">
        <v>12</v>
      </c>
      <c r="LU14" s="12" t="s">
        <v>13</v>
      </c>
      <c r="LV14" s="12" t="s">
        <v>11</v>
      </c>
      <c r="LW14" s="12" t="s">
        <v>14</v>
      </c>
      <c r="LZ14" s="12" t="s">
        <v>13</v>
      </c>
      <c r="MA14" s="12" t="s">
        <v>12</v>
      </c>
      <c r="MF14" s="12" t="s">
        <v>4</v>
      </c>
      <c r="MH14" s="12" t="s">
        <v>4</v>
      </c>
      <c r="MI14" s="12" t="s">
        <v>4</v>
      </c>
      <c r="MJ14" s="12">
        <v>0</v>
      </c>
      <c r="MK14" s="12">
        <v>0</v>
      </c>
      <c r="ML14" s="12">
        <v>0</v>
      </c>
      <c r="MM14" s="12">
        <v>0</v>
      </c>
      <c r="MN14" s="12">
        <v>0</v>
      </c>
      <c r="MO14" s="12">
        <v>0</v>
      </c>
      <c r="MQ14" s="12">
        <v>59</v>
      </c>
      <c r="MR14" s="12">
        <v>58</v>
      </c>
      <c r="MS14" s="12">
        <v>0.08</v>
      </c>
      <c r="MX14" s="12" t="s">
        <v>4</v>
      </c>
      <c r="MZ14" s="12" t="s">
        <v>4</v>
      </c>
      <c r="NA14" s="12" t="s">
        <v>7</v>
      </c>
      <c r="NH14" s="12" t="s">
        <v>4</v>
      </c>
      <c r="NI14" s="12" t="s">
        <v>4</v>
      </c>
      <c r="NJ14" s="12" t="s">
        <v>3</v>
      </c>
      <c r="NK14" s="12" t="s">
        <v>415</v>
      </c>
      <c r="NL14" s="12" t="s">
        <v>56</v>
      </c>
      <c r="NM14" s="12" t="s">
        <v>56</v>
      </c>
      <c r="NN14" s="12">
        <v>0</v>
      </c>
      <c r="NO14" s="12">
        <v>0</v>
      </c>
      <c r="NP14" s="12" t="s">
        <v>41</v>
      </c>
      <c r="NQ14" s="12" t="s">
        <v>3</v>
      </c>
      <c r="NR14" s="12">
        <v>1.1000000000000001</v>
      </c>
      <c r="NT14" s="12">
        <v>14.2</v>
      </c>
      <c r="OA14" s="12" t="s">
        <v>13</v>
      </c>
      <c r="OB14" s="12" t="s">
        <v>94</v>
      </c>
      <c r="OC14" s="12" t="s">
        <v>11</v>
      </c>
      <c r="OG14" s="12" t="s">
        <v>4</v>
      </c>
      <c r="OI14" s="12">
        <v>2.2999999999999998</v>
      </c>
      <c r="OJ14" s="12">
        <v>3.6</v>
      </c>
      <c r="OK14" s="12" t="s">
        <v>4</v>
      </c>
      <c r="ON14" s="12" t="s">
        <v>399</v>
      </c>
      <c r="OO14" s="12" t="s">
        <v>3</v>
      </c>
      <c r="OP14" s="12">
        <v>59</v>
      </c>
      <c r="OQ14" s="12">
        <v>59</v>
      </c>
      <c r="OS14" s="12" t="s">
        <v>65</v>
      </c>
      <c r="OT14" s="12" t="s">
        <v>60</v>
      </c>
      <c r="OU14" s="12">
        <v>59</v>
      </c>
      <c r="OV14" s="12">
        <v>5</v>
      </c>
      <c r="OW14" s="12">
        <v>2</v>
      </c>
      <c r="OZ14" s="12" t="s">
        <v>65</v>
      </c>
      <c r="PA14" s="12" t="s">
        <v>59</v>
      </c>
      <c r="PB14" s="12">
        <v>38</v>
      </c>
      <c r="PC14" s="12">
        <v>5</v>
      </c>
      <c r="PD14" s="12">
        <v>3</v>
      </c>
      <c r="PG14" s="12" t="s">
        <v>279</v>
      </c>
      <c r="PH14" s="12" t="s">
        <v>59</v>
      </c>
      <c r="PI14" s="12">
        <v>20</v>
      </c>
      <c r="PJ14" s="12">
        <v>4</v>
      </c>
      <c r="PK14" s="12">
        <v>3</v>
      </c>
      <c r="QJ14" s="12">
        <v>56</v>
      </c>
      <c r="QK14" s="12">
        <v>94</v>
      </c>
      <c r="QL14" s="12">
        <v>0.74</v>
      </c>
      <c r="QM14" s="12" t="s">
        <v>68</v>
      </c>
      <c r="QN14" s="12" t="s">
        <v>4</v>
      </c>
      <c r="QO14" s="12" t="s">
        <v>4</v>
      </c>
      <c r="QQ14" s="12" t="s">
        <v>4</v>
      </c>
      <c r="QR14" s="12" t="s">
        <v>3</v>
      </c>
      <c r="QS14" s="12">
        <v>1.1000000000000001</v>
      </c>
      <c r="QU14" s="12" t="s">
        <v>4</v>
      </c>
      <c r="QW14" s="12" t="s">
        <v>7</v>
      </c>
      <c r="RB14" s="12" t="s">
        <v>416</v>
      </c>
      <c r="RC14" s="12" t="s">
        <v>91</v>
      </c>
      <c r="RD14" s="12">
        <v>13.3</v>
      </c>
      <c r="RK14" s="12" t="s">
        <v>12</v>
      </c>
      <c r="RL14" s="12" t="s">
        <v>13</v>
      </c>
      <c r="RQ14" s="12" t="s">
        <v>4</v>
      </c>
    </row>
    <row r="15" spans="1:487" x14ac:dyDescent="0.35">
      <c r="A15" s="85">
        <v>20400107</v>
      </c>
      <c r="B15" s="12" t="s">
        <v>846</v>
      </c>
      <c r="C15" s="19">
        <v>0.53819444444444442</v>
      </c>
      <c r="D15" s="20">
        <v>44426</v>
      </c>
      <c r="E15" s="12" t="s">
        <v>47</v>
      </c>
      <c r="F15" s="12" t="s">
        <v>847</v>
      </c>
      <c r="G15" s="12" t="s">
        <v>848</v>
      </c>
      <c r="H15" s="12" t="s">
        <v>849</v>
      </c>
      <c r="K15" s="12">
        <v>96</v>
      </c>
      <c r="L15" s="25"/>
      <c r="M15" s="21">
        <v>4.26</v>
      </c>
      <c r="P15" s="12" t="s">
        <v>68</v>
      </c>
      <c r="Q15" s="12" t="s">
        <v>4</v>
      </c>
      <c r="R15" s="12" t="s">
        <v>4</v>
      </c>
      <c r="T15" s="12" t="s">
        <v>4</v>
      </c>
      <c r="U15" s="12" t="s">
        <v>3</v>
      </c>
      <c r="X15" s="12" t="s">
        <v>4</v>
      </c>
      <c r="Z15" s="12" t="s">
        <v>7</v>
      </c>
      <c r="AG15" s="12" t="s">
        <v>33</v>
      </c>
      <c r="AH15" s="12" t="s">
        <v>41</v>
      </c>
      <c r="AI15" s="12">
        <v>4.5</v>
      </c>
      <c r="AJ15" s="12">
        <v>4.5</v>
      </c>
      <c r="AL15" s="12">
        <v>3.5</v>
      </c>
      <c r="AP15" s="12" t="s">
        <v>13</v>
      </c>
      <c r="AQ15" s="12" t="s">
        <v>12</v>
      </c>
      <c r="AR15" s="12" t="s">
        <v>11</v>
      </c>
      <c r="AV15" s="12" t="s">
        <v>4</v>
      </c>
      <c r="AY15" s="12">
        <v>10</v>
      </c>
      <c r="BA15" s="12">
        <v>8.76</v>
      </c>
      <c r="BJ15" s="12" t="s">
        <v>4</v>
      </c>
      <c r="BL15" s="12" t="s">
        <v>4</v>
      </c>
      <c r="BM15" s="12" t="s">
        <v>7</v>
      </c>
      <c r="BT15" s="12" t="s">
        <v>4</v>
      </c>
      <c r="BU15" s="12" t="s">
        <v>4</v>
      </c>
      <c r="BV15" s="12" t="s">
        <v>3</v>
      </c>
      <c r="BW15" s="12" t="s">
        <v>86</v>
      </c>
      <c r="BX15" s="12" t="s">
        <v>92</v>
      </c>
      <c r="BY15" s="12" t="s">
        <v>1166</v>
      </c>
      <c r="BZ15" s="12">
        <v>2</v>
      </c>
      <c r="CA15" s="12">
        <v>0</v>
      </c>
      <c r="CB15" s="12" t="s">
        <v>41</v>
      </c>
      <c r="CC15" s="12" t="s">
        <v>3</v>
      </c>
      <c r="CF15" s="12">
        <v>4.5</v>
      </c>
      <c r="CG15" s="12">
        <v>4.5</v>
      </c>
      <c r="CI15" s="12">
        <v>4</v>
      </c>
      <c r="CM15" s="12" t="s">
        <v>11</v>
      </c>
      <c r="CN15" s="12" t="s">
        <v>13</v>
      </c>
      <c r="CO15" s="12" t="s">
        <v>94</v>
      </c>
      <c r="CP15" s="12" t="s">
        <v>14</v>
      </c>
      <c r="CS15" s="12" t="s">
        <v>4</v>
      </c>
      <c r="CU15" s="12">
        <v>1</v>
      </c>
      <c r="CV15" s="12">
        <v>1.2</v>
      </c>
      <c r="CW15" s="12" t="s">
        <v>4</v>
      </c>
      <c r="CZ15" s="12" t="s">
        <v>64</v>
      </c>
      <c r="DA15" s="12" t="s">
        <v>3</v>
      </c>
      <c r="DB15" s="12">
        <v>10</v>
      </c>
      <c r="DC15" s="12">
        <v>10</v>
      </c>
      <c r="DD15" s="12" t="s">
        <v>3</v>
      </c>
      <c r="DE15" s="12" t="s">
        <v>65</v>
      </c>
      <c r="DF15" s="12" t="s">
        <v>60</v>
      </c>
      <c r="DG15" s="12">
        <v>10</v>
      </c>
      <c r="DH15" s="12">
        <v>5</v>
      </c>
      <c r="DI15" s="12">
        <v>1</v>
      </c>
      <c r="DL15" s="12" t="s">
        <v>65</v>
      </c>
      <c r="DM15" s="12" t="s">
        <v>59</v>
      </c>
      <c r="DN15" s="12">
        <v>10</v>
      </c>
      <c r="DO15" s="12">
        <v>5</v>
      </c>
      <c r="DP15" s="12">
        <v>1</v>
      </c>
      <c r="EV15" s="12" t="s">
        <v>4</v>
      </c>
      <c r="EX15" s="12">
        <v>80.5</v>
      </c>
      <c r="EY15" s="21">
        <f t="shared" si="0"/>
        <v>1.1168944099378881</v>
      </c>
      <c r="FD15" s="12" t="e">
        <f t="shared" si="2"/>
        <v>#DIV/0!</v>
      </c>
      <c r="FE15">
        <v>12</v>
      </c>
      <c r="FF15" s="13">
        <f t="shared" si="3"/>
        <v>0</v>
      </c>
      <c r="FG15" s="13">
        <f t="shared" si="4"/>
        <v>1.5584415584415585</v>
      </c>
      <c r="FH15" s="21">
        <f t="shared" si="1"/>
        <v>11.300000000000002</v>
      </c>
      <c r="FI15" s="21">
        <f t="shared" si="5"/>
        <v>136.5</v>
      </c>
      <c r="FJ15" s="21">
        <f t="shared" si="6"/>
        <v>1.7166666666666666</v>
      </c>
      <c r="FK15" s="21">
        <f t="shared" si="7"/>
        <v>0.8666666666666667</v>
      </c>
      <c r="FL15" s="12" t="s">
        <v>52</v>
      </c>
      <c r="FM15" s="12">
        <v>0</v>
      </c>
      <c r="FN15" s="12" t="s">
        <v>92</v>
      </c>
      <c r="FO15" s="12">
        <v>6</v>
      </c>
      <c r="FP15" s="12">
        <v>3</v>
      </c>
      <c r="FQ15" s="23">
        <v>0</v>
      </c>
      <c r="FS15" s="12" t="s">
        <v>3</v>
      </c>
      <c r="FT15" s="12" t="s">
        <v>4</v>
      </c>
      <c r="FU15" s="12" t="s">
        <v>4</v>
      </c>
      <c r="FV15" s="12">
        <v>0</v>
      </c>
      <c r="FX15" s="12" t="s">
        <v>4</v>
      </c>
      <c r="GA15" s="12">
        <v>27</v>
      </c>
      <c r="GC15" s="21">
        <v>3.37</v>
      </c>
      <c r="GI15" s="12" t="s">
        <v>3</v>
      </c>
      <c r="GJ15" s="12">
        <v>0.4</v>
      </c>
      <c r="GL15" s="12" t="s">
        <v>92</v>
      </c>
      <c r="GM15" s="12" t="s">
        <v>1166</v>
      </c>
      <c r="GN15" s="12">
        <v>2</v>
      </c>
      <c r="GO15" s="12">
        <v>0</v>
      </c>
      <c r="GP15" s="12" t="s">
        <v>4</v>
      </c>
      <c r="GQ15" s="12" t="s">
        <v>1077</v>
      </c>
      <c r="GX15" s="12" t="s">
        <v>4</v>
      </c>
      <c r="GY15" s="12" t="s">
        <v>4</v>
      </c>
      <c r="HA15" s="12" t="s">
        <v>232</v>
      </c>
      <c r="HB15" s="12" t="s">
        <v>42</v>
      </c>
      <c r="HC15" s="12">
        <v>11.3</v>
      </c>
      <c r="HF15" s="12">
        <v>6.5</v>
      </c>
      <c r="HJ15" s="12" t="s">
        <v>13</v>
      </c>
      <c r="HK15" s="12" t="s">
        <v>11</v>
      </c>
      <c r="HL15" s="12" t="s">
        <v>12</v>
      </c>
      <c r="HP15" s="12" t="s">
        <v>11</v>
      </c>
      <c r="HQ15" s="12" t="s">
        <v>13</v>
      </c>
      <c r="HV15" s="12" t="s">
        <v>3</v>
      </c>
      <c r="HW15" s="12" t="s">
        <v>25</v>
      </c>
      <c r="HX15" s="12" t="s">
        <v>3</v>
      </c>
      <c r="HY15" s="12" t="s">
        <v>3</v>
      </c>
      <c r="HZ15" s="12">
        <v>25</v>
      </c>
      <c r="IA15" s="12">
        <v>27</v>
      </c>
      <c r="IB15" s="12">
        <v>1.5</v>
      </c>
      <c r="IC15" s="12">
        <v>2</v>
      </c>
      <c r="ID15" s="12">
        <v>1</v>
      </c>
      <c r="IE15" s="12">
        <v>0.8</v>
      </c>
      <c r="IG15" s="12">
        <v>27</v>
      </c>
      <c r="IH15" s="12">
        <v>27</v>
      </c>
      <c r="II15" s="21">
        <v>3.33</v>
      </c>
      <c r="IT15" s="12" t="s">
        <v>3</v>
      </c>
      <c r="IU15" s="22">
        <v>0.3</v>
      </c>
      <c r="IW15" s="12" t="s">
        <v>56</v>
      </c>
      <c r="IX15" s="12" t="s">
        <v>56</v>
      </c>
      <c r="IY15" s="12">
        <v>0</v>
      </c>
      <c r="IZ15" s="12">
        <v>0</v>
      </c>
      <c r="JA15" s="12" t="s">
        <v>1077</v>
      </c>
      <c r="JH15" s="12" t="s">
        <v>4</v>
      </c>
      <c r="JI15" s="12" t="s">
        <v>4</v>
      </c>
      <c r="JK15" s="12" t="s">
        <v>232</v>
      </c>
      <c r="JL15" s="12" t="s">
        <v>42</v>
      </c>
      <c r="JM15" s="12">
        <v>11.3</v>
      </c>
      <c r="JP15" s="12">
        <v>8.9</v>
      </c>
      <c r="JT15" s="12" t="s">
        <v>13</v>
      </c>
      <c r="JU15" s="12" t="s">
        <v>11</v>
      </c>
      <c r="JV15" s="12" t="s">
        <v>12</v>
      </c>
      <c r="JZ15" s="12" t="s">
        <v>3</v>
      </c>
      <c r="KA15" s="12" t="s">
        <v>71</v>
      </c>
      <c r="KB15" s="12" t="s">
        <v>3</v>
      </c>
      <c r="KC15" s="12" t="s">
        <v>4</v>
      </c>
      <c r="KD15" s="12">
        <v>27</v>
      </c>
      <c r="KE15" s="12">
        <v>27</v>
      </c>
      <c r="KF15" s="12">
        <v>1.4</v>
      </c>
      <c r="KG15" s="12">
        <v>1.8</v>
      </c>
      <c r="KH15" s="12">
        <v>0.4</v>
      </c>
      <c r="KI15" s="12">
        <v>0.5</v>
      </c>
      <c r="KK15" s="12">
        <v>27</v>
      </c>
      <c r="KM15" s="21">
        <v>4.34</v>
      </c>
      <c r="KS15" s="12" t="s">
        <v>3</v>
      </c>
      <c r="KT15" s="12">
        <v>0.5</v>
      </c>
      <c r="KV15" s="12" t="s">
        <v>92</v>
      </c>
      <c r="KW15" s="12" t="s">
        <v>1166</v>
      </c>
      <c r="KX15" s="12">
        <v>2</v>
      </c>
      <c r="KY15" s="12">
        <v>0</v>
      </c>
      <c r="KZ15" s="12" t="s">
        <v>4</v>
      </c>
      <c r="LA15" s="12" t="s">
        <v>1075</v>
      </c>
      <c r="LH15" s="12" t="s">
        <v>4</v>
      </c>
      <c r="LI15" s="12" t="s">
        <v>4</v>
      </c>
      <c r="LK15" s="12" t="s">
        <v>415</v>
      </c>
      <c r="LL15" s="12" t="s">
        <v>42</v>
      </c>
      <c r="LM15" s="12">
        <v>11.3</v>
      </c>
      <c r="LP15" s="12">
        <v>7.5</v>
      </c>
      <c r="LT15" s="12" t="s">
        <v>13</v>
      </c>
      <c r="LU15" s="12" t="s">
        <v>12</v>
      </c>
      <c r="LV15" s="12" t="s">
        <v>11</v>
      </c>
      <c r="LZ15" s="12" t="s">
        <v>11</v>
      </c>
      <c r="MA15" s="12" t="s">
        <v>13</v>
      </c>
      <c r="MB15" s="12" t="s">
        <v>12</v>
      </c>
      <c r="MF15" s="12" t="s">
        <v>3</v>
      </c>
      <c r="MG15" s="12" t="s">
        <v>856</v>
      </c>
      <c r="MH15" s="12" t="s">
        <v>3</v>
      </c>
      <c r="MI15" s="12" t="s">
        <v>4</v>
      </c>
      <c r="MJ15" s="12">
        <v>27</v>
      </c>
      <c r="MK15" s="12">
        <v>27</v>
      </c>
      <c r="ML15" s="12">
        <v>2</v>
      </c>
      <c r="MM15" s="12">
        <v>1.6</v>
      </c>
      <c r="MN15" s="12">
        <v>1</v>
      </c>
      <c r="MO15" s="12">
        <v>1.5</v>
      </c>
      <c r="MP15" s="12" t="s">
        <v>855</v>
      </c>
      <c r="MQ15" s="12">
        <v>13</v>
      </c>
      <c r="MS15" s="12">
        <v>14.86</v>
      </c>
      <c r="MX15" s="12" t="s">
        <v>4</v>
      </c>
      <c r="MZ15" s="12" t="s">
        <v>4</v>
      </c>
      <c r="NA15" s="12" t="s">
        <v>7</v>
      </c>
      <c r="NH15" s="12" t="s">
        <v>3</v>
      </c>
      <c r="NI15" s="12" t="s">
        <v>4</v>
      </c>
      <c r="NJ15" s="12" t="s">
        <v>4</v>
      </c>
      <c r="NK15" s="12" t="s">
        <v>86</v>
      </c>
      <c r="NL15" s="12" t="s">
        <v>92</v>
      </c>
      <c r="NM15" s="12" t="s">
        <v>1166</v>
      </c>
      <c r="NN15" s="12">
        <v>1</v>
      </c>
      <c r="NO15" s="12">
        <v>1</v>
      </c>
      <c r="NP15" s="12" t="s">
        <v>42</v>
      </c>
      <c r="NQ15" s="12" t="s">
        <v>3</v>
      </c>
      <c r="NT15" s="12">
        <v>7.7</v>
      </c>
      <c r="OA15" s="12" t="s">
        <v>11</v>
      </c>
      <c r="OB15" s="12" t="s">
        <v>94</v>
      </c>
      <c r="OC15" s="12" t="s">
        <v>13</v>
      </c>
      <c r="OG15" s="12" t="s">
        <v>4</v>
      </c>
      <c r="OI15" s="12">
        <v>1.5</v>
      </c>
      <c r="OJ15" s="12">
        <v>1</v>
      </c>
      <c r="OK15" s="12" t="s">
        <v>4</v>
      </c>
      <c r="ON15" s="12" t="s">
        <v>64</v>
      </c>
      <c r="OO15" s="12" t="s">
        <v>3</v>
      </c>
      <c r="OP15" s="12">
        <v>5</v>
      </c>
      <c r="OQ15" s="12">
        <v>13</v>
      </c>
      <c r="OR15" s="12" t="s">
        <v>112</v>
      </c>
      <c r="OS15" s="12" t="s">
        <v>65</v>
      </c>
      <c r="OT15" s="12" t="s">
        <v>60</v>
      </c>
      <c r="OU15" s="12">
        <v>13</v>
      </c>
      <c r="OV15" s="12">
        <v>5</v>
      </c>
      <c r="OW15" s="12">
        <v>2</v>
      </c>
      <c r="OZ15" s="12" t="s">
        <v>65</v>
      </c>
      <c r="PA15" s="12" t="s">
        <v>59</v>
      </c>
      <c r="PB15" s="12">
        <v>5</v>
      </c>
      <c r="PC15" s="12">
        <v>5</v>
      </c>
      <c r="PD15" s="12">
        <v>2</v>
      </c>
      <c r="QJ15" s="12">
        <v>34</v>
      </c>
      <c r="QL15" s="12">
        <v>2.15</v>
      </c>
      <c r="QM15" s="12" t="s">
        <v>68</v>
      </c>
      <c r="QN15" s="12" t="s">
        <v>4</v>
      </c>
      <c r="QO15" s="12" t="s">
        <v>4</v>
      </c>
      <c r="QQ15" s="12" t="s">
        <v>4</v>
      </c>
      <c r="QR15" s="12" t="s">
        <v>3</v>
      </c>
      <c r="QU15" s="12" t="s">
        <v>4</v>
      </c>
      <c r="QW15" s="12" t="s">
        <v>7</v>
      </c>
      <c r="RB15" s="12" t="s">
        <v>86</v>
      </c>
      <c r="RC15" s="12" t="s">
        <v>91</v>
      </c>
      <c r="RD15" s="12">
        <v>6</v>
      </c>
      <c r="RG15" s="12">
        <v>4.5</v>
      </c>
      <c r="RK15" s="12" t="s">
        <v>12</v>
      </c>
      <c r="RL15" s="12" t="s">
        <v>13</v>
      </c>
      <c r="RQ15" s="12" t="s">
        <v>4</v>
      </c>
    </row>
    <row r="16" spans="1:487" x14ac:dyDescent="0.35">
      <c r="A16" s="85">
        <v>20401198</v>
      </c>
      <c r="B16" s="12" t="s">
        <v>288</v>
      </c>
      <c r="C16" s="19">
        <v>0.40625</v>
      </c>
      <c r="D16" s="20">
        <v>44434</v>
      </c>
      <c r="E16" s="12" t="s">
        <v>47</v>
      </c>
      <c r="F16" s="12" t="s">
        <v>271</v>
      </c>
      <c r="G16" s="12" t="s">
        <v>339</v>
      </c>
      <c r="H16" s="12" t="s">
        <v>340</v>
      </c>
      <c r="I16" s="12">
        <v>61.585149999999999</v>
      </c>
      <c r="J16" s="12">
        <v>-148.98712</v>
      </c>
      <c r="K16" s="12">
        <v>160</v>
      </c>
      <c r="L16" s="12">
        <v>50</v>
      </c>
      <c r="M16" s="21">
        <v>2.36</v>
      </c>
      <c r="P16" s="12" t="s">
        <v>68</v>
      </c>
      <c r="Q16" s="12" t="s">
        <v>4</v>
      </c>
      <c r="R16" s="12" t="s">
        <v>4</v>
      </c>
      <c r="T16" s="12" t="s">
        <v>4</v>
      </c>
      <c r="U16" s="12" t="s">
        <v>3</v>
      </c>
      <c r="V16" s="12">
        <v>1.1000000000000001</v>
      </c>
      <c r="X16" s="12" t="s">
        <v>4</v>
      </c>
      <c r="Z16" s="12" t="s">
        <v>7</v>
      </c>
      <c r="AG16" s="12" t="s">
        <v>55</v>
      </c>
      <c r="AH16" s="12" t="s">
        <v>102</v>
      </c>
      <c r="AI16" s="12">
        <v>12.4</v>
      </c>
      <c r="AP16" s="12" t="s">
        <v>12</v>
      </c>
      <c r="AQ16" s="12" t="s">
        <v>13</v>
      </c>
      <c r="AR16" s="12" t="s">
        <v>11</v>
      </c>
      <c r="AV16" s="12" t="s">
        <v>3</v>
      </c>
      <c r="AW16" s="12" t="s">
        <v>25</v>
      </c>
      <c r="AY16" s="12">
        <v>48</v>
      </c>
      <c r="AZ16" s="12">
        <v>37</v>
      </c>
      <c r="BA16" s="12">
        <v>6.05</v>
      </c>
      <c r="BB16" s="12">
        <v>3</v>
      </c>
      <c r="BC16" s="12" t="s">
        <v>1118</v>
      </c>
      <c r="BD16" s="12">
        <v>1</v>
      </c>
      <c r="BE16" s="12">
        <v>0.15</v>
      </c>
      <c r="BJ16" s="12" t="s">
        <v>4</v>
      </c>
      <c r="BL16" s="12" t="s">
        <v>4</v>
      </c>
      <c r="BM16" s="12" t="s">
        <v>54</v>
      </c>
      <c r="BN16" s="12" t="s">
        <v>341</v>
      </c>
      <c r="BO16" s="12">
        <v>20</v>
      </c>
      <c r="BP16" s="12">
        <v>0</v>
      </c>
      <c r="BT16" s="12" t="s">
        <v>4</v>
      </c>
      <c r="BU16" s="12" t="s">
        <v>4</v>
      </c>
      <c r="BV16" s="12" t="s">
        <v>4</v>
      </c>
      <c r="BW16" s="12" t="s">
        <v>55</v>
      </c>
      <c r="BX16" s="12" t="s">
        <v>56</v>
      </c>
      <c r="BY16" s="12" t="s">
        <v>56</v>
      </c>
      <c r="BZ16" s="12">
        <v>0</v>
      </c>
      <c r="CA16" s="12">
        <v>0</v>
      </c>
      <c r="CB16" s="12" t="s">
        <v>40</v>
      </c>
      <c r="CC16" s="12" t="s">
        <v>3</v>
      </c>
      <c r="CD16" s="12">
        <v>0.8</v>
      </c>
      <c r="CF16" s="12">
        <v>13.5</v>
      </c>
      <c r="CM16" s="12" t="s">
        <v>12</v>
      </c>
      <c r="CN16" s="12" t="s">
        <v>13</v>
      </c>
      <c r="CS16" s="12" t="s">
        <v>3</v>
      </c>
      <c r="CT16" s="12" t="s">
        <v>342</v>
      </c>
      <c r="CU16" s="12">
        <v>2.5</v>
      </c>
      <c r="CV16" s="12">
        <v>2.2000000000000002</v>
      </c>
      <c r="CW16" s="12" t="s">
        <v>4</v>
      </c>
      <c r="CX16" s="12" t="s">
        <v>210</v>
      </c>
      <c r="CY16" s="12" t="s">
        <v>120</v>
      </c>
      <c r="CZ16" s="12" t="s">
        <v>64</v>
      </c>
      <c r="DA16" s="12" t="s">
        <v>3</v>
      </c>
      <c r="DB16" s="12">
        <v>39</v>
      </c>
      <c r="DC16" s="12">
        <v>48</v>
      </c>
      <c r="DD16" s="12" t="s">
        <v>3</v>
      </c>
      <c r="DE16" s="12" t="s">
        <v>165</v>
      </c>
      <c r="DF16" s="12" t="s">
        <v>60</v>
      </c>
      <c r="DG16" s="12">
        <v>48</v>
      </c>
      <c r="DH16" s="12">
        <v>5</v>
      </c>
      <c r="DI16" s="12">
        <v>2</v>
      </c>
      <c r="DJ16" s="12" t="s">
        <v>343</v>
      </c>
      <c r="DL16" s="12" t="s">
        <v>344</v>
      </c>
      <c r="DM16" s="12" t="s">
        <v>59</v>
      </c>
      <c r="DN16" s="12">
        <v>39</v>
      </c>
      <c r="DO16" s="12">
        <v>5</v>
      </c>
      <c r="DP16" s="12">
        <v>3</v>
      </c>
      <c r="EU16" s="12" t="s">
        <v>345</v>
      </c>
      <c r="EV16" s="12" t="s">
        <v>4</v>
      </c>
      <c r="EX16" s="12">
        <v>65.5</v>
      </c>
      <c r="EY16" s="21">
        <f t="shared" si="0"/>
        <v>3.2198778625954203</v>
      </c>
      <c r="EZ16" s="12">
        <v>6.5</v>
      </c>
      <c r="FA16" s="12">
        <v>14</v>
      </c>
      <c r="FB16" s="12">
        <v>5.7</v>
      </c>
      <c r="FC16" s="12">
        <v>14</v>
      </c>
      <c r="FD16" s="12">
        <f t="shared" si="2"/>
        <v>6.1</v>
      </c>
      <c r="FE16">
        <v>17.579999999999998</v>
      </c>
      <c r="FF16" s="13">
        <f t="shared" si="3"/>
        <v>0.4946996466431095</v>
      </c>
      <c r="FG16" s="13">
        <f t="shared" si="4"/>
        <v>0.62120141342756174</v>
      </c>
      <c r="FH16" s="21">
        <f t="shared" si="1"/>
        <v>15.566666666666668</v>
      </c>
      <c r="FI16" s="21">
        <f t="shared" si="5"/>
        <v>88.7</v>
      </c>
      <c r="FJ16" s="21">
        <f t="shared" si="6"/>
        <v>1.2166666666666666</v>
      </c>
      <c r="FK16" s="21">
        <f t="shared" si="7"/>
        <v>0.56666666666666665</v>
      </c>
      <c r="FL16" s="12" t="s">
        <v>52</v>
      </c>
      <c r="FM16" s="12">
        <v>0</v>
      </c>
      <c r="FN16" s="12" t="s">
        <v>56</v>
      </c>
      <c r="FO16" s="12">
        <v>0</v>
      </c>
      <c r="FP16" s="12">
        <v>0</v>
      </c>
      <c r="FQ16" s="12" t="s">
        <v>346</v>
      </c>
      <c r="FR16" s="12" t="s">
        <v>27</v>
      </c>
      <c r="FS16" s="12" t="s">
        <v>3</v>
      </c>
      <c r="FT16" s="12" t="s">
        <v>4</v>
      </c>
      <c r="FU16" s="12" t="s">
        <v>4</v>
      </c>
      <c r="FV16" s="12">
        <v>0</v>
      </c>
      <c r="FX16" s="12" t="s">
        <v>4</v>
      </c>
      <c r="GA16" s="12">
        <v>21.8</v>
      </c>
      <c r="GB16" s="12">
        <v>22</v>
      </c>
      <c r="GC16" s="21">
        <v>1.0900000000000001</v>
      </c>
      <c r="GI16" s="12" t="s">
        <v>3</v>
      </c>
      <c r="GJ16" s="12">
        <v>0.7</v>
      </c>
      <c r="GL16" s="12" t="s">
        <v>56</v>
      </c>
      <c r="GM16" s="12" t="s">
        <v>56</v>
      </c>
      <c r="GN16" s="12">
        <v>0</v>
      </c>
      <c r="GO16" s="12">
        <v>0</v>
      </c>
      <c r="GP16" s="12" t="s">
        <v>4</v>
      </c>
      <c r="GQ16" s="12" t="s">
        <v>1075</v>
      </c>
      <c r="GR16" s="12" t="s">
        <v>347</v>
      </c>
      <c r="GS16" s="12">
        <v>21.8</v>
      </c>
      <c r="GT16" s="12">
        <v>0</v>
      </c>
      <c r="GY16" s="12" t="s">
        <v>4</v>
      </c>
      <c r="HA16" s="12" t="s">
        <v>55</v>
      </c>
      <c r="HB16" s="12" t="s">
        <v>91</v>
      </c>
      <c r="HC16" s="12">
        <v>15.5</v>
      </c>
      <c r="HJ16" s="12" t="s">
        <v>13</v>
      </c>
      <c r="HK16" s="12" t="s">
        <v>12</v>
      </c>
      <c r="HL16" s="12" t="s">
        <v>11</v>
      </c>
      <c r="HM16" s="12" t="s">
        <v>14</v>
      </c>
      <c r="HP16" s="12" t="s">
        <v>94</v>
      </c>
      <c r="HQ16" s="12" t="s">
        <v>159</v>
      </c>
      <c r="HR16" s="12" t="s">
        <v>11</v>
      </c>
      <c r="HS16" s="12" t="s">
        <v>14</v>
      </c>
      <c r="HV16" s="12" t="s">
        <v>3</v>
      </c>
      <c r="HX16" s="12" t="s">
        <v>3</v>
      </c>
      <c r="HY16" s="12" t="s">
        <v>4</v>
      </c>
      <c r="HZ16" s="12">
        <v>13.8</v>
      </c>
      <c r="IA16" s="12">
        <v>0</v>
      </c>
      <c r="IB16" s="12">
        <v>1.5</v>
      </c>
      <c r="IC16" s="12">
        <v>0</v>
      </c>
      <c r="ID16" s="12">
        <v>0.4</v>
      </c>
      <c r="IE16" s="12">
        <v>0</v>
      </c>
      <c r="IF16" s="12" t="s">
        <v>348</v>
      </c>
      <c r="IG16" s="12">
        <v>21.8</v>
      </c>
      <c r="IH16" s="12">
        <v>22</v>
      </c>
      <c r="II16" s="21">
        <v>4.09</v>
      </c>
      <c r="IT16" s="12" t="s">
        <v>3</v>
      </c>
      <c r="IU16" s="22">
        <v>0.6</v>
      </c>
      <c r="IW16" s="12" t="s">
        <v>56</v>
      </c>
      <c r="IX16" s="12" t="s">
        <v>56</v>
      </c>
      <c r="IY16" s="12">
        <v>0</v>
      </c>
      <c r="IZ16" s="12">
        <v>0</v>
      </c>
      <c r="JA16" s="12" t="s">
        <v>7</v>
      </c>
      <c r="JI16" s="12" t="s">
        <v>4</v>
      </c>
      <c r="JK16" s="12" t="s">
        <v>55</v>
      </c>
      <c r="JL16" s="12" t="s">
        <v>102</v>
      </c>
      <c r="JM16" s="12">
        <v>15.4</v>
      </c>
      <c r="JT16" s="12" t="s">
        <v>13</v>
      </c>
      <c r="JU16" s="12" t="s">
        <v>12</v>
      </c>
      <c r="JV16" s="12" t="s">
        <v>11</v>
      </c>
      <c r="JZ16" s="12" t="s">
        <v>4</v>
      </c>
      <c r="KB16" s="12" t="s">
        <v>3</v>
      </c>
      <c r="KC16" s="12" t="s">
        <v>4</v>
      </c>
      <c r="KD16" s="12">
        <v>21.8</v>
      </c>
      <c r="KE16" s="12">
        <v>21.8</v>
      </c>
      <c r="KF16" s="12">
        <v>1.5</v>
      </c>
      <c r="KG16" s="12">
        <v>1.1000000000000001</v>
      </c>
      <c r="KH16" s="12">
        <v>0.7</v>
      </c>
      <c r="KI16" s="12">
        <v>0.6</v>
      </c>
      <c r="KK16" s="12">
        <v>21.8</v>
      </c>
      <c r="KL16" s="12">
        <v>21.4</v>
      </c>
      <c r="KM16" s="21">
        <v>4.53</v>
      </c>
      <c r="KN16" s="12">
        <v>2</v>
      </c>
      <c r="KO16" s="12" t="s">
        <v>1118</v>
      </c>
      <c r="KP16" s="12">
        <v>6</v>
      </c>
      <c r="KQ16" s="12">
        <v>0.62</v>
      </c>
      <c r="KR16" s="12">
        <v>0.15</v>
      </c>
      <c r="KS16" s="12" t="s">
        <v>3</v>
      </c>
      <c r="KT16" s="12">
        <v>0.6</v>
      </c>
      <c r="KV16" s="12" t="s">
        <v>56</v>
      </c>
      <c r="KW16" s="12" t="s">
        <v>56</v>
      </c>
      <c r="KX16" s="12">
        <v>0</v>
      </c>
      <c r="KY16" s="12">
        <v>0</v>
      </c>
      <c r="KZ16" s="12" t="s">
        <v>4</v>
      </c>
      <c r="LA16" s="12" t="s">
        <v>7</v>
      </c>
      <c r="LI16" s="12" t="s">
        <v>4</v>
      </c>
      <c r="LK16" s="12" t="s">
        <v>55</v>
      </c>
      <c r="LL16" s="12" t="s">
        <v>40</v>
      </c>
      <c r="LM16" s="12">
        <v>15.8</v>
      </c>
      <c r="LT16" s="12" t="s">
        <v>13</v>
      </c>
      <c r="LU16" s="12" t="s">
        <v>12</v>
      </c>
      <c r="LV16" s="12" t="s">
        <v>11</v>
      </c>
      <c r="LZ16" s="12" t="s">
        <v>13</v>
      </c>
      <c r="MA16" s="12" t="s">
        <v>12</v>
      </c>
      <c r="MB16" s="12" t="s">
        <v>11</v>
      </c>
      <c r="MF16" s="12" t="s">
        <v>4</v>
      </c>
      <c r="MH16" s="12" t="s">
        <v>3</v>
      </c>
      <c r="MI16" s="12" t="s">
        <v>4</v>
      </c>
      <c r="MJ16" s="12">
        <v>21.8</v>
      </c>
      <c r="MK16" s="12">
        <v>21.8</v>
      </c>
      <c r="ML16" s="12">
        <v>1.6</v>
      </c>
      <c r="MM16" s="12">
        <v>1.6</v>
      </c>
      <c r="MN16" s="12">
        <v>0.8</v>
      </c>
      <c r="MO16" s="12">
        <v>0.9</v>
      </c>
      <c r="MP16" s="12" t="s">
        <v>349</v>
      </c>
      <c r="MQ16" s="12">
        <v>44</v>
      </c>
      <c r="MR16" s="12">
        <v>44.2</v>
      </c>
      <c r="MS16" s="12">
        <v>3.26</v>
      </c>
      <c r="MT16" s="12">
        <v>1</v>
      </c>
      <c r="MU16" s="12" t="s">
        <v>1132</v>
      </c>
      <c r="MV16" s="21">
        <v>1.3</v>
      </c>
      <c r="MW16" s="21">
        <v>0.25</v>
      </c>
      <c r="MX16" s="12" t="s">
        <v>4</v>
      </c>
      <c r="MZ16" s="12" t="s">
        <v>4</v>
      </c>
      <c r="NA16" s="12" t="s">
        <v>7</v>
      </c>
      <c r="NH16" s="12" t="s">
        <v>3</v>
      </c>
      <c r="NI16" s="12" t="s">
        <v>4</v>
      </c>
      <c r="NJ16" s="12" t="s">
        <v>4</v>
      </c>
      <c r="NK16" s="12" t="s">
        <v>21</v>
      </c>
      <c r="NL16" s="12" t="s">
        <v>56</v>
      </c>
      <c r="NM16" s="12" t="s">
        <v>56</v>
      </c>
      <c r="NN16" s="12">
        <v>0</v>
      </c>
      <c r="NO16" s="12">
        <v>0</v>
      </c>
      <c r="NP16" s="12" t="s">
        <v>40</v>
      </c>
      <c r="NQ16" s="12" t="s">
        <v>3</v>
      </c>
      <c r="NR16" s="12">
        <v>0.8</v>
      </c>
      <c r="NT16" s="12">
        <v>28.3</v>
      </c>
      <c r="NW16" s="12">
        <v>22.3</v>
      </c>
      <c r="OA16" s="12" t="s">
        <v>12</v>
      </c>
      <c r="OB16" s="12" t="s">
        <v>13</v>
      </c>
      <c r="OC16" s="12" t="s">
        <v>17</v>
      </c>
      <c r="OD16" s="12" t="s">
        <v>11</v>
      </c>
      <c r="OG16" s="12" t="s">
        <v>3</v>
      </c>
      <c r="OH16" s="12" t="s">
        <v>350</v>
      </c>
      <c r="OI16" s="12">
        <v>2.9</v>
      </c>
      <c r="OJ16" s="12">
        <v>4.9000000000000004</v>
      </c>
      <c r="OK16" s="12" t="s">
        <v>4</v>
      </c>
      <c r="OL16" s="12" t="s">
        <v>210</v>
      </c>
      <c r="OM16" s="12" t="s">
        <v>120</v>
      </c>
      <c r="ON16" s="12" t="s">
        <v>64</v>
      </c>
      <c r="OO16" s="12" t="s">
        <v>3</v>
      </c>
      <c r="OP16" s="12">
        <v>0</v>
      </c>
      <c r="OQ16" s="12">
        <v>35</v>
      </c>
      <c r="OR16" s="12" t="s">
        <v>4</v>
      </c>
      <c r="OS16" s="12" t="s">
        <v>165</v>
      </c>
      <c r="OT16" s="12" t="s">
        <v>60</v>
      </c>
      <c r="OU16" s="12">
        <v>35</v>
      </c>
      <c r="OV16" s="12">
        <v>5</v>
      </c>
      <c r="OW16" s="12">
        <v>2</v>
      </c>
      <c r="OZ16" s="12" t="s">
        <v>56</v>
      </c>
      <c r="PA16" s="12" t="s">
        <v>59</v>
      </c>
      <c r="PB16" s="12">
        <v>0</v>
      </c>
      <c r="QJ16" s="12">
        <v>50</v>
      </c>
      <c r="QK16" s="12">
        <v>53.2</v>
      </c>
      <c r="QL16" s="12">
        <v>7.42</v>
      </c>
      <c r="QM16" s="12" t="s">
        <v>68</v>
      </c>
      <c r="QN16" s="12" t="s">
        <v>4</v>
      </c>
      <c r="QO16" s="12" t="s">
        <v>4</v>
      </c>
      <c r="QQ16" s="12" t="s">
        <v>4</v>
      </c>
      <c r="QR16" s="12" t="s">
        <v>3</v>
      </c>
      <c r="QS16" s="12">
        <v>0.5</v>
      </c>
      <c r="QU16" s="12" t="s">
        <v>4</v>
      </c>
      <c r="QW16" s="12" t="s">
        <v>1077</v>
      </c>
      <c r="QX16" s="12" t="s">
        <v>351</v>
      </c>
      <c r="QY16" s="12">
        <v>25</v>
      </c>
      <c r="QZ16" s="12">
        <v>72</v>
      </c>
      <c r="RB16" s="12" t="s">
        <v>352</v>
      </c>
      <c r="RC16" s="12" t="s">
        <v>102</v>
      </c>
      <c r="RD16" s="12">
        <v>18.600000000000001</v>
      </c>
      <c r="RE16" s="12">
        <v>27.2</v>
      </c>
      <c r="RK16" s="12" t="s">
        <v>94</v>
      </c>
      <c r="RL16" s="12" t="s">
        <v>13</v>
      </c>
      <c r="RM16" s="12" t="s">
        <v>11</v>
      </c>
      <c r="RQ16" s="12" t="s">
        <v>3</v>
      </c>
      <c r="RR16" s="12" t="s">
        <v>239</v>
      </c>
      <c r="RS16" s="12" t="s">
        <v>353</v>
      </c>
    </row>
    <row r="17" spans="1:487" x14ac:dyDescent="0.35">
      <c r="A17" s="85">
        <v>20401268</v>
      </c>
      <c r="B17" s="12" t="s">
        <v>72</v>
      </c>
      <c r="C17" s="24">
        <v>0.56805555555555554</v>
      </c>
      <c r="D17" s="20">
        <v>44434</v>
      </c>
      <c r="E17" s="12" t="s">
        <v>47</v>
      </c>
      <c r="F17" s="12" t="s">
        <v>425</v>
      </c>
      <c r="G17" s="12" t="s">
        <v>426</v>
      </c>
      <c r="H17" s="12" t="s">
        <v>427</v>
      </c>
      <c r="K17" s="12">
        <v>50</v>
      </c>
      <c r="L17" s="12">
        <v>52.6</v>
      </c>
      <c r="M17" s="21">
        <v>0.3</v>
      </c>
      <c r="P17" s="12" t="s">
        <v>51</v>
      </c>
      <c r="Q17" s="12" t="s">
        <v>4</v>
      </c>
      <c r="R17" s="12" t="s">
        <v>4</v>
      </c>
      <c r="T17" s="12" t="s">
        <v>4</v>
      </c>
      <c r="U17" s="12" t="s">
        <v>3</v>
      </c>
      <c r="V17" s="12">
        <v>0.5</v>
      </c>
      <c r="X17" s="12" t="s">
        <v>4</v>
      </c>
      <c r="Z17" s="12" t="s">
        <v>7</v>
      </c>
      <c r="AG17" s="12" t="s">
        <v>412</v>
      </c>
      <c r="AH17" s="12" t="s">
        <v>42</v>
      </c>
      <c r="AI17" s="12">
        <v>14.7</v>
      </c>
      <c r="AP17" s="12" t="s">
        <v>13</v>
      </c>
      <c r="AQ17" s="12" t="s">
        <v>12</v>
      </c>
      <c r="AR17" s="12" t="s">
        <v>11</v>
      </c>
      <c r="AV17" s="12" t="s">
        <v>4</v>
      </c>
      <c r="AY17" s="12">
        <v>44</v>
      </c>
      <c r="AZ17" s="12">
        <v>43.2</v>
      </c>
      <c r="BA17" s="12">
        <v>1.94</v>
      </c>
      <c r="BJ17" s="12" t="s">
        <v>4</v>
      </c>
      <c r="BL17" s="12" t="s">
        <v>4</v>
      </c>
      <c r="BM17" s="12" t="s">
        <v>54</v>
      </c>
      <c r="BT17" s="12" t="s">
        <v>4</v>
      </c>
      <c r="BU17" s="12" t="s">
        <v>4</v>
      </c>
      <c r="BV17" s="12" t="s">
        <v>4</v>
      </c>
      <c r="BW17" s="12" t="s">
        <v>414</v>
      </c>
      <c r="BX17" s="12" t="s">
        <v>56</v>
      </c>
      <c r="BY17" s="12" t="s">
        <v>56</v>
      </c>
      <c r="BZ17" s="12">
        <v>0</v>
      </c>
      <c r="CA17" s="12">
        <v>0</v>
      </c>
      <c r="CB17" s="12" t="s">
        <v>42</v>
      </c>
      <c r="CC17" s="12" t="s">
        <v>3</v>
      </c>
      <c r="CD17" s="12">
        <v>0.6</v>
      </c>
      <c r="CF17" s="12">
        <v>14.5</v>
      </c>
      <c r="CM17" s="12" t="s">
        <v>13</v>
      </c>
      <c r="CN17" s="12" t="s">
        <v>12</v>
      </c>
      <c r="CO17" s="12" t="s">
        <v>11</v>
      </c>
      <c r="CS17" s="12" t="s">
        <v>3</v>
      </c>
      <c r="CT17" s="12" t="s">
        <v>71</v>
      </c>
      <c r="CU17" s="12">
        <v>1.3</v>
      </c>
      <c r="CV17" s="12">
        <v>4</v>
      </c>
      <c r="CW17" s="12" t="s">
        <v>4</v>
      </c>
      <c r="CX17" s="12" t="s">
        <v>428</v>
      </c>
      <c r="CY17" s="12" t="s">
        <v>201</v>
      </c>
      <c r="CZ17" s="12" t="s">
        <v>402</v>
      </c>
      <c r="DA17" s="12" t="s">
        <v>4</v>
      </c>
      <c r="DB17" s="12">
        <v>44</v>
      </c>
      <c r="DC17" s="12">
        <v>44</v>
      </c>
      <c r="DD17" s="12" t="s">
        <v>3</v>
      </c>
      <c r="DE17" s="12" t="s">
        <v>429</v>
      </c>
      <c r="DF17" s="12" t="s">
        <v>60</v>
      </c>
      <c r="DG17" s="12">
        <v>44</v>
      </c>
      <c r="DH17" s="12">
        <v>5</v>
      </c>
      <c r="DI17" s="12">
        <v>1</v>
      </c>
      <c r="DL17" s="12" t="s">
        <v>66</v>
      </c>
      <c r="DM17" s="12" t="s">
        <v>60</v>
      </c>
      <c r="DN17" s="12">
        <v>44</v>
      </c>
      <c r="DO17" s="12">
        <v>5</v>
      </c>
      <c r="DP17" s="12">
        <v>1</v>
      </c>
      <c r="DS17" s="12" t="s">
        <v>66</v>
      </c>
      <c r="DT17" s="12" t="s">
        <v>59</v>
      </c>
      <c r="DU17" s="12">
        <v>44</v>
      </c>
      <c r="DV17" s="12">
        <v>5</v>
      </c>
      <c r="DW17" s="12">
        <v>1</v>
      </c>
      <c r="EV17" s="12" t="s">
        <v>4</v>
      </c>
      <c r="EX17" s="12">
        <v>95</v>
      </c>
      <c r="EY17" s="21">
        <f t="shared" si="0"/>
        <v>1.0812631578947369</v>
      </c>
      <c r="EZ17" s="12">
        <v>5.0999999999999996</v>
      </c>
      <c r="FA17" s="12">
        <v>8.3000000000000007</v>
      </c>
      <c r="FB17" s="12">
        <v>5</v>
      </c>
      <c r="FC17" s="12">
        <v>8.3000000000000007</v>
      </c>
      <c r="FD17" s="12">
        <f t="shared" si="2"/>
        <v>5.05</v>
      </c>
      <c r="FE17">
        <v>8.5</v>
      </c>
      <c r="FF17" s="13" t="e">
        <f t="shared" si="3"/>
        <v>#DIV/0!</v>
      </c>
      <c r="FG17" s="13" t="e">
        <f t="shared" si="4"/>
        <v>#DIV/0!</v>
      </c>
      <c r="FH17" s="21">
        <f t="shared" si="1"/>
        <v>8.1666666666666661</v>
      </c>
      <c r="FI17" s="21">
        <f t="shared" si="5"/>
        <v>41</v>
      </c>
      <c r="FJ17" s="21">
        <f t="shared" si="6"/>
        <v>0.6166666666666667</v>
      </c>
      <c r="FK17" s="21">
        <f t="shared" si="7"/>
        <v>0.3833333333333333</v>
      </c>
      <c r="FL17" s="12" t="s">
        <v>52</v>
      </c>
      <c r="FM17" s="12">
        <v>0</v>
      </c>
      <c r="FN17" s="12" t="s">
        <v>56</v>
      </c>
      <c r="FO17" s="12">
        <v>0</v>
      </c>
      <c r="FP17" s="12">
        <v>0</v>
      </c>
      <c r="FQ17" s="12" t="s">
        <v>61</v>
      </c>
      <c r="FR17" s="12" t="s">
        <v>400</v>
      </c>
      <c r="FS17" s="12" t="s">
        <v>3</v>
      </c>
      <c r="FT17" s="12" t="s">
        <v>3</v>
      </c>
      <c r="FU17" s="12" t="s">
        <v>4</v>
      </c>
      <c r="FV17" s="12">
        <v>0</v>
      </c>
      <c r="FX17" s="12" t="s">
        <v>4</v>
      </c>
      <c r="GA17" s="12">
        <v>31.7</v>
      </c>
      <c r="GB17" s="12">
        <v>32</v>
      </c>
      <c r="GC17" s="21">
        <v>1.06</v>
      </c>
      <c r="GI17" s="12" t="s">
        <v>3</v>
      </c>
      <c r="GJ17" s="12">
        <v>0.9</v>
      </c>
      <c r="GL17" s="12" t="s">
        <v>56</v>
      </c>
      <c r="GM17" s="12" t="s">
        <v>56</v>
      </c>
      <c r="GN17" s="12">
        <v>0</v>
      </c>
      <c r="GO17" s="12">
        <v>0</v>
      </c>
      <c r="GP17" s="12" t="s">
        <v>4</v>
      </c>
      <c r="GQ17" s="12" t="s">
        <v>1076</v>
      </c>
      <c r="GR17" s="12" t="s">
        <v>430</v>
      </c>
      <c r="GS17" s="12">
        <v>14</v>
      </c>
      <c r="GT17" s="12">
        <v>10</v>
      </c>
      <c r="GY17" s="12" t="s">
        <v>4</v>
      </c>
      <c r="HA17" s="12" t="s">
        <v>414</v>
      </c>
      <c r="HB17" s="12" t="s">
        <v>42</v>
      </c>
      <c r="HC17" s="12">
        <v>8.5</v>
      </c>
      <c r="HJ17" s="12" t="s">
        <v>13</v>
      </c>
      <c r="HK17" s="12" t="s">
        <v>12</v>
      </c>
      <c r="HL17" s="12" t="s">
        <v>14</v>
      </c>
      <c r="HM17" s="12" t="s">
        <v>11</v>
      </c>
      <c r="HN17" s="12" t="s">
        <v>15</v>
      </c>
      <c r="HP17" s="12" t="s">
        <v>12</v>
      </c>
      <c r="HQ17" s="12" t="s">
        <v>13</v>
      </c>
      <c r="HR17" s="12" t="s">
        <v>11</v>
      </c>
      <c r="HV17" s="12" t="s">
        <v>4</v>
      </c>
      <c r="HX17" s="12" t="s">
        <v>4</v>
      </c>
      <c r="HY17" s="12" t="s">
        <v>3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 t="s">
        <v>431</v>
      </c>
      <c r="IG17" s="12">
        <v>31.7</v>
      </c>
      <c r="IH17" s="12">
        <v>32</v>
      </c>
      <c r="II17" s="21">
        <v>1.25</v>
      </c>
      <c r="IJ17" s="12">
        <v>1</v>
      </c>
      <c r="IK17" s="12" t="s">
        <v>1118</v>
      </c>
      <c r="IL17" s="12">
        <v>4.9800000000000004</v>
      </c>
      <c r="IM17" s="21">
        <v>0.51</v>
      </c>
      <c r="IN17" s="21">
        <v>0.25</v>
      </c>
      <c r="IT17" s="12" t="s">
        <v>3</v>
      </c>
      <c r="IU17" s="12">
        <v>0.9</v>
      </c>
      <c r="IW17" s="12" t="s">
        <v>56</v>
      </c>
      <c r="IX17" s="12" t="s">
        <v>56</v>
      </c>
      <c r="IY17" s="12">
        <v>0</v>
      </c>
      <c r="IZ17" s="12">
        <v>0</v>
      </c>
      <c r="JA17" s="12" t="s">
        <v>7</v>
      </c>
      <c r="JB17" s="12" t="s">
        <v>70</v>
      </c>
      <c r="JC17" s="12">
        <v>7</v>
      </c>
      <c r="JD17" s="12">
        <v>33</v>
      </c>
      <c r="JI17" s="12" t="s">
        <v>4</v>
      </c>
      <c r="JK17" s="12" t="s">
        <v>415</v>
      </c>
      <c r="JL17" s="12" t="s">
        <v>42</v>
      </c>
      <c r="JM17" s="12">
        <v>8</v>
      </c>
      <c r="JT17" s="12" t="s">
        <v>13</v>
      </c>
      <c r="JU17" s="12" t="s">
        <v>12</v>
      </c>
      <c r="JV17" s="12" t="s">
        <v>14</v>
      </c>
      <c r="JW17" s="12" t="s">
        <v>11</v>
      </c>
      <c r="JZ17" s="12" t="s">
        <v>4</v>
      </c>
      <c r="KB17" s="12" t="s">
        <v>3</v>
      </c>
      <c r="KC17" s="12" t="s">
        <v>3</v>
      </c>
      <c r="KD17" s="12">
        <v>18</v>
      </c>
      <c r="KE17" s="12">
        <v>10</v>
      </c>
      <c r="KF17" s="12">
        <v>1</v>
      </c>
      <c r="KG17" s="12">
        <v>1</v>
      </c>
      <c r="KH17" s="12">
        <v>0.6</v>
      </c>
      <c r="KI17" s="12">
        <v>0.8</v>
      </c>
      <c r="KK17" s="12">
        <v>31.7</v>
      </c>
      <c r="KL17" s="12">
        <v>32</v>
      </c>
      <c r="KM17" s="21">
        <v>0.9</v>
      </c>
      <c r="KS17" s="12" t="s">
        <v>3</v>
      </c>
      <c r="KT17" s="12">
        <v>1</v>
      </c>
      <c r="KV17" s="12" t="s">
        <v>56</v>
      </c>
      <c r="KW17" s="12" t="s">
        <v>56</v>
      </c>
      <c r="KX17" s="12">
        <v>0</v>
      </c>
      <c r="KY17" s="12">
        <v>0</v>
      </c>
      <c r="KZ17" s="12" t="s">
        <v>4</v>
      </c>
      <c r="LA17" s="12" t="s">
        <v>7</v>
      </c>
      <c r="LI17" s="12" t="s">
        <v>4</v>
      </c>
      <c r="LK17" s="12" t="s">
        <v>415</v>
      </c>
      <c r="LL17" s="12" t="s">
        <v>42</v>
      </c>
      <c r="LM17" s="12">
        <v>8</v>
      </c>
      <c r="LT17" s="12" t="s">
        <v>11</v>
      </c>
      <c r="LU17" s="12" t="s">
        <v>12</v>
      </c>
      <c r="LV17" s="12" t="s">
        <v>13</v>
      </c>
      <c r="LZ17" s="12" t="s">
        <v>11</v>
      </c>
      <c r="MA17" s="12" t="s">
        <v>12</v>
      </c>
      <c r="MB17" s="12" t="s">
        <v>13</v>
      </c>
      <c r="MF17" s="12" t="s">
        <v>4</v>
      </c>
      <c r="MH17" s="12" t="s">
        <v>3</v>
      </c>
      <c r="MI17" s="12" t="s">
        <v>3</v>
      </c>
      <c r="MJ17" s="12">
        <v>5</v>
      </c>
      <c r="MK17" s="12">
        <v>8</v>
      </c>
      <c r="ML17" s="12">
        <v>0.9</v>
      </c>
      <c r="MM17" s="12">
        <v>0.8</v>
      </c>
      <c r="MN17" s="12">
        <v>0.4</v>
      </c>
      <c r="MO17" s="12">
        <v>0.5</v>
      </c>
      <c r="MQ17" s="12">
        <v>0</v>
      </c>
      <c r="MS17" s="12">
        <v>0</v>
      </c>
      <c r="MX17" s="12" t="s">
        <v>4</v>
      </c>
      <c r="MZ17" s="12" t="s">
        <v>4</v>
      </c>
      <c r="NA17" s="12" t="s">
        <v>7</v>
      </c>
      <c r="NH17" s="12" t="s">
        <v>3</v>
      </c>
      <c r="NI17" s="12" t="s">
        <v>4</v>
      </c>
      <c r="NJ17" s="12" t="s">
        <v>4</v>
      </c>
      <c r="NK17" s="12" t="s">
        <v>188</v>
      </c>
      <c r="NL17" s="12" t="s">
        <v>56</v>
      </c>
      <c r="NM17" s="12" t="s">
        <v>56</v>
      </c>
      <c r="NN17" s="12">
        <v>0</v>
      </c>
      <c r="NO17" s="12">
        <v>0</v>
      </c>
      <c r="NP17" s="12" t="s">
        <v>43</v>
      </c>
      <c r="NQ17" s="12" t="s">
        <v>3</v>
      </c>
      <c r="NR17" s="12">
        <v>1.3</v>
      </c>
      <c r="OA17" s="12" t="s">
        <v>11</v>
      </c>
      <c r="OB17" s="12" t="s">
        <v>94</v>
      </c>
      <c r="OC17" s="12" t="s">
        <v>13</v>
      </c>
      <c r="OG17" s="12" t="s">
        <v>4</v>
      </c>
      <c r="OL17" s="12" t="s">
        <v>432</v>
      </c>
      <c r="OM17" s="12" t="s">
        <v>201</v>
      </c>
      <c r="OO17" s="12" t="s">
        <v>3</v>
      </c>
      <c r="OP17" s="12">
        <v>18</v>
      </c>
      <c r="OQ17" s="12">
        <v>32</v>
      </c>
      <c r="OR17" s="12" t="s">
        <v>3</v>
      </c>
      <c r="OS17" s="12" t="s">
        <v>322</v>
      </c>
      <c r="OT17" s="12" t="s">
        <v>60</v>
      </c>
      <c r="OU17" s="12">
        <v>32</v>
      </c>
      <c r="OV17" s="12">
        <v>5</v>
      </c>
      <c r="OW17" s="12">
        <v>1</v>
      </c>
      <c r="OZ17" s="12" t="s">
        <v>322</v>
      </c>
      <c r="PA17" s="12" t="s">
        <v>59</v>
      </c>
      <c r="PB17" s="12">
        <v>18</v>
      </c>
      <c r="PC17" s="12">
        <v>5</v>
      </c>
      <c r="PD17" s="12">
        <v>1</v>
      </c>
      <c r="QJ17" s="12">
        <v>0</v>
      </c>
      <c r="QL17" s="12">
        <v>0</v>
      </c>
      <c r="QN17" s="12" t="s">
        <v>3</v>
      </c>
      <c r="RS17" s="12" t="s">
        <v>188</v>
      </c>
    </row>
    <row r="18" spans="1:487" x14ac:dyDescent="0.35">
      <c r="A18" s="85">
        <v>20401291</v>
      </c>
      <c r="B18" s="12" t="s">
        <v>72</v>
      </c>
      <c r="C18" s="19">
        <v>0.47916666666666669</v>
      </c>
      <c r="D18" s="20">
        <v>44466</v>
      </c>
      <c r="E18" s="12" t="s">
        <v>47</v>
      </c>
      <c r="F18" s="12" t="s">
        <v>131</v>
      </c>
      <c r="G18" s="12" t="s">
        <v>177</v>
      </c>
      <c r="H18" s="12" t="s">
        <v>178</v>
      </c>
      <c r="K18" s="12">
        <v>45</v>
      </c>
      <c r="L18" s="12">
        <v>40</v>
      </c>
      <c r="M18" s="21">
        <v>0.05</v>
      </c>
      <c r="P18" s="12" t="s">
        <v>68</v>
      </c>
      <c r="Q18" s="12" t="s">
        <v>4</v>
      </c>
      <c r="R18" s="12" t="s">
        <v>4</v>
      </c>
      <c r="T18" s="12" t="s">
        <v>4</v>
      </c>
      <c r="U18" s="12" t="s">
        <v>4</v>
      </c>
      <c r="W18" s="12">
        <v>1.4</v>
      </c>
      <c r="X18" s="12" t="s">
        <v>4</v>
      </c>
      <c r="Z18" s="12" t="s">
        <v>7</v>
      </c>
      <c r="AG18" s="12" t="s">
        <v>37</v>
      </c>
      <c r="AH18" s="12" t="s">
        <v>43</v>
      </c>
      <c r="AK18" s="12">
        <v>6.5</v>
      </c>
      <c r="AP18" s="12" t="s">
        <v>15</v>
      </c>
      <c r="AV18" s="12" t="s">
        <v>3</v>
      </c>
      <c r="AW18" s="12" t="s">
        <v>95</v>
      </c>
      <c r="AX18" s="12" t="s">
        <v>179</v>
      </c>
      <c r="AY18" s="12">
        <v>16</v>
      </c>
      <c r="AZ18" s="12">
        <v>16</v>
      </c>
      <c r="BA18" s="12">
        <v>1.38</v>
      </c>
      <c r="BJ18" s="12" t="s">
        <v>4</v>
      </c>
      <c r="BL18" s="12" t="s">
        <v>4</v>
      </c>
      <c r="BM18" s="12" t="s">
        <v>54</v>
      </c>
      <c r="BT18" s="12" t="s">
        <v>4</v>
      </c>
      <c r="BU18" s="12" t="s">
        <v>4</v>
      </c>
      <c r="BV18" s="12" t="s">
        <v>4</v>
      </c>
      <c r="BW18" s="12" t="s">
        <v>37</v>
      </c>
      <c r="BX18" s="12" t="s">
        <v>56</v>
      </c>
      <c r="BY18" s="12" t="s">
        <v>56</v>
      </c>
      <c r="BZ18" s="12">
        <v>0</v>
      </c>
      <c r="CA18" s="12">
        <v>0</v>
      </c>
      <c r="CB18" s="12" t="s">
        <v>42</v>
      </c>
      <c r="CC18" s="12" t="s">
        <v>4</v>
      </c>
      <c r="CE18" s="12">
        <v>0.7</v>
      </c>
      <c r="CH18" s="12">
        <v>6.2</v>
      </c>
      <c r="CM18" s="12" t="s">
        <v>13</v>
      </c>
      <c r="CN18" s="12" t="s">
        <v>12</v>
      </c>
      <c r="CO18" s="12" t="s">
        <v>15</v>
      </c>
      <c r="CS18" s="12" t="s">
        <v>3</v>
      </c>
      <c r="CT18" s="12" t="s">
        <v>95</v>
      </c>
      <c r="CU18" s="12">
        <v>1</v>
      </c>
      <c r="CV18" s="12">
        <v>1.5</v>
      </c>
      <c r="CW18" s="12" t="s">
        <v>4</v>
      </c>
      <c r="CZ18" s="12" t="s">
        <v>64</v>
      </c>
      <c r="DA18" s="12" t="s">
        <v>3</v>
      </c>
      <c r="DB18" s="12">
        <v>16</v>
      </c>
      <c r="DC18" s="12">
        <v>16</v>
      </c>
      <c r="DD18" s="12" t="s">
        <v>4</v>
      </c>
      <c r="DE18" s="12" t="s">
        <v>56</v>
      </c>
      <c r="DF18" s="12" t="s">
        <v>60</v>
      </c>
      <c r="DL18" s="12" t="s">
        <v>56</v>
      </c>
      <c r="DM18" s="12" t="s">
        <v>59</v>
      </c>
      <c r="DN18" s="12">
        <v>16</v>
      </c>
      <c r="EV18" s="12" t="s">
        <v>4</v>
      </c>
      <c r="EX18" s="12">
        <v>50.2</v>
      </c>
      <c r="EY18" s="21">
        <f t="shared" si="0"/>
        <v>0.85498007968127476</v>
      </c>
      <c r="EZ18" s="12">
        <v>4.3</v>
      </c>
      <c r="FA18" s="12">
        <v>3.6</v>
      </c>
      <c r="FB18" s="12">
        <v>4.4000000000000004</v>
      </c>
      <c r="FC18" s="12">
        <v>7.1</v>
      </c>
      <c r="FD18" s="12">
        <f t="shared" si="2"/>
        <v>4.3499999999999996</v>
      </c>
      <c r="FE18">
        <v>7</v>
      </c>
      <c r="FF18" s="13">
        <f t="shared" si="3"/>
        <v>0.83720930232558144</v>
      </c>
      <c r="FG18" s="13">
        <f t="shared" si="4"/>
        <v>1.6279069767441861</v>
      </c>
      <c r="FH18" s="21">
        <f t="shared" si="1"/>
        <v>7.0999999999999988</v>
      </c>
      <c r="FI18" s="21">
        <f t="shared" si="5"/>
        <v>0</v>
      </c>
      <c r="FJ18" s="21">
        <f t="shared" si="6"/>
        <v>0</v>
      </c>
      <c r="FK18" s="21">
        <f t="shared" si="7"/>
        <v>0</v>
      </c>
      <c r="FL18" s="12" t="s">
        <v>52</v>
      </c>
      <c r="FM18" s="12">
        <v>0</v>
      </c>
      <c r="FN18" s="12" t="s">
        <v>56</v>
      </c>
      <c r="FO18" s="12">
        <v>0</v>
      </c>
      <c r="FP18" s="12">
        <v>0</v>
      </c>
      <c r="FQ18" s="12" t="s">
        <v>61</v>
      </c>
      <c r="FR18" s="12" t="s">
        <v>62</v>
      </c>
      <c r="FS18" s="12" t="s">
        <v>4</v>
      </c>
      <c r="FT18" s="12" t="s">
        <v>4</v>
      </c>
      <c r="FU18" s="12" t="s">
        <v>4</v>
      </c>
      <c r="FV18" s="12">
        <v>0</v>
      </c>
      <c r="FX18" s="12" t="s">
        <v>4</v>
      </c>
      <c r="GA18" s="12">
        <v>16.7</v>
      </c>
      <c r="GB18" s="12">
        <v>23.2</v>
      </c>
      <c r="GC18" s="21">
        <v>0</v>
      </c>
      <c r="GI18" s="12" t="s">
        <v>4</v>
      </c>
      <c r="GK18" s="12">
        <v>1.1000000000000001</v>
      </c>
      <c r="GL18" s="12" t="s">
        <v>56</v>
      </c>
      <c r="GM18" s="12" t="s">
        <v>56</v>
      </c>
      <c r="GN18" s="12">
        <v>0</v>
      </c>
      <c r="GO18" s="12">
        <v>0</v>
      </c>
      <c r="GP18" s="12" t="s">
        <v>4</v>
      </c>
      <c r="GQ18" s="12" t="s">
        <v>1075</v>
      </c>
      <c r="GR18" s="12" t="s">
        <v>180</v>
      </c>
      <c r="GS18" s="12">
        <v>16.7</v>
      </c>
      <c r="GT18" s="12">
        <v>0</v>
      </c>
      <c r="GY18" s="12" t="s">
        <v>4</v>
      </c>
      <c r="HA18" s="12" t="s">
        <v>37</v>
      </c>
      <c r="HB18" s="12" t="s">
        <v>43</v>
      </c>
      <c r="HC18" s="12">
        <v>7.1</v>
      </c>
      <c r="HJ18" s="12" t="s">
        <v>16</v>
      </c>
      <c r="HK18" s="12" t="s">
        <v>15</v>
      </c>
      <c r="HL18" s="12" t="s">
        <v>81</v>
      </c>
      <c r="HM18" s="12" t="s">
        <v>13</v>
      </c>
      <c r="HP18" s="12" t="s">
        <v>14</v>
      </c>
      <c r="HQ18" s="12" t="s">
        <v>15</v>
      </c>
      <c r="HR18" s="12" t="s">
        <v>13</v>
      </c>
      <c r="HS18" s="12" t="s">
        <v>11</v>
      </c>
      <c r="HV18" s="12" t="s">
        <v>4</v>
      </c>
      <c r="HX18" s="12" t="s">
        <v>4</v>
      </c>
      <c r="HY18" s="12" t="s">
        <v>4</v>
      </c>
      <c r="HZ18" s="12">
        <v>0</v>
      </c>
      <c r="IA18" s="12">
        <v>0</v>
      </c>
      <c r="IB18" s="12">
        <v>0</v>
      </c>
      <c r="IC18" s="12">
        <v>0</v>
      </c>
      <c r="ID18" s="12">
        <v>0</v>
      </c>
      <c r="IE18" s="12">
        <v>0</v>
      </c>
      <c r="IG18" s="12">
        <v>16.7</v>
      </c>
      <c r="IH18" s="12">
        <v>23.2</v>
      </c>
      <c r="II18" s="21">
        <v>0.13</v>
      </c>
      <c r="IJ18" s="12">
        <v>1</v>
      </c>
      <c r="IK18" s="12" t="s">
        <v>1118</v>
      </c>
      <c r="IL18" s="12">
        <v>4.8</v>
      </c>
      <c r="IM18" s="21" t="s">
        <v>1160</v>
      </c>
      <c r="IN18" s="21">
        <v>0.01</v>
      </c>
      <c r="IT18" s="12" t="s">
        <v>4</v>
      </c>
      <c r="IV18" s="12">
        <v>0.8</v>
      </c>
      <c r="IW18" s="12" t="s">
        <v>56</v>
      </c>
      <c r="IX18" s="12" t="s">
        <v>56</v>
      </c>
      <c r="IY18" s="12">
        <v>0</v>
      </c>
      <c r="IZ18" s="12">
        <v>0</v>
      </c>
      <c r="JA18" s="12" t="s">
        <v>1075</v>
      </c>
      <c r="JB18" s="12" t="s">
        <v>181</v>
      </c>
      <c r="JC18" s="12">
        <v>16.7</v>
      </c>
      <c r="JD18" s="12">
        <v>16.7</v>
      </c>
      <c r="JI18" s="12" t="s">
        <v>4</v>
      </c>
      <c r="JK18" s="12" t="s">
        <v>37</v>
      </c>
      <c r="JL18" s="12" t="s">
        <v>43</v>
      </c>
      <c r="JM18" s="12">
        <v>7.1</v>
      </c>
      <c r="JT18" s="12" t="s">
        <v>81</v>
      </c>
      <c r="JU18" s="12" t="s">
        <v>13</v>
      </c>
      <c r="JZ18" s="12" t="s">
        <v>4</v>
      </c>
      <c r="KB18" s="12" t="s">
        <v>4</v>
      </c>
      <c r="KC18" s="12" t="s">
        <v>4</v>
      </c>
      <c r="KD18" s="12">
        <v>0</v>
      </c>
      <c r="KE18" s="12">
        <v>0</v>
      </c>
      <c r="KF18" s="12">
        <v>0</v>
      </c>
      <c r="KG18" s="12">
        <v>0</v>
      </c>
      <c r="KH18" s="12">
        <v>0</v>
      </c>
      <c r="KI18" s="12">
        <v>0</v>
      </c>
      <c r="KK18" s="12">
        <v>16.7</v>
      </c>
      <c r="KL18" s="12">
        <v>23.2</v>
      </c>
      <c r="KM18" s="21">
        <v>1.72</v>
      </c>
      <c r="KS18" s="12" t="s">
        <v>4</v>
      </c>
      <c r="KU18" s="12">
        <v>0.5</v>
      </c>
      <c r="KV18" s="12" t="s">
        <v>56</v>
      </c>
      <c r="KW18" s="12" t="s">
        <v>56</v>
      </c>
      <c r="KX18" s="12">
        <v>0</v>
      </c>
      <c r="KY18" s="12">
        <v>0</v>
      </c>
      <c r="KZ18" s="12" t="s">
        <v>4</v>
      </c>
      <c r="LA18" s="12" t="s">
        <v>1077</v>
      </c>
      <c r="LB18" s="12" t="s">
        <v>182</v>
      </c>
      <c r="LC18" s="12">
        <v>16.7</v>
      </c>
      <c r="LD18" s="12">
        <v>33.5</v>
      </c>
      <c r="LI18" s="12" t="s">
        <v>4</v>
      </c>
      <c r="LK18" s="12" t="s">
        <v>37</v>
      </c>
      <c r="LL18" s="12" t="s">
        <v>43</v>
      </c>
      <c r="LM18" s="12">
        <v>7.1</v>
      </c>
      <c r="LT18" s="12" t="s">
        <v>13</v>
      </c>
      <c r="LU18" s="12" t="s">
        <v>15</v>
      </c>
      <c r="LZ18" s="12" t="s">
        <v>11</v>
      </c>
      <c r="MA18" s="12" t="s">
        <v>13</v>
      </c>
      <c r="MF18" s="12" t="s">
        <v>4</v>
      </c>
      <c r="MH18" s="12" t="s">
        <v>4</v>
      </c>
      <c r="MI18" s="12" t="s">
        <v>4</v>
      </c>
      <c r="MJ18" s="12">
        <v>0</v>
      </c>
      <c r="MK18" s="12">
        <v>0</v>
      </c>
      <c r="ML18" s="12">
        <v>0</v>
      </c>
      <c r="MM18" s="12">
        <v>0</v>
      </c>
      <c r="MN18" s="12">
        <v>0</v>
      </c>
      <c r="MO18" s="12">
        <v>0</v>
      </c>
      <c r="MQ18" s="12">
        <v>11.6</v>
      </c>
      <c r="MR18" s="12">
        <v>116</v>
      </c>
      <c r="MS18" s="12">
        <v>0.35</v>
      </c>
      <c r="MX18" s="12" t="s">
        <v>4</v>
      </c>
      <c r="MZ18" s="12" t="s">
        <v>4</v>
      </c>
      <c r="NA18" s="12" t="s">
        <v>7</v>
      </c>
      <c r="NH18" s="12" t="s">
        <v>4</v>
      </c>
      <c r="NI18" s="12" t="s">
        <v>4</v>
      </c>
      <c r="NJ18" s="12" t="s">
        <v>4</v>
      </c>
      <c r="NK18" s="12" t="s">
        <v>55</v>
      </c>
      <c r="NL18" s="12" t="s">
        <v>56</v>
      </c>
      <c r="NM18" s="12" t="s">
        <v>56</v>
      </c>
      <c r="NN18" s="12">
        <v>0</v>
      </c>
      <c r="NO18" s="12">
        <v>0</v>
      </c>
      <c r="NP18" s="12" t="s">
        <v>42</v>
      </c>
      <c r="NQ18" s="12" t="s">
        <v>3</v>
      </c>
      <c r="NR18" s="12">
        <v>0.7</v>
      </c>
      <c r="NT18" s="12">
        <v>4.3</v>
      </c>
      <c r="OA18" s="12" t="s">
        <v>12</v>
      </c>
      <c r="OB18" s="12" t="s">
        <v>13</v>
      </c>
      <c r="OG18" s="12" t="s">
        <v>4</v>
      </c>
      <c r="OI18" s="12">
        <v>1.4</v>
      </c>
      <c r="OJ18" s="12">
        <v>1.2</v>
      </c>
      <c r="OK18" s="12" t="s">
        <v>4</v>
      </c>
      <c r="ON18" s="12" t="s">
        <v>64</v>
      </c>
      <c r="OO18" s="12" t="s">
        <v>3</v>
      </c>
      <c r="OP18" s="12">
        <v>11.6</v>
      </c>
      <c r="OQ18" s="12">
        <v>11.6</v>
      </c>
      <c r="OR18" s="12" t="s">
        <v>4</v>
      </c>
      <c r="OS18" s="12" t="s">
        <v>56</v>
      </c>
      <c r="OT18" s="12" t="s">
        <v>60</v>
      </c>
      <c r="OU18" s="12">
        <v>11.6</v>
      </c>
      <c r="OZ18" s="12" t="s">
        <v>56</v>
      </c>
      <c r="PA18" s="12" t="s">
        <v>59</v>
      </c>
      <c r="PB18" s="12">
        <v>11.6</v>
      </c>
      <c r="QJ18" s="12">
        <v>0</v>
      </c>
      <c r="QK18" s="12">
        <v>0</v>
      </c>
      <c r="QL18" s="12">
        <v>0</v>
      </c>
      <c r="QM18" s="12" t="s">
        <v>68</v>
      </c>
      <c r="QN18" s="12" t="s">
        <v>3</v>
      </c>
      <c r="QO18" s="12" t="s">
        <v>4</v>
      </c>
      <c r="QQ18" s="12" t="s">
        <v>4</v>
      </c>
      <c r="QU18" s="12" t="s">
        <v>3</v>
      </c>
      <c r="QV18" s="12" t="s">
        <v>183</v>
      </c>
    </row>
    <row r="19" spans="1:487" x14ac:dyDescent="0.35">
      <c r="A19" s="85">
        <v>20401301</v>
      </c>
      <c r="B19" s="12" t="s">
        <v>288</v>
      </c>
      <c r="C19" s="19">
        <v>0.60416666666666663</v>
      </c>
      <c r="D19" s="20">
        <v>44432</v>
      </c>
      <c r="E19" s="12" t="s">
        <v>47</v>
      </c>
      <c r="F19" s="12" t="s">
        <v>363</v>
      </c>
      <c r="G19" s="12" t="s">
        <v>184</v>
      </c>
      <c r="H19" s="12" t="s">
        <v>364</v>
      </c>
      <c r="I19" s="12">
        <v>61.532200000000003</v>
      </c>
      <c r="J19" s="12">
        <v>-149.52808999999999</v>
      </c>
      <c r="K19" s="12">
        <v>46</v>
      </c>
      <c r="L19" s="12">
        <v>29</v>
      </c>
      <c r="M19" s="21">
        <v>2.2000000000000002</v>
      </c>
      <c r="P19" s="12" t="s">
        <v>68</v>
      </c>
      <c r="Q19" s="12" t="s">
        <v>4</v>
      </c>
      <c r="R19" s="12" t="s">
        <v>4</v>
      </c>
      <c r="T19" s="12" t="s">
        <v>4</v>
      </c>
      <c r="U19" s="12" t="s">
        <v>3</v>
      </c>
      <c r="V19" s="12">
        <v>0.6</v>
      </c>
      <c r="X19" s="12" t="s">
        <v>3</v>
      </c>
      <c r="Y19" s="12" t="s">
        <v>365</v>
      </c>
      <c r="Z19" s="12" t="s">
        <v>7</v>
      </c>
      <c r="AG19" s="12" t="s">
        <v>75</v>
      </c>
      <c r="AH19" s="12" t="s">
        <v>42</v>
      </c>
      <c r="AP19" s="12" t="s">
        <v>12</v>
      </c>
      <c r="AQ19" s="12" t="s">
        <v>13</v>
      </c>
      <c r="AR19" s="12" t="s">
        <v>11</v>
      </c>
      <c r="AV19" s="12" t="s">
        <v>4</v>
      </c>
      <c r="AY19" s="12">
        <v>16</v>
      </c>
      <c r="AZ19" s="12">
        <v>17.3</v>
      </c>
      <c r="BA19" s="12">
        <v>2.9</v>
      </c>
      <c r="BB19" s="12">
        <v>3</v>
      </c>
      <c r="BC19" s="12" t="s">
        <v>1118</v>
      </c>
      <c r="BD19" s="12">
        <v>0.92</v>
      </c>
      <c r="BE19" s="12">
        <v>0.19</v>
      </c>
      <c r="BJ19" s="12" t="s">
        <v>4</v>
      </c>
      <c r="BL19" s="12" t="s">
        <v>4</v>
      </c>
      <c r="BM19" s="12" t="s">
        <v>7</v>
      </c>
      <c r="BT19" s="12" t="s">
        <v>3</v>
      </c>
      <c r="BU19" s="12" t="s">
        <v>4</v>
      </c>
      <c r="BV19" s="12" t="s">
        <v>4</v>
      </c>
      <c r="BW19" s="12" t="s">
        <v>55</v>
      </c>
      <c r="BX19" s="12" t="s">
        <v>56</v>
      </c>
      <c r="BY19" s="12" t="s">
        <v>56</v>
      </c>
      <c r="BZ19" s="12">
        <v>0</v>
      </c>
      <c r="CA19" s="12">
        <v>0</v>
      </c>
      <c r="CB19" s="12" t="s">
        <v>42</v>
      </c>
      <c r="CC19" s="12" t="s">
        <v>3</v>
      </c>
      <c r="CD19" s="12">
        <v>0.9</v>
      </c>
      <c r="CF19" s="12">
        <v>15.4</v>
      </c>
      <c r="CM19" s="12" t="s">
        <v>94</v>
      </c>
      <c r="CN19" s="12" t="s">
        <v>13</v>
      </c>
      <c r="CO19" s="12" t="s">
        <v>11</v>
      </c>
      <c r="CS19" s="12" t="s">
        <v>4</v>
      </c>
      <c r="CU19" s="12">
        <v>0.6</v>
      </c>
      <c r="CV19" s="12">
        <v>2.9</v>
      </c>
      <c r="CW19" s="12" t="s">
        <v>4</v>
      </c>
      <c r="CZ19" s="12" t="s">
        <v>64</v>
      </c>
      <c r="DA19" s="12" t="s">
        <v>3</v>
      </c>
      <c r="DB19" s="12">
        <v>16</v>
      </c>
      <c r="DC19" s="12">
        <v>16</v>
      </c>
      <c r="DD19" s="12" t="s">
        <v>4</v>
      </c>
      <c r="DE19" s="12" t="s">
        <v>66</v>
      </c>
      <c r="DF19" s="12" t="s">
        <v>60</v>
      </c>
      <c r="DG19" s="12">
        <v>16</v>
      </c>
      <c r="DH19" s="12">
        <v>5</v>
      </c>
      <c r="DI19" s="12">
        <v>1</v>
      </c>
      <c r="DL19" s="12" t="s">
        <v>165</v>
      </c>
      <c r="DM19" s="12" t="s">
        <v>59</v>
      </c>
      <c r="DN19" s="12">
        <v>16</v>
      </c>
      <c r="DO19" s="12">
        <v>5</v>
      </c>
      <c r="DP19" s="12">
        <v>1</v>
      </c>
      <c r="EV19" s="12" t="s">
        <v>4</v>
      </c>
      <c r="EX19" s="12">
        <v>72.8</v>
      </c>
      <c r="EY19" s="21">
        <f t="shared" si="0"/>
        <v>0.42707417582417589</v>
      </c>
      <c r="EZ19" s="12">
        <v>5.0999999999999996</v>
      </c>
      <c r="FA19" s="12">
        <v>13.8</v>
      </c>
      <c r="FB19" s="12">
        <v>5.4</v>
      </c>
      <c r="FC19" s="12">
        <v>17.5</v>
      </c>
      <c r="FD19" s="12">
        <f t="shared" si="2"/>
        <v>5.25</v>
      </c>
      <c r="FE19">
        <v>18.829999999999998</v>
      </c>
      <c r="FF19" s="13">
        <f t="shared" si="3"/>
        <v>0.74594594594594599</v>
      </c>
      <c r="FG19" s="13">
        <f t="shared" si="4"/>
        <v>1.0178378378378377</v>
      </c>
      <c r="FH19" s="21">
        <f t="shared" si="1"/>
        <v>17.8</v>
      </c>
      <c r="FI19" s="21">
        <f t="shared" si="5"/>
        <v>0</v>
      </c>
      <c r="FJ19" s="21">
        <f t="shared" si="6"/>
        <v>0</v>
      </c>
      <c r="FK19" s="21">
        <f t="shared" si="7"/>
        <v>0</v>
      </c>
      <c r="FL19" s="12" t="s">
        <v>52</v>
      </c>
      <c r="FM19" s="12">
        <v>0</v>
      </c>
      <c r="FN19" s="12" t="s">
        <v>56</v>
      </c>
      <c r="FO19" s="12">
        <v>0</v>
      </c>
      <c r="FP19" s="12">
        <v>0</v>
      </c>
      <c r="FQ19" s="12" t="s">
        <v>61</v>
      </c>
      <c r="FR19" s="12" t="s">
        <v>62</v>
      </c>
      <c r="FS19" s="12" t="s">
        <v>4</v>
      </c>
      <c r="FT19" s="12" t="s">
        <v>4</v>
      </c>
      <c r="FU19" s="12" t="s">
        <v>4</v>
      </c>
      <c r="FV19" s="12">
        <v>0</v>
      </c>
      <c r="FX19" s="12" t="s">
        <v>4</v>
      </c>
      <c r="GA19" s="12">
        <v>24.3</v>
      </c>
      <c r="GB19" s="12">
        <v>24.8</v>
      </c>
      <c r="GC19" s="21">
        <v>0</v>
      </c>
      <c r="GI19" s="12" t="s">
        <v>3</v>
      </c>
      <c r="GJ19" s="12">
        <v>1.1000000000000001</v>
      </c>
      <c r="GL19" s="12" t="s">
        <v>56</v>
      </c>
      <c r="GM19" s="12" t="s">
        <v>56</v>
      </c>
      <c r="GN19" s="12">
        <v>0</v>
      </c>
      <c r="GO19" s="12">
        <v>0</v>
      </c>
      <c r="GP19" s="12" t="s">
        <v>4</v>
      </c>
      <c r="GQ19" s="12" t="s">
        <v>1075</v>
      </c>
      <c r="GR19" s="12" t="s">
        <v>190</v>
      </c>
      <c r="GS19" s="12">
        <v>24.3</v>
      </c>
      <c r="GT19" s="12">
        <v>0</v>
      </c>
      <c r="GY19" s="12" t="s">
        <v>4</v>
      </c>
      <c r="HA19" s="12" t="s">
        <v>55</v>
      </c>
      <c r="HB19" s="12" t="s">
        <v>42</v>
      </c>
      <c r="HC19" s="12">
        <v>17.8</v>
      </c>
      <c r="HJ19" s="12" t="s">
        <v>13</v>
      </c>
      <c r="HK19" s="12" t="s">
        <v>12</v>
      </c>
      <c r="HL19" s="12" t="s">
        <v>11</v>
      </c>
      <c r="HP19" s="12" t="s">
        <v>13</v>
      </c>
      <c r="HQ19" s="12" t="s">
        <v>12</v>
      </c>
      <c r="HR19" s="12" t="s">
        <v>11</v>
      </c>
      <c r="HS19" s="12" t="s">
        <v>14</v>
      </c>
      <c r="HV19" s="12" t="s">
        <v>4</v>
      </c>
      <c r="HX19" s="12" t="s">
        <v>4</v>
      </c>
      <c r="HY19" s="12" t="s">
        <v>3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G19" s="12">
        <v>24.3</v>
      </c>
      <c r="IH19" s="12">
        <v>23.9</v>
      </c>
      <c r="II19" s="21">
        <v>0.46</v>
      </c>
      <c r="IJ19" s="12">
        <v>2</v>
      </c>
      <c r="IK19" s="12" t="s">
        <v>1118</v>
      </c>
      <c r="IL19" s="12">
        <v>5.3</v>
      </c>
      <c r="IM19" s="21">
        <v>1.4</v>
      </c>
      <c r="IN19" s="21">
        <v>0.1</v>
      </c>
      <c r="IT19" s="12" t="s">
        <v>3</v>
      </c>
      <c r="IU19" s="22">
        <v>0.8</v>
      </c>
      <c r="IW19" s="12" t="s">
        <v>56</v>
      </c>
      <c r="IX19" s="12" t="s">
        <v>56</v>
      </c>
      <c r="IY19" s="12">
        <v>0</v>
      </c>
      <c r="IZ19" s="12">
        <v>0</v>
      </c>
      <c r="JA19" s="12" t="s">
        <v>1075</v>
      </c>
      <c r="JB19" s="12" t="s">
        <v>274</v>
      </c>
      <c r="JC19" s="12">
        <v>24.3</v>
      </c>
      <c r="JD19" s="12">
        <v>24.3</v>
      </c>
      <c r="JI19" s="12" t="s">
        <v>4</v>
      </c>
      <c r="JK19" s="12" t="s">
        <v>55</v>
      </c>
      <c r="JL19" s="12" t="s">
        <v>42</v>
      </c>
      <c r="JM19" s="12">
        <v>17.8</v>
      </c>
      <c r="JT19" s="12" t="s">
        <v>13</v>
      </c>
      <c r="JU19" s="12" t="s">
        <v>12</v>
      </c>
      <c r="JV19" s="12" t="s">
        <v>11</v>
      </c>
      <c r="JZ19" s="12" t="s">
        <v>4</v>
      </c>
      <c r="KB19" s="12" t="s">
        <v>4</v>
      </c>
      <c r="KC19" s="12" t="s">
        <v>3</v>
      </c>
      <c r="KD19" s="12">
        <v>0</v>
      </c>
      <c r="KE19" s="12">
        <v>0</v>
      </c>
      <c r="KF19" s="12">
        <v>0</v>
      </c>
      <c r="KG19" s="12">
        <v>0</v>
      </c>
      <c r="KH19" s="12">
        <v>0</v>
      </c>
      <c r="KI19" s="12">
        <v>0</v>
      </c>
      <c r="KK19" s="12">
        <v>24.3</v>
      </c>
      <c r="KL19" s="12">
        <v>23.1</v>
      </c>
      <c r="KM19" s="21">
        <v>0.87</v>
      </c>
      <c r="KS19" s="12" t="s">
        <v>3</v>
      </c>
      <c r="KT19" s="12">
        <v>1</v>
      </c>
      <c r="KV19" s="12" t="s">
        <v>56</v>
      </c>
      <c r="KW19" s="12" t="s">
        <v>56</v>
      </c>
      <c r="KX19" s="12">
        <v>0</v>
      </c>
      <c r="KY19" s="12">
        <v>0</v>
      </c>
      <c r="KZ19" s="12" t="s">
        <v>4</v>
      </c>
      <c r="LA19" s="12" t="s">
        <v>1075</v>
      </c>
      <c r="LB19" s="12" t="s">
        <v>276</v>
      </c>
      <c r="LC19" s="12">
        <v>24.3</v>
      </c>
      <c r="LD19" s="12">
        <v>48.6</v>
      </c>
      <c r="LI19" s="12" t="s">
        <v>4</v>
      </c>
      <c r="LK19" s="12" t="s">
        <v>55</v>
      </c>
      <c r="LL19" s="12" t="s">
        <v>42</v>
      </c>
      <c r="LM19" s="12">
        <v>17.8</v>
      </c>
      <c r="LT19" s="12" t="s">
        <v>13</v>
      </c>
      <c r="LU19" s="12" t="s">
        <v>12</v>
      </c>
      <c r="LV19" s="12" t="s">
        <v>11</v>
      </c>
      <c r="LZ19" s="12" t="s">
        <v>12</v>
      </c>
      <c r="MA19" s="12" t="s">
        <v>11</v>
      </c>
      <c r="MB19" s="12" t="s">
        <v>13</v>
      </c>
      <c r="MF19" s="12" t="s">
        <v>4</v>
      </c>
      <c r="MH19" s="12" t="s">
        <v>4</v>
      </c>
      <c r="MI19" s="12" t="s">
        <v>3</v>
      </c>
      <c r="MJ19" s="12">
        <v>0</v>
      </c>
      <c r="MK19" s="12">
        <v>0</v>
      </c>
      <c r="ML19" s="12">
        <v>0</v>
      </c>
      <c r="MM19" s="12">
        <v>0</v>
      </c>
      <c r="MN19" s="12">
        <v>0</v>
      </c>
      <c r="MO19" s="12">
        <v>0</v>
      </c>
      <c r="MQ19" s="12">
        <v>8</v>
      </c>
      <c r="MR19" s="12">
        <v>8.1</v>
      </c>
      <c r="MS19" s="12">
        <v>4.6900000000000004</v>
      </c>
      <c r="MT19" s="12">
        <v>1</v>
      </c>
      <c r="MU19" s="12" t="s">
        <v>1132</v>
      </c>
      <c r="MV19" s="21">
        <v>0.7</v>
      </c>
      <c r="MW19" s="21">
        <v>0.21</v>
      </c>
      <c r="MX19" s="12" t="s">
        <v>4</v>
      </c>
      <c r="MZ19" s="12" t="s">
        <v>4</v>
      </c>
      <c r="NA19" s="12" t="s">
        <v>7</v>
      </c>
      <c r="NH19" s="12" t="s">
        <v>3</v>
      </c>
      <c r="NI19" s="12" t="s">
        <v>4</v>
      </c>
      <c r="NJ19" s="12" t="s">
        <v>4</v>
      </c>
      <c r="NK19" s="12" t="s">
        <v>69</v>
      </c>
      <c r="NL19" s="12" t="s">
        <v>56</v>
      </c>
      <c r="NM19" s="12" t="s">
        <v>56</v>
      </c>
      <c r="NN19" s="12">
        <v>0</v>
      </c>
      <c r="NO19" s="12">
        <v>0</v>
      </c>
      <c r="NP19" s="12" t="s">
        <v>42</v>
      </c>
      <c r="NQ19" s="12" t="s">
        <v>3</v>
      </c>
      <c r="NR19" s="12">
        <v>1.1000000000000001</v>
      </c>
      <c r="NT19" s="12">
        <v>18.5</v>
      </c>
      <c r="OA19" s="12" t="s">
        <v>12</v>
      </c>
      <c r="OB19" s="12" t="s">
        <v>13</v>
      </c>
      <c r="OC19" s="12" t="s">
        <v>11</v>
      </c>
      <c r="OG19" s="12" t="s">
        <v>4</v>
      </c>
      <c r="OI19" s="12">
        <v>0.4</v>
      </c>
      <c r="OJ19" s="12">
        <v>2.2999999999999998</v>
      </c>
      <c r="OK19" s="12" t="s">
        <v>4</v>
      </c>
      <c r="ON19" s="12" t="s">
        <v>64</v>
      </c>
      <c r="OO19" s="12" t="s">
        <v>3</v>
      </c>
      <c r="OP19" s="12">
        <v>8</v>
      </c>
      <c r="OQ19" s="12">
        <v>0</v>
      </c>
      <c r="OR19" s="12" t="s">
        <v>4</v>
      </c>
      <c r="OS19" s="12" t="s">
        <v>56</v>
      </c>
      <c r="OT19" s="12" t="s">
        <v>60</v>
      </c>
      <c r="OU19" s="12">
        <v>0</v>
      </c>
      <c r="OZ19" s="12" t="s">
        <v>165</v>
      </c>
      <c r="PA19" s="12" t="s">
        <v>59</v>
      </c>
      <c r="PB19" s="12">
        <v>8</v>
      </c>
      <c r="PC19" s="12">
        <v>5</v>
      </c>
      <c r="PD19" s="12">
        <v>1</v>
      </c>
      <c r="QJ19" s="12">
        <v>50</v>
      </c>
      <c r="QK19" s="12">
        <v>49.9</v>
      </c>
      <c r="QL19" s="12">
        <v>0.2</v>
      </c>
      <c r="QM19" s="12" t="s">
        <v>51</v>
      </c>
      <c r="QN19" s="12" t="s">
        <v>4</v>
      </c>
      <c r="QO19" s="12" t="s">
        <v>4</v>
      </c>
      <c r="QQ19" s="12" t="s">
        <v>4</v>
      </c>
      <c r="QR19" s="12" t="s">
        <v>3</v>
      </c>
      <c r="QS19" s="12">
        <v>1</v>
      </c>
      <c r="QU19" s="12" t="s">
        <v>4</v>
      </c>
      <c r="QW19" s="12" t="s">
        <v>7</v>
      </c>
      <c r="RB19" s="12" t="s">
        <v>55</v>
      </c>
      <c r="RC19" s="12" t="s">
        <v>42</v>
      </c>
      <c r="RD19" s="12">
        <v>24.4</v>
      </c>
      <c r="RK19" s="12" t="s">
        <v>12</v>
      </c>
      <c r="RL19" s="12" t="s">
        <v>13</v>
      </c>
      <c r="RQ19" s="12" t="s">
        <v>4</v>
      </c>
    </row>
    <row r="20" spans="1:487" x14ac:dyDescent="0.35">
      <c r="A20" s="85">
        <v>20401302</v>
      </c>
      <c r="B20" s="12" t="s">
        <v>246</v>
      </c>
      <c r="C20" s="19">
        <v>0.41666666666666669</v>
      </c>
      <c r="D20" s="20">
        <v>44460</v>
      </c>
      <c r="E20" s="12" t="s">
        <v>47</v>
      </c>
      <c r="F20" s="12" t="s">
        <v>131</v>
      </c>
      <c r="G20" s="12" t="s">
        <v>184</v>
      </c>
      <c r="H20" s="12" t="s">
        <v>247</v>
      </c>
      <c r="K20" s="12">
        <v>50</v>
      </c>
      <c r="L20" s="12">
        <v>50</v>
      </c>
      <c r="M20" s="21">
        <v>1.8</v>
      </c>
      <c r="P20" s="12" t="s">
        <v>68</v>
      </c>
      <c r="Q20" s="12" t="s">
        <v>4</v>
      </c>
      <c r="R20" s="12" t="s">
        <v>4</v>
      </c>
      <c r="T20" s="12" t="s">
        <v>4</v>
      </c>
      <c r="U20" s="12" t="s">
        <v>3</v>
      </c>
      <c r="V20" s="12">
        <v>0.9</v>
      </c>
      <c r="X20" s="12" t="s">
        <v>4</v>
      </c>
      <c r="Z20" s="12" t="s">
        <v>7</v>
      </c>
      <c r="AG20" s="12" t="s">
        <v>69</v>
      </c>
      <c r="AH20" s="12" t="s">
        <v>41</v>
      </c>
      <c r="AI20" s="12">
        <v>24.5</v>
      </c>
      <c r="AP20" s="12" t="s">
        <v>13</v>
      </c>
      <c r="AQ20" s="12" t="s">
        <v>12</v>
      </c>
      <c r="AV20" s="12" t="s">
        <v>3</v>
      </c>
      <c r="AW20" s="12" t="s">
        <v>248</v>
      </c>
      <c r="AY20" s="12">
        <v>50</v>
      </c>
      <c r="AZ20" s="12">
        <v>50</v>
      </c>
      <c r="BA20" s="12">
        <v>1.26</v>
      </c>
      <c r="BJ20" s="12" t="s">
        <v>4</v>
      </c>
      <c r="BL20" s="12" t="s">
        <v>4</v>
      </c>
      <c r="BM20" s="12" t="s">
        <v>54</v>
      </c>
      <c r="BT20" s="12" t="s">
        <v>4</v>
      </c>
      <c r="BU20" s="12" t="s">
        <v>4</v>
      </c>
      <c r="BV20" s="12" t="s">
        <v>4</v>
      </c>
      <c r="BW20" s="12" t="s">
        <v>55</v>
      </c>
      <c r="BX20" s="12" t="s">
        <v>56</v>
      </c>
      <c r="BY20" s="12" t="s">
        <v>56</v>
      </c>
      <c r="BZ20" s="12">
        <v>0</v>
      </c>
      <c r="CA20" s="12">
        <v>0</v>
      </c>
      <c r="CB20" s="12" t="s">
        <v>41</v>
      </c>
      <c r="CC20" s="12" t="s">
        <v>3</v>
      </c>
      <c r="CD20" s="12">
        <v>0.7</v>
      </c>
      <c r="CF20" s="12">
        <v>36</v>
      </c>
      <c r="CG20" s="12">
        <v>36</v>
      </c>
      <c r="CI20" s="12">
        <v>22.4</v>
      </c>
      <c r="CM20" s="12" t="s">
        <v>12</v>
      </c>
      <c r="CN20" s="12" t="s">
        <v>13</v>
      </c>
      <c r="CS20" s="12" t="s">
        <v>3</v>
      </c>
      <c r="CT20" s="12" t="s">
        <v>25</v>
      </c>
      <c r="CU20" s="12">
        <v>3.4</v>
      </c>
      <c r="CV20" s="12">
        <v>4.3</v>
      </c>
      <c r="CW20" s="12" t="s">
        <v>4</v>
      </c>
      <c r="CX20" s="12" t="s">
        <v>249</v>
      </c>
      <c r="CY20" s="12" t="s">
        <v>201</v>
      </c>
      <c r="CZ20" s="12" t="s">
        <v>64</v>
      </c>
      <c r="DA20" s="12" t="s">
        <v>3</v>
      </c>
      <c r="DB20" s="12">
        <v>50</v>
      </c>
      <c r="DC20" s="12">
        <v>85</v>
      </c>
      <c r="DD20" s="12" t="s">
        <v>4</v>
      </c>
      <c r="DE20" s="12" t="s">
        <v>165</v>
      </c>
      <c r="DF20" s="12" t="s">
        <v>59</v>
      </c>
      <c r="DG20" s="12">
        <v>10</v>
      </c>
      <c r="DH20" s="12">
        <v>5</v>
      </c>
      <c r="DI20" s="12">
        <v>5</v>
      </c>
      <c r="DL20" s="12" t="s">
        <v>66</v>
      </c>
      <c r="DM20" s="12" t="s">
        <v>59</v>
      </c>
      <c r="DN20" s="12">
        <v>12</v>
      </c>
      <c r="DO20" s="12">
        <v>5</v>
      </c>
      <c r="DP20" s="12">
        <v>5</v>
      </c>
      <c r="DS20" s="12" t="s">
        <v>56</v>
      </c>
      <c r="DT20" s="12" t="s">
        <v>59</v>
      </c>
      <c r="DZ20" s="12" t="s">
        <v>165</v>
      </c>
      <c r="EA20" s="12" t="s">
        <v>60</v>
      </c>
      <c r="EB20" s="12">
        <v>10</v>
      </c>
      <c r="EC20" s="12">
        <v>5</v>
      </c>
      <c r="ED20" s="12">
        <v>5</v>
      </c>
      <c r="EG20" s="12" t="s">
        <v>66</v>
      </c>
      <c r="EH20" s="12" t="s">
        <v>60</v>
      </c>
      <c r="EI20" s="12">
        <v>16</v>
      </c>
      <c r="EJ20" s="12">
        <v>5</v>
      </c>
      <c r="EK20" s="12">
        <v>5</v>
      </c>
      <c r="EN20" s="12" t="s">
        <v>56</v>
      </c>
      <c r="EO20" s="12" t="s">
        <v>60</v>
      </c>
      <c r="EP20" s="12">
        <v>59</v>
      </c>
      <c r="EU20" s="12" t="s">
        <v>250</v>
      </c>
      <c r="EV20" s="12" t="s">
        <v>4</v>
      </c>
      <c r="EX20" s="12">
        <v>81</v>
      </c>
      <c r="EY20" s="21">
        <f t="shared" si="0"/>
        <v>0.7767901234567901</v>
      </c>
      <c r="EZ20" s="12">
        <v>7.2</v>
      </c>
      <c r="FA20" s="12">
        <v>15.4</v>
      </c>
      <c r="FB20" s="12">
        <v>7.3</v>
      </c>
      <c r="FC20" s="12">
        <v>16.8</v>
      </c>
      <c r="FD20" s="12">
        <f t="shared" si="2"/>
        <v>7.25</v>
      </c>
      <c r="FE20">
        <v>18.079999999999998</v>
      </c>
      <c r="FF20" s="13">
        <f t="shared" si="3"/>
        <v>0.34222222222222221</v>
      </c>
      <c r="FG20" s="13">
        <f t="shared" si="4"/>
        <v>0.40177777777777773</v>
      </c>
      <c r="FH20" s="21">
        <f t="shared" si="1"/>
        <v>16.266666666666666</v>
      </c>
      <c r="FI20" s="21">
        <f t="shared" si="5"/>
        <v>16</v>
      </c>
      <c r="FJ20" s="21">
        <f t="shared" si="6"/>
        <v>0.68333333333333324</v>
      </c>
      <c r="FK20" s="21">
        <f t="shared" si="7"/>
        <v>0.13333333333333333</v>
      </c>
      <c r="FL20" s="12" t="s">
        <v>52</v>
      </c>
      <c r="FM20" s="12">
        <v>0</v>
      </c>
      <c r="FN20" s="12" t="s">
        <v>56</v>
      </c>
      <c r="FO20" s="12">
        <v>0</v>
      </c>
      <c r="FP20" s="12">
        <v>0</v>
      </c>
      <c r="FQ20" s="12" t="s">
        <v>89</v>
      </c>
      <c r="FR20" s="12" t="s">
        <v>100</v>
      </c>
      <c r="FS20" s="12" t="s">
        <v>4</v>
      </c>
      <c r="FT20" s="12" t="s">
        <v>3</v>
      </c>
      <c r="FU20" s="12" t="s">
        <v>4</v>
      </c>
      <c r="FV20" s="12">
        <v>0</v>
      </c>
      <c r="FX20" s="12" t="s">
        <v>4</v>
      </c>
      <c r="FZ20" s="12" t="s">
        <v>251</v>
      </c>
      <c r="GA20" s="12">
        <v>27</v>
      </c>
      <c r="GB20" s="12">
        <v>26</v>
      </c>
      <c r="GC20" s="21">
        <v>0.35</v>
      </c>
      <c r="GI20" s="12" t="s">
        <v>3</v>
      </c>
      <c r="GJ20" s="12">
        <v>1.1000000000000001</v>
      </c>
      <c r="GL20" s="12" t="s">
        <v>56</v>
      </c>
      <c r="GM20" s="12" t="s">
        <v>56</v>
      </c>
      <c r="GN20" s="12">
        <v>0</v>
      </c>
      <c r="GO20" s="12">
        <v>0</v>
      </c>
      <c r="GP20" s="12" t="s">
        <v>4</v>
      </c>
      <c r="GQ20" s="12" t="s">
        <v>7</v>
      </c>
      <c r="GX20" s="12" t="s">
        <v>4</v>
      </c>
      <c r="GY20" s="12" t="s">
        <v>4</v>
      </c>
      <c r="HA20" s="12" t="s">
        <v>55</v>
      </c>
      <c r="HB20" s="12" t="s">
        <v>42</v>
      </c>
      <c r="HC20" s="12">
        <v>17.100000000000001</v>
      </c>
      <c r="HJ20" s="12" t="s">
        <v>12</v>
      </c>
      <c r="HK20" s="12" t="s">
        <v>13</v>
      </c>
      <c r="HL20" s="12" t="s">
        <v>14</v>
      </c>
      <c r="HP20" s="12" t="s">
        <v>94</v>
      </c>
      <c r="HQ20" s="12" t="s">
        <v>159</v>
      </c>
      <c r="HR20" s="12" t="s">
        <v>14</v>
      </c>
      <c r="HV20" s="12" t="s">
        <v>4</v>
      </c>
      <c r="HX20" s="12" t="s">
        <v>4</v>
      </c>
      <c r="HY20" s="12" t="s">
        <v>4</v>
      </c>
      <c r="HZ20" s="12">
        <v>0</v>
      </c>
      <c r="IA20" s="12">
        <v>0</v>
      </c>
      <c r="IB20" s="12">
        <v>0</v>
      </c>
      <c r="IC20" s="12">
        <v>0</v>
      </c>
      <c r="ID20" s="12">
        <v>0</v>
      </c>
      <c r="IE20" s="12">
        <v>0</v>
      </c>
      <c r="IF20" s="12" t="s">
        <v>382</v>
      </c>
      <c r="IG20" s="12">
        <v>27</v>
      </c>
      <c r="IH20" s="12">
        <v>26</v>
      </c>
      <c r="II20" s="21">
        <v>0.15</v>
      </c>
      <c r="IJ20" s="12">
        <v>2</v>
      </c>
      <c r="IK20" s="12" t="s">
        <v>1118</v>
      </c>
      <c r="IL20" s="12">
        <v>8.1999999999999993</v>
      </c>
      <c r="IM20" s="21">
        <v>0.4</v>
      </c>
      <c r="IN20" s="21">
        <v>0.15</v>
      </c>
      <c r="IT20" s="12" t="s">
        <v>3</v>
      </c>
      <c r="IU20" s="22">
        <v>1.1000000000000001</v>
      </c>
      <c r="IW20" s="12" t="s">
        <v>56</v>
      </c>
      <c r="IX20" s="12" t="s">
        <v>56</v>
      </c>
      <c r="IY20" s="12">
        <v>0</v>
      </c>
      <c r="IZ20" s="12">
        <v>0</v>
      </c>
      <c r="JA20" s="12" t="s">
        <v>7</v>
      </c>
      <c r="JH20" s="12" t="s">
        <v>4</v>
      </c>
      <c r="JI20" s="12" t="s">
        <v>4</v>
      </c>
      <c r="JK20" s="12" t="s">
        <v>55</v>
      </c>
      <c r="JL20" s="12" t="s">
        <v>41</v>
      </c>
      <c r="JM20" s="12">
        <v>16.5</v>
      </c>
      <c r="JT20" s="12" t="s">
        <v>12</v>
      </c>
      <c r="JU20" s="12" t="s">
        <v>13</v>
      </c>
      <c r="JZ20" s="12" t="s">
        <v>3</v>
      </c>
      <c r="KA20" s="12" t="s">
        <v>71</v>
      </c>
      <c r="KB20" s="12" t="s">
        <v>3</v>
      </c>
      <c r="KC20" s="12" t="s">
        <v>4</v>
      </c>
      <c r="KD20" s="12">
        <v>6</v>
      </c>
      <c r="KE20" s="12">
        <v>0</v>
      </c>
      <c r="KF20" s="12">
        <v>2.4</v>
      </c>
      <c r="KG20" s="12">
        <v>0</v>
      </c>
      <c r="KH20" s="12">
        <v>0.4</v>
      </c>
      <c r="KI20" s="12">
        <v>0</v>
      </c>
      <c r="KJ20" s="12" t="s">
        <v>252</v>
      </c>
      <c r="KK20" s="12">
        <v>27</v>
      </c>
      <c r="KL20" s="12">
        <v>26</v>
      </c>
      <c r="KM20" s="21">
        <v>1.92</v>
      </c>
      <c r="KS20" s="12" t="s">
        <v>3</v>
      </c>
      <c r="KT20" s="12">
        <v>1</v>
      </c>
      <c r="KV20" s="12" t="s">
        <v>56</v>
      </c>
      <c r="KW20" s="12" t="s">
        <v>56</v>
      </c>
      <c r="KX20" s="12">
        <v>0</v>
      </c>
      <c r="KY20" s="12">
        <v>0</v>
      </c>
      <c r="KZ20" s="12" t="s">
        <v>4</v>
      </c>
      <c r="LA20" s="12" t="s">
        <v>7</v>
      </c>
      <c r="LH20" s="12" t="s">
        <v>4</v>
      </c>
      <c r="LI20" s="12" t="s">
        <v>4</v>
      </c>
      <c r="LK20" s="12" t="s">
        <v>55</v>
      </c>
      <c r="LL20" s="12" t="s">
        <v>91</v>
      </c>
      <c r="LM20" s="12">
        <v>15.2</v>
      </c>
      <c r="LT20" s="12" t="s">
        <v>12</v>
      </c>
      <c r="LU20" s="12" t="s">
        <v>13</v>
      </c>
      <c r="LZ20" s="12" t="s">
        <v>94</v>
      </c>
      <c r="MA20" s="12" t="s">
        <v>13</v>
      </c>
      <c r="MF20" s="12" t="s">
        <v>3</v>
      </c>
      <c r="MG20" s="12" t="s">
        <v>25</v>
      </c>
      <c r="MH20" s="12" t="s">
        <v>3</v>
      </c>
      <c r="MI20" s="12" t="s">
        <v>4</v>
      </c>
      <c r="MJ20" s="12">
        <v>10</v>
      </c>
      <c r="MK20" s="12">
        <v>0</v>
      </c>
      <c r="ML20" s="12">
        <v>1.7</v>
      </c>
      <c r="MM20" s="12">
        <v>0</v>
      </c>
      <c r="MN20" s="12">
        <v>0.4</v>
      </c>
      <c r="MO20" s="12">
        <v>0</v>
      </c>
      <c r="MP20" s="12" t="s">
        <v>383</v>
      </c>
      <c r="MQ20" s="12">
        <v>72</v>
      </c>
      <c r="MR20" s="12">
        <v>72</v>
      </c>
      <c r="MS20" s="12">
        <v>2.02</v>
      </c>
      <c r="MT20" s="12">
        <v>1</v>
      </c>
      <c r="MU20" s="12" t="s">
        <v>1118</v>
      </c>
      <c r="MV20" s="21">
        <v>1.1000000000000001</v>
      </c>
      <c r="MW20" s="21">
        <v>0.3</v>
      </c>
      <c r="MX20" s="12" t="s">
        <v>4</v>
      </c>
      <c r="MZ20" s="12" t="s">
        <v>4</v>
      </c>
      <c r="NA20" s="12" t="s">
        <v>7</v>
      </c>
      <c r="NH20" s="12" t="s">
        <v>4</v>
      </c>
      <c r="NI20" s="12" t="s">
        <v>4</v>
      </c>
      <c r="NJ20" s="12" t="s">
        <v>4</v>
      </c>
      <c r="NK20" s="12" t="s">
        <v>55</v>
      </c>
      <c r="NL20" s="12" t="s">
        <v>56</v>
      </c>
      <c r="NM20" s="12" t="s">
        <v>56</v>
      </c>
      <c r="NN20" s="12">
        <v>0</v>
      </c>
      <c r="NO20" s="12">
        <v>0</v>
      </c>
      <c r="NP20" s="12" t="s">
        <v>40</v>
      </c>
      <c r="NQ20" s="12" t="s">
        <v>3</v>
      </c>
      <c r="NR20" s="12">
        <v>1</v>
      </c>
      <c r="NT20" s="12">
        <v>45</v>
      </c>
      <c r="NU20" s="12">
        <v>45</v>
      </c>
      <c r="NW20" s="12">
        <v>16</v>
      </c>
      <c r="OA20" s="12" t="s">
        <v>12</v>
      </c>
      <c r="OB20" s="12" t="s">
        <v>13</v>
      </c>
      <c r="OC20" s="12" t="s">
        <v>11</v>
      </c>
      <c r="OG20" s="12" t="s">
        <v>3</v>
      </c>
      <c r="OH20" s="12" t="s">
        <v>25</v>
      </c>
      <c r="OI20" s="12">
        <v>3.7</v>
      </c>
      <c r="OJ20" s="12">
        <v>3.7</v>
      </c>
      <c r="OK20" s="12" t="s">
        <v>4</v>
      </c>
      <c r="OL20" s="12" t="s">
        <v>253</v>
      </c>
      <c r="OM20" s="12" t="s">
        <v>254</v>
      </c>
      <c r="ON20" s="12" t="s">
        <v>110</v>
      </c>
      <c r="OO20" s="12" t="s">
        <v>3</v>
      </c>
      <c r="OP20" s="12">
        <v>50</v>
      </c>
      <c r="OQ20" s="12">
        <v>72</v>
      </c>
      <c r="OR20" s="12" t="s">
        <v>4</v>
      </c>
      <c r="OS20" s="12" t="s">
        <v>255</v>
      </c>
      <c r="OT20" s="12" t="s">
        <v>60</v>
      </c>
      <c r="OU20" s="12">
        <v>10</v>
      </c>
      <c r="OZ20" s="12" t="s">
        <v>165</v>
      </c>
      <c r="PA20" s="12" t="s">
        <v>213</v>
      </c>
      <c r="PB20" s="12">
        <v>12</v>
      </c>
      <c r="PC20" s="12">
        <v>5</v>
      </c>
      <c r="PD20" s="12">
        <v>5</v>
      </c>
      <c r="PG20" s="12" t="s">
        <v>66</v>
      </c>
      <c r="PH20" s="12" t="s">
        <v>60</v>
      </c>
      <c r="PI20" s="12">
        <v>12</v>
      </c>
      <c r="PJ20" s="12">
        <v>5</v>
      </c>
      <c r="PK20" s="12">
        <v>5</v>
      </c>
      <c r="PN20" s="12" t="s">
        <v>56</v>
      </c>
      <c r="PO20" s="12" t="s">
        <v>60</v>
      </c>
      <c r="PP20" s="12">
        <v>38</v>
      </c>
      <c r="PU20" s="12" t="s">
        <v>165</v>
      </c>
      <c r="PV20" s="12" t="s">
        <v>59</v>
      </c>
      <c r="PW20" s="12">
        <v>10</v>
      </c>
      <c r="PX20" s="12">
        <v>5</v>
      </c>
      <c r="PY20" s="12">
        <v>5</v>
      </c>
      <c r="QB20" s="12" t="s">
        <v>66</v>
      </c>
      <c r="QC20" s="12" t="s">
        <v>59</v>
      </c>
      <c r="QD20" s="12">
        <v>18</v>
      </c>
      <c r="QE20" s="12">
        <v>5</v>
      </c>
      <c r="QF20" s="12">
        <v>5</v>
      </c>
      <c r="QI20" s="12" t="s">
        <v>256</v>
      </c>
      <c r="QJ20" s="12">
        <v>50</v>
      </c>
      <c r="QK20" s="12">
        <v>50</v>
      </c>
      <c r="QL20" s="12">
        <v>0.42</v>
      </c>
      <c r="QM20" s="12" t="s">
        <v>51</v>
      </c>
      <c r="QN20" s="12" t="s">
        <v>3</v>
      </c>
      <c r="QO20" s="12" t="s">
        <v>4</v>
      </c>
      <c r="QQ20" s="12" t="s">
        <v>4</v>
      </c>
      <c r="QR20" s="12" t="s">
        <v>3</v>
      </c>
      <c r="QS20" s="12">
        <v>1</v>
      </c>
      <c r="QU20" s="12" t="s">
        <v>4</v>
      </c>
      <c r="QW20" s="12" t="s">
        <v>7</v>
      </c>
      <c r="RB20" s="12" t="s">
        <v>55</v>
      </c>
      <c r="RC20" s="12" t="s">
        <v>257</v>
      </c>
      <c r="RD20" s="12">
        <v>32.5</v>
      </c>
      <c r="RK20" s="12" t="s">
        <v>12</v>
      </c>
      <c r="RL20" s="12" t="s">
        <v>13</v>
      </c>
      <c r="RQ20" s="12" t="s">
        <v>4</v>
      </c>
      <c r="RS20" s="12" t="s">
        <v>381</v>
      </c>
    </row>
    <row r="21" spans="1:487" x14ac:dyDescent="0.35">
      <c r="A21" s="85">
        <v>20401303</v>
      </c>
      <c r="B21" s="12" t="s">
        <v>72</v>
      </c>
      <c r="C21" s="19">
        <v>0.42152777777777778</v>
      </c>
      <c r="D21" s="20">
        <v>44466</v>
      </c>
      <c r="E21" s="12" t="s">
        <v>47</v>
      </c>
      <c r="F21" s="12" t="s">
        <v>164</v>
      </c>
      <c r="G21" s="12" t="s">
        <v>184</v>
      </c>
      <c r="H21" s="12" t="s">
        <v>185</v>
      </c>
      <c r="K21" s="12">
        <v>50</v>
      </c>
      <c r="L21" s="12">
        <v>50</v>
      </c>
      <c r="M21" s="21">
        <v>0.08</v>
      </c>
      <c r="P21" s="12" t="s">
        <v>68</v>
      </c>
      <c r="Q21" s="12" t="s">
        <v>4</v>
      </c>
      <c r="R21" s="12" t="s">
        <v>4</v>
      </c>
      <c r="T21" s="12" t="s">
        <v>4</v>
      </c>
      <c r="U21" s="12" t="s">
        <v>3</v>
      </c>
      <c r="V21" s="12">
        <v>0.7</v>
      </c>
      <c r="X21" s="12" t="s">
        <v>4</v>
      </c>
      <c r="Z21" s="12" t="s">
        <v>7</v>
      </c>
      <c r="AG21" s="12" t="s">
        <v>55</v>
      </c>
      <c r="AH21" s="12" t="s">
        <v>42</v>
      </c>
      <c r="AI21" s="12">
        <v>30.3</v>
      </c>
      <c r="AJ21" s="12">
        <v>30.3</v>
      </c>
      <c r="AK21" s="12">
        <v>21</v>
      </c>
      <c r="AP21" s="12" t="s">
        <v>13</v>
      </c>
      <c r="AQ21" s="12" t="s">
        <v>12</v>
      </c>
      <c r="AV21" s="12" t="s">
        <v>4</v>
      </c>
      <c r="AX21" s="12" t="s">
        <v>388</v>
      </c>
      <c r="AY21" s="12">
        <v>27</v>
      </c>
      <c r="AZ21" s="12">
        <v>27</v>
      </c>
      <c r="BA21" s="12">
        <v>1.22</v>
      </c>
      <c r="BJ21" s="12" t="s">
        <v>4</v>
      </c>
      <c r="BL21" s="12" t="s">
        <v>4</v>
      </c>
      <c r="BM21" s="12" t="s">
        <v>54</v>
      </c>
      <c r="BT21" s="12" t="s">
        <v>4</v>
      </c>
      <c r="BU21" s="12" t="s">
        <v>4</v>
      </c>
      <c r="BV21" s="12" t="s">
        <v>3</v>
      </c>
      <c r="BW21" s="12" t="s">
        <v>55</v>
      </c>
      <c r="BX21" s="12" t="s">
        <v>56</v>
      </c>
      <c r="BY21" s="12" t="s">
        <v>56</v>
      </c>
      <c r="BZ21" s="12">
        <v>0</v>
      </c>
      <c r="CA21" s="12">
        <v>0</v>
      </c>
      <c r="CB21" s="12" t="s">
        <v>41</v>
      </c>
      <c r="CC21" s="12" t="s">
        <v>3</v>
      </c>
      <c r="CD21" s="12">
        <v>0.9</v>
      </c>
      <c r="CF21" s="12">
        <v>17</v>
      </c>
      <c r="CM21" s="12" t="s">
        <v>13</v>
      </c>
      <c r="CN21" s="12" t="s">
        <v>12</v>
      </c>
      <c r="CO21" s="12" t="s">
        <v>11</v>
      </c>
      <c r="CP21" s="12" t="s">
        <v>81</v>
      </c>
      <c r="CQ21" s="12" t="s">
        <v>15</v>
      </c>
      <c r="CS21" s="12" t="s">
        <v>4</v>
      </c>
      <c r="CU21" s="12">
        <v>1.9</v>
      </c>
      <c r="CV21" s="12">
        <v>2</v>
      </c>
      <c r="CW21" s="12" t="s">
        <v>4</v>
      </c>
      <c r="CZ21" s="12" t="s">
        <v>64</v>
      </c>
      <c r="DA21" s="12" t="s">
        <v>3</v>
      </c>
      <c r="DB21" s="12">
        <v>27</v>
      </c>
      <c r="DC21" s="12">
        <v>27</v>
      </c>
      <c r="DD21" s="12" t="s">
        <v>4</v>
      </c>
      <c r="DE21" s="12" t="s">
        <v>65</v>
      </c>
      <c r="DF21" s="12" t="s">
        <v>60</v>
      </c>
      <c r="DG21" s="12">
        <v>13</v>
      </c>
      <c r="DH21" s="12">
        <v>5</v>
      </c>
      <c r="DI21" s="12">
        <v>5</v>
      </c>
      <c r="DL21" s="12" t="s">
        <v>66</v>
      </c>
      <c r="DM21" s="12" t="s">
        <v>60</v>
      </c>
      <c r="DN21" s="12">
        <v>14</v>
      </c>
      <c r="DO21" s="12">
        <v>5</v>
      </c>
      <c r="DP21" s="12">
        <v>4</v>
      </c>
      <c r="DS21" s="12" t="s">
        <v>65</v>
      </c>
      <c r="DT21" s="12" t="s">
        <v>59</v>
      </c>
      <c r="DU21" s="12">
        <v>13</v>
      </c>
      <c r="DV21" s="12">
        <v>5</v>
      </c>
      <c r="DW21" s="12">
        <v>5</v>
      </c>
      <c r="DZ21" s="12" t="s">
        <v>66</v>
      </c>
      <c r="EA21" s="12" t="s">
        <v>59</v>
      </c>
      <c r="EB21" s="12">
        <v>14</v>
      </c>
      <c r="EC21" s="12">
        <v>5</v>
      </c>
      <c r="ED21" s="12">
        <v>4</v>
      </c>
      <c r="EV21" s="12" t="s">
        <v>4</v>
      </c>
      <c r="EX21" s="12">
        <v>54.4</v>
      </c>
      <c r="EY21" s="21">
        <f t="shared" si="0"/>
        <v>7.4761029411764698E-2</v>
      </c>
      <c r="EZ21" s="12">
        <v>5.0999999999999996</v>
      </c>
      <c r="FA21" s="12">
        <v>13.3</v>
      </c>
      <c r="FB21" s="12">
        <v>5.3</v>
      </c>
      <c r="FC21" s="12">
        <v>12.2</v>
      </c>
      <c r="FD21" s="12">
        <f t="shared" si="2"/>
        <v>5.1999999999999993</v>
      </c>
      <c r="FE21">
        <v>16.670000000000002</v>
      </c>
      <c r="FF21" s="13">
        <f t="shared" si="3"/>
        <v>0.87500000000000011</v>
      </c>
      <c r="FG21" s="13">
        <f t="shared" si="4"/>
        <v>1.0967105263157897</v>
      </c>
      <c r="FH21" s="21">
        <f t="shared" si="1"/>
        <v>13.233333333333334</v>
      </c>
      <c r="FI21" s="21">
        <f t="shared" si="5"/>
        <v>74.599999999999994</v>
      </c>
      <c r="FJ21" s="21">
        <f t="shared" si="6"/>
        <v>1.5666666666666667</v>
      </c>
      <c r="FK21" s="21">
        <f t="shared" si="7"/>
        <v>1.25</v>
      </c>
      <c r="FL21" s="12" t="s">
        <v>52</v>
      </c>
      <c r="FM21" s="12">
        <v>0</v>
      </c>
      <c r="FN21" s="12" t="s">
        <v>56</v>
      </c>
      <c r="FO21" s="12">
        <v>0</v>
      </c>
      <c r="FP21" s="12">
        <v>0</v>
      </c>
      <c r="FQ21" s="12">
        <v>0</v>
      </c>
      <c r="FS21" s="12" t="s">
        <v>4</v>
      </c>
      <c r="FT21" s="12" t="s">
        <v>4</v>
      </c>
      <c r="FU21" s="12" t="s">
        <v>4</v>
      </c>
      <c r="FV21" s="12">
        <v>0</v>
      </c>
      <c r="FX21" s="12" t="s">
        <v>4</v>
      </c>
      <c r="GA21" s="12">
        <v>14.6</v>
      </c>
      <c r="GB21" s="12">
        <v>14.7</v>
      </c>
      <c r="GC21" s="21">
        <v>0</v>
      </c>
      <c r="GI21" s="12" t="s">
        <v>3</v>
      </c>
      <c r="GJ21" s="12">
        <v>1.1000000000000001</v>
      </c>
      <c r="GL21" s="12" t="s">
        <v>56</v>
      </c>
      <c r="GM21" s="12" t="s">
        <v>56</v>
      </c>
      <c r="GN21" s="12">
        <v>0</v>
      </c>
      <c r="GO21" s="12">
        <v>0</v>
      </c>
      <c r="GP21" s="12" t="s">
        <v>4</v>
      </c>
      <c r="GQ21" s="12" t="s">
        <v>7</v>
      </c>
      <c r="GY21" s="12" t="s">
        <v>4</v>
      </c>
      <c r="HA21" s="12" t="s">
        <v>55</v>
      </c>
      <c r="HB21" s="12" t="s">
        <v>91</v>
      </c>
      <c r="HC21" s="12">
        <v>13.3</v>
      </c>
      <c r="HJ21" s="12" t="s">
        <v>13</v>
      </c>
      <c r="HK21" s="12" t="s">
        <v>14</v>
      </c>
      <c r="HL21" s="12" t="s">
        <v>11</v>
      </c>
      <c r="HP21" s="12" t="s">
        <v>13</v>
      </c>
      <c r="HQ21" s="12" t="s">
        <v>12</v>
      </c>
      <c r="HR21" s="12" t="s">
        <v>11</v>
      </c>
      <c r="HV21" s="12" t="s">
        <v>4</v>
      </c>
      <c r="HX21" s="12" t="s">
        <v>3</v>
      </c>
      <c r="HY21" s="12" t="s">
        <v>4</v>
      </c>
      <c r="HZ21" s="12">
        <v>14.6</v>
      </c>
      <c r="IA21" s="12">
        <v>14.6</v>
      </c>
      <c r="IB21" s="12">
        <v>1.6</v>
      </c>
      <c r="IC21" s="12">
        <v>1.6</v>
      </c>
      <c r="ID21" s="12">
        <v>1.1000000000000001</v>
      </c>
      <c r="IE21" s="12">
        <v>1</v>
      </c>
      <c r="IG21" s="12">
        <v>14.6</v>
      </c>
      <c r="IH21" s="12">
        <v>14.5</v>
      </c>
      <c r="II21" s="21">
        <v>0.21</v>
      </c>
      <c r="IJ21" s="12">
        <v>1</v>
      </c>
      <c r="IK21" s="12" t="s">
        <v>1118</v>
      </c>
      <c r="IL21" s="12">
        <v>4.8</v>
      </c>
      <c r="IM21" s="21">
        <v>0.54</v>
      </c>
      <c r="IN21" s="21">
        <v>0.09</v>
      </c>
      <c r="IT21" s="12" t="s">
        <v>3</v>
      </c>
      <c r="IU21" s="22">
        <v>1.1000000000000001</v>
      </c>
      <c r="IW21" s="12" t="s">
        <v>56</v>
      </c>
      <c r="IX21" s="12" t="s">
        <v>56</v>
      </c>
      <c r="IY21" s="12">
        <v>0</v>
      </c>
      <c r="IZ21" s="12">
        <v>0</v>
      </c>
      <c r="JA21" s="12" t="s">
        <v>7</v>
      </c>
      <c r="JI21" s="12" t="s">
        <v>4</v>
      </c>
      <c r="JK21" s="12" t="s">
        <v>55</v>
      </c>
      <c r="JL21" s="12" t="s">
        <v>41</v>
      </c>
      <c r="JM21" s="12">
        <v>13.4</v>
      </c>
      <c r="JT21" s="12" t="s">
        <v>13</v>
      </c>
      <c r="JU21" s="12" t="s">
        <v>81</v>
      </c>
      <c r="JV21" s="12" t="s">
        <v>12</v>
      </c>
      <c r="JZ21" s="12" t="s">
        <v>4</v>
      </c>
      <c r="KB21" s="12" t="s">
        <v>3</v>
      </c>
      <c r="KC21" s="12" t="s">
        <v>4</v>
      </c>
      <c r="KD21" s="12">
        <v>14.6</v>
      </c>
      <c r="KE21" s="12">
        <v>14.6</v>
      </c>
      <c r="KF21" s="12">
        <v>1.5</v>
      </c>
      <c r="KG21" s="12">
        <v>1.5</v>
      </c>
      <c r="KH21" s="12">
        <v>1.3</v>
      </c>
      <c r="KI21" s="12">
        <v>1.2</v>
      </c>
      <c r="KK21" s="12">
        <v>14.6</v>
      </c>
      <c r="KL21" s="12">
        <v>14.6</v>
      </c>
      <c r="KM21" s="21">
        <v>7.0000000000000007E-2</v>
      </c>
      <c r="KS21" s="12" t="s">
        <v>3</v>
      </c>
      <c r="KT21" s="12">
        <v>1</v>
      </c>
      <c r="KV21" s="12" t="s">
        <v>56</v>
      </c>
      <c r="KW21" s="12" t="s">
        <v>56</v>
      </c>
      <c r="KX21" s="12">
        <v>0</v>
      </c>
      <c r="KY21" s="12">
        <v>0</v>
      </c>
      <c r="KZ21" s="12" t="s">
        <v>4</v>
      </c>
      <c r="LA21" s="12" t="s">
        <v>7</v>
      </c>
      <c r="LH21" s="12" t="s">
        <v>4</v>
      </c>
      <c r="LK21" s="12" t="s">
        <v>55</v>
      </c>
      <c r="LL21" s="12" t="s">
        <v>91</v>
      </c>
      <c r="LM21" s="12">
        <v>13</v>
      </c>
      <c r="LT21" s="12" t="s">
        <v>13</v>
      </c>
      <c r="LU21" s="12" t="s">
        <v>14</v>
      </c>
      <c r="LV21" s="12" t="s">
        <v>12</v>
      </c>
      <c r="LZ21" s="12" t="s">
        <v>13</v>
      </c>
      <c r="MA21" s="12" t="s">
        <v>12</v>
      </c>
      <c r="MF21" s="12" t="s">
        <v>4</v>
      </c>
      <c r="MH21" s="12" t="s">
        <v>3</v>
      </c>
      <c r="MI21" s="12" t="s">
        <v>4</v>
      </c>
      <c r="MJ21" s="12">
        <v>14.6</v>
      </c>
      <c r="MK21" s="12">
        <v>14.6</v>
      </c>
      <c r="ML21" s="12">
        <v>1.5</v>
      </c>
      <c r="MM21" s="12">
        <v>1.7</v>
      </c>
      <c r="MN21" s="12">
        <v>1.5</v>
      </c>
      <c r="MO21" s="12">
        <v>1.4</v>
      </c>
      <c r="MQ21" s="12">
        <v>18</v>
      </c>
      <c r="MR21" s="12">
        <v>18.2</v>
      </c>
      <c r="MS21" s="12">
        <v>2.4700000000000002</v>
      </c>
      <c r="MX21" s="12" t="s">
        <v>3</v>
      </c>
      <c r="MY21" s="12">
        <v>15</v>
      </c>
      <c r="MZ21" s="12" t="s">
        <v>4</v>
      </c>
      <c r="NA21" s="12" t="s">
        <v>7</v>
      </c>
      <c r="NH21" s="12" t="s">
        <v>4</v>
      </c>
      <c r="NI21" s="12" t="s">
        <v>4</v>
      </c>
      <c r="NJ21" s="12" t="s">
        <v>4</v>
      </c>
      <c r="NK21" s="12" t="s">
        <v>55</v>
      </c>
      <c r="NL21" s="12" t="s">
        <v>56</v>
      </c>
      <c r="NM21" s="12" t="s">
        <v>56</v>
      </c>
      <c r="NN21" s="12">
        <v>0</v>
      </c>
      <c r="NO21" s="12">
        <v>0</v>
      </c>
      <c r="NP21" s="12" t="s">
        <v>41</v>
      </c>
      <c r="NQ21" s="12" t="s">
        <v>3</v>
      </c>
      <c r="NR21" s="12">
        <v>1</v>
      </c>
      <c r="NT21" s="12">
        <v>15.2</v>
      </c>
      <c r="OA21" s="12" t="s">
        <v>13</v>
      </c>
      <c r="OB21" s="12" t="s">
        <v>94</v>
      </c>
      <c r="OC21" s="12" t="s">
        <v>14</v>
      </c>
      <c r="OG21" s="12" t="s">
        <v>4</v>
      </c>
      <c r="OI21" s="12">
        <v>2.5</v>
      </c>
      <c r="OJ21" s="12">
        <v>2.2000000000000002</v>
      </c>
      <c r="OK21" s="12" t="s">
        <v>4</v>
      </c>
      <c r="ON21" s="12" t="s">
        <v>64</v>
      </c>
      <c r="OO21" s="12" t="s">
        <v>3</v>
      </c>
      <c r="OP21" s="12">
        <v>18</v>
      </c>
      <c r="OQ21" s="12">
        <v>18</v>
      </c>
      <c r="OR21" s="12" t="s">
        <v>4</v>
      </c>
      <c r="OS21" s="12" t="s">
        <v>65</v>
      </c>
      <c r="OT21" s="12" t="s">
        <v>60</v>
      </c>
      <c r="OU21" s="12">
        <v>6</v>
      </c>
      <c r="OV21" s="12">
        <v>5</v>
      </c>
      <c r="OW21" s="12">
        <v>5</v>
      </c>
      <c r="OZ21" s="12" t="s">
        <v>173</v>
      </c>
      <c r="PA21" s="12" t="s">
        <v>60</v>
      </c>
      <c r="PB21" s="12">
        <v>12</v>
      </c>
      <c r="PC21" s="12">
        <v>5</v>
      </c>
      <c r="PD21" s="12">
        <v>3</v>
      </c>
      <c r="PG21" s="12" t="s">
        <v>65</v>
      </c>
      <c r="PH21" s="12" t="s">
        <v>59</v>
      </c>
      <c r="PI21" s="12">
        <v>12</v>
      </c>
      <c r="PJ21" s="12">
        <v>5</v>
      </c>
      <c r="PK21" s="12">
        <v>4</v>
      </c>
      <c r="PN21" s="12" t="s">
        <v>173</v>
      </c>
      <c r="PO21" s="12">
        <v>6</v>
      </c>
      <c r="PP21" s="12">
        <v>5</v>
      </c>
      <c r="PQ21" s="12">
        <v>3</v>
      </c>
      <c r="QJ21" s="12">
        <v>0</v>
      </c>
      <c r="QK21" s="12">
        <v>0</v>
      </c>
      <c r="QL21" s="12">
        <v>0</v>
      </c>
      <c r="QM21" s="12" t="s">
        <v>68</v>
      </c>
      <c r="QN21" s="12" t="s">
        <v>3</v>
      </c>
      <c r="QO21" s="12" t="s">
        <v>4</v>
      </c>
      <c r="QQ21" s="12" t="s">
        <v>4</v>
      </c>
      <c r="QU21" s="12" t="s">
        <v>3</v>
      </c>
      <c r="QV21" s="12" t="s">
        <v>37</v>
      </c>
    </row>
    <row r="22" spans="1:487" x14ac:dyDescent="0.35">
      <c r="A22" s="85">
        <v>20401327</v>
      </c>
      <c r="B22" s="12" t="s">
        <v>46</v>
      </c>
      <c r="C22" s="19">
        <v>0.4375</v>
      </c>
      <c r="D22" s="20">
        <v>44475</v>
      </c>
      <c r="E22" s="12" t="s">
        <v>47</v>
      </c>
      <c r="F22" s="12" t="s">
        <v>117</v>
      </c>
      <c r="G22" s="12" t="s">
        <v>49</v>
      </c>
      <c r="H22" s="12" t="s">
        <v>118</v>
      </c>
      <c r="K22" s="12">
        <v>50</v>
      </c>
      <c r="L22" s="12">
        <v>50</v>
      </c>
      <c r="M22" s="21">
        <v>0.84</v>
      </c>
      <c r="P22" s="12" t="s">
        <v>68</v>
      </c>
      <c r="Q22" s="12" t="s">
        <v>4</v>
      </c>
      <c r="R22" s="12" t="s">
        <v>4</v>
      </c>
      <c r="T22" s="12" t="s">
        <v>4</v>
      </c>
      <c r="U22" s="12" t="s">
        <v>4</v>
      </c>
      <c r="V22" s="12">
        <v>1</v>
      </c>
      <c r="X22" s="12" t="s">
        <v>4</v>
      </c>
      <c r="Z22" s="12" t="s">
        <v>7</v>
      </c>
      <c r="AG22" s="12" t="s">
        <v>55</v>
      </c>
      <c r="AH22" s="12" t="s">
        <v>42</v>
      </c>
      <c r="AI22" s="12">
        <v>18.100000000000001</v>
      </c>
      <c r="AP22" s="12" t="s">
        <v>12</v>
      </c>
      <c r="AQ22" s="12" t="s">
        <v>13</v>
      </c>
      <c r="AV22" s="12" t="s">
        <v>4</v>
      </c>
      <c r="AY22" s="12">
        <v>75</v>
      </c>
      <c r="AZ22" s="12">
        <v>75</v>
      </c>
      <c r="BA22" s="12">
        <v>1.1599999999999999</v>
      </c>
      <c r="BJ22" s="12" t="s">
        <v>4</v>
      </c>
      <c r="BL22" s="12" t="s">
        <v>4</v>
      </c>
      <c r="BM22" s="12" t="s">
        <v>54</v>
      </c>
      <c r="BT22" s="12" t="s">
        <v>4</v>
      </c>
      <c r="BU22" s="12" t="s">
        <v>4</v>
      </c>
      <c r="BV22" s="12" t="s">
        <v>4</v>
      </c>
      <c r="BW22" s="12" t="s">
        <v>55</v>
      </c>
      <c r="BX22" s="12" t="s">
        <v>56</v>
      </c>
      <c r="BY22" s="12" t="s">
        <v>56</v>
      </c>
      <c r="BZ22" s="12">
        <v>0</v>
      </c>
      <c r="CA22" s="12">
        <v>0</v>
      </c>
      <c r="CB22" s="12" t="s">
        <v>42</v>
      </c>
      <c r="CC22" s="12" t="s">
        <v>4</v>
      </c>
      <c r="CE22" s="12">
        <v>1.1000000000000001</v>
      </c>
      <c r="CF22" s="12">
        <v>19.3</v>
      </c>
      <c r="CM22" s="12" t="s">
        <v>12</v>
      </c>
      <c r="CN22" s="12" t="s">
        <v>13</v>
      </c>
      <c r="CO22" s="12" t="s">
        <v>14</v>
      </c>
      <c r="CS22" s="12" t="s">
        <v>4</v>
      </c>
      <c r="CU22" s="12">
        <v>3</v>
      </c>
      <c r="CV22" s="12">
        <v>2.5</v>
      </c>
      <c r="CW22" s="12" t="s">
        <v>4</v>
      </c>
      <c r="CX22" s="12" t="s">
        <v>119</v>
      </c>
      <c r="CY22" s="12" t="s">
        <v>120</v>
      </c>
      <c r="CZ22" s="12" t="s">
        <v>77</v>
      </c>
      <c r="DA22" s="12" t="s">
        <v>3</v>
      </c>
      <c r="DB22" s="12">
        <v>37</v>
      </c>
      <c r="DC22" s="12">
        <v>75</v>
      </c>
      <c r="DD22" s="12" t="s">
        <v>4</v>
      </c>
      <c r="DE22" s="12" t="s">
        <v>58</v>
      </c>
      <c r="DF22" s="12" t="s">
        <v>60</v>
      </c>
      <c r="DG22" s="12">
        <v>37</v>
      </c>
      <c r="DH22" s="12">
        <v>5</v>
      </c>
      <c r="DI22" s="12">
        <v>2</v>
      </c>
      <c r="DL22" s="12" t="s">
        <v>56</v>
      </c>
      <c r="DM22" s="12" t="s">
        <v>60</v>
      </c>
      <c r="DN22" s="12">
        <v>10</v>
      </c>
      <c r="DS22" s="12" t="s">
        <v>121</v>
      </c>
      <c r="DT22" s="12" t="s">
        <v>60</v>
      </c>
      <c r="DU22" s="12">
        <v>28</v>
      </c>
      <c r="DV22" s="12">
        <v>5</v>
      </c>
      <c r="DW22" s="12">
        <v>5</v>
      </c>
      <c r="DZ22" s="12" t="s">
        <v>58</v>
      </c>
      <c r="EA22" s="12" t="s">
        <v>59</v>
      </c>
      <c r="EB22" s="12">
        <v>37</v>
      </c>
      <c r="EC22" s="12">
        <v>5</v>
      </c>
      <c r="ED22" s="12">
        <v>2</v>
      </c>
      <c r="EU22" s="12" t="s">
        <v>394</v>
      </c>
      <c r="EV22" s="12" t="s">
        <v>4</v>
      </c>
      <c r="EX22" s="12">
        <v>102</v>
      </c>
      <c r="EY22" s="21">
        <f t="shared" si="0"/>
        <v>0.14333333333333334</v>
      </c>
      <c r="EZ22" s="12">
        <v>6.8</v>
      </c>
      <c r="FA22" s="12">
        <v>13.3</v>
      </c>
      <c r="FB22" s="12">
        <v>6.7</v>
      </c>
      <c r="FC22" s="12">
        <v>14.8</v>
      </c>
      <c r="FD22" s="12">
        <f t="shared" si="2"/>
        <v>6.75</v>
      </c>
      <c r="FE22">
        <v>14.83</v>
      </c>
      <c r="FF22" s="13">
        <f t="shared" si="3"/>
        <v>0.82608695652173914</v>
      </c>
      <c r="FG22" s="13">
        <f t="shared" si="4"/>
        <v>0.92111801242236013</v>
      </c>
      <c r="FH22" s="21">
        <f t="shared" si="1"/>
        <v>14.300000000000002</v>
      </c>
      <c r="FI22" s="21">
        <f t="shared" si="5"/>
        <v>0</v>
      </c>
      <c r="FJ22" s="21">
        <f t="shared" si="6"/>
        <v>0</v>
      </c>
      <c r="FK22" s="21">
        <f t="shared" si="7"/>
        <v>0</v>
      </c>
      <c r="FL22" s="12" t="s">
        <v>52</v>
      </c>
      <c r="FM22" s="12">
        <v>0</v>
      </c>
      <c r="FN22" s="12" t="s">
        <v>56</v>
      </c>
      <c r="FO22" s="12">
        <v>0</v>
      </c>
      <c r="FP22" s="12">
        <v>0</v>
      </c>
      <c r="FQ22" s="23" t="s">
        <v>61</v>
      </c>
      <c r="FR22" s="12" t="s">
        <v>62</v>
      </c>
      <c r="FS22" s="12" t="s">
        <v>4</v>
      </c>
      <c r="FT22" s="12" t="s">
        <v>3</v>
      </c>
      <c r="FU22" s="12" t="s">
        <v>4</v>
      </c>
      <c r="FV22" s="12">
        <v>0</v>
      </c>
      <c r="FX22" s="12" t="s">
        <v>4</v>
      </c>
      <c r="FZ22" s="12" t="s">
        <v>122</v>
      </c>
      <c r="GA22" s="12">
        <v>34</v>
      </c>
      <c r="GB22" s="12">
        <v>34</v>
      </c>
      <c r="GC22" s="21">
        <v>0.25</v>
      </c>
      <c r="GD22" s="12">
        <v>1</v>
      </c>
      <c r="GE22" s="12" t="s">
        <v>1118</v>
      </c>
      <c r="GF22" s="12">
        <v>7.75</v>
      </c>
      <c r="GG22" s="12">
        <v>0.36</v>
      </c>
      <c r="GH22" s="12">
        <v>0.01</v>
      </c>
      <c r="GI22" s="12" t="s">
        <v>4</v>
      </c>
      <c r="GK22" s="12">
        <v>1.3</v>
      </c>
      <c r="GL22" s="12" t="s">
        <v>56</v>
      </c>
      <c r="GM22" s="12" t="s">
        <v>56</v>
      </c>
      <c r="GN22" s="12">
        <v>0</v>
      </c>
      <c r="GO22" s="12">
        <v>0</v>
      </c>
      <c r="GP22" s="12" t="s">
        <v>4</v>
      </c>
      <c r="GQ22" s="12" t="s">
        <v>7</v>
      </c>
      <c r="GX22" s="12" t="s">
        <v>4</v>
      </c>
      <c r="GY22" s="12" t="s">
        <v>4</v>
      </c>
      <c r="HA22" s="12" t="s">
        <v>55</v>
      </c>
      <c r="HB22" s="12" t="s">
        <v>42</v>
      </c>
      <c r="HC22" s="12">
        <v>14.3</v>
      </c>
      <c r="HJ22" s="12" t="s">
        <v>14</v>
      </c>
      <c r="HK22" s="12" t="s">
        <v>13</v>
      </c>
      <c r="HP22" s="12" t="s">
        <v>14</v>
      </c>
      <c r="HQ22" s="12" t="s">
        <v>13</v>
      </c>
      <c r="HR22" s="12" t="s">
        <v>12</v>
      </c>
      <c r="HS22" s="12" t="s">
        <v>11</v>
      </c>
      <c r="HV22" s="12" t="s">
        <v>4</v>
      </c>
      <c r="HX22" s="12" t="s">
        <v>4</v>
      </c>
      <c r="HY22" s="12" t="s">
        <v>4</v>
      </c>
      <c r="HZ22" s="12">
        <v>0</v>
      </c>
      <c r="IA22" s="12">
        <v>0</v>
      </c>
      <c r="IB22" s="12">
        <v>0</v>
      </c>
      <c r="IC22" s="12">
        <v>0</v>
      </c>
      <c r="ID22" s="12">
        <v>0</v>
      </c>
      <c r="IE22" s="12">
        <v>0</v>
      </c>
      <c r="IG22" s="12">
        <v>34</v>
      </c>
      <c r="IH22" s="12">
        <v>34</v>
      </c>
      <c r="II22" s="21">
        <v>0</v>
      </c>
      <c r="IT22" s="12" t="s">
        <v>4</v>
      </c>
      <c r="IV22" s="12">
        <v>1.4</v>
      </c>
      <c r="IW22" s="12" t="s">
        <v>56</v>
      </c>
      <c r="IX22" s="12" t="s">
        <v>56</v>
      </c>
      <c r="IY22" s="12">
        <v>0</v>
      </c>
      <c r="IZ22" s="12">
        <v>0</v>
      </c>
      <c r="JA22" s="12" t="s">
        <v>7</v>
      </c>
      <c r="JH22" s="12" t="s">
        <v>4</v>
      </c>
      <c r="JI22" s="12" t="s">
        <v>4</v>
      </c>
      <c r="JK22" s="12" t="s">
        <v>55</v>
      </c>
      <c r="JL22" s="12" t="s">
        <v>42</v>
      </c>
      <c r="JM22" s="12">
        <v>14.3</v>
      </c>
      <c r="JT22" s="12" t="s">
        <v>14</v>
      </c>
      <c r="JU22" s="12" t="s">
        <v>13</v>
      </c>
      <c r="JV22" s="12" t="s">
        <v>12</v>
      </c>
      <c r="JZ22" s="12" t="s">
        <v>4</v>
      </c>
      <c r="KB22" s="12" t="s">
        <v>4</v>
      </c>
      <c r="KC22" s="12" t="s">
        <v>4</v>
      </c>
      <c r="KD22" s="12">
        <v>0</v>
      </c>
      <c r="KE22" s="12">
        <v>0</v>
      </c>
      <c r="KF22" s="12">
        <v>0</v>
      </c>
      <c r="KG22" s="12">
        <v>0</v>
      </c>
      <c r="KH22" s="12">
        <v>0</v>
      </c>
      <c r="KI22" s="12">
        <v>0</v>
      </c>
      <c r="KK22" s="12">
        <v>34</v>
      </c>
      <c r="KL22" s="12">
        <v>34</v>
      </c>
      <c r="KM22" s="21">
        <v>0.18</v>
      </c>
      <c r="KS22" s="12" t="s">
        <v>4</v>
      </c>
      <c r="KU22" s="12">
        <v>1.1000000000000001</v>
      </c>
      <c r="KV22" s="12" t="s">
        <v>56</v>
      </c>
      <c r="KW22" s="12" t="s">
        <v>56</v>
      </c>
      <c r="KX22" s="12">
        <v>0</v>
      </c>
      <c r="KY22" s="12">
        <v>0</v>
      </c>
      <c r="KZ22" s="12" t="s">
        <v>4</v>
      </c>
      <c r="LA22" s="12" t="s">
        <v>7</v>
      </c>
      <c r="LH22" s="12" t="s">
        <v>4</v>
      </c>
      <c r="LI22" s="12" t="s">
        <v>4</v>
      </c>
      <c r="LK22" s="12" t="s">
        <v>55</v>
      </c>
      <c r="LL22" s="12" t="s">
        <v>91</v>
      </c>
      <c r="LM22" s="12">
        <v>14.3</v>
      </c>
      <c r="LT22" s="12" t="s">
        <v>12</v>
      </c>
      <c r="LU22" s="12" t="s">
        <v>13</v>
      </c>
      <c r="LV22" s="12" t="s">
        <v>14</v>
      </c>
      <c r="LZ22" s="12" t="s">
        <v>94</v>
      </c>
      <c r="MA22" s="12" t="s">
        <v>13</v>
      </c>
      <c r="MB22" s="12" t="s">
        <v>14</v>
      </c>
      <c r="MF22" s="12" t="s">
        <v>4</v>
      </c>
      <c r="MH22" s="12" t="s">
        <v>4</v>
      </c>
      <c r="MI22" s="12" t="s">
        <v>4</v>
      </c>
      <c r="MJ22" s="12">
        <v>0</v>
      </c>
      <c r="MK22" s="12">
        <v>0</v>
      </c>
      <c r="ML22" s="12">
        <v>0</v>
      </c>
      <c r="MM22" s="12">
        <v>0</v>
      </c>
      <c r="MN22" s="12">
        <v>0</v>
      </c>
      <c r="MO22" s="12">
        <v>0</v>
      </c>
      <c r="MQ22" s="12">
        <v>26</v>
      </c>
      <c r="MR22" s="12">
        <v>26</v>
      </c>
      <c r="MS22" s="12">
        <v>1</v>
      </c>
      <c r="MX22" s="12" t="s">
        <v>4</v>
      </c>
      <c r="MZ22" s="12" t="s">
        <v>4</v>
      </c>
      <c r="NA22" s="12" t="s">
        <v>7</v>
      </c>
      <c r="NH22" s="12" t="s">
        <v>4</v>
      </c>
      <c r="NI22" s="12" t="s">
        <v>4</v>
      </c>
      <c r="NJ22" s="12" t="s">
        <v>4</v>
      </c>
      <c r="NK22" s="12" t="s">
        <v>55</v>
      </c>
      <c r="NL22" s="12" t="s">
        <v>56</v>
      </c>
      <c r="NM22" s="12" t="s">
        <v>56</v>
      </c>
      <c r="NN22" s="12">
        <v>0</v>
      </c>
      <c r="NO22" s="12">
        <v>0</v>
      </c>
      <c r="NP22" s="12" t="s">
        <v>41</v>
      </c>
      <c r="NQ22" s="12" t="s">
        <v>3</v>
      </c>
      <c r="NR22" s="12">
        <v>1.2</v>
      </c>
      <c r="NT22" s="12">
        <v>16.100000000000001</v>
      </c>
      <c r="OA22" s="12" t="s">
        <v>12</v>
      </c>
      <c r="OB22" s="12" t="s">
        <v>11</v>
      </c>
      <c r="OC22" s="12" t="s">
        <v>13</v>
      </c>
      <c r="OD22" s="12" t="s">
        <v>14</v>
      </c>
      <c r="OG22" s="12" t="s">
        <v>4</v>
      </c>
      <c r="OI22" s="12">
        <v>3</v>
      </c>
      <c r="OJ22" s="12">
        <v>1.8</v>
      </c>
      <c r="OK22" s="12" t="s">
        <v>4</v>
      </c>
      <c r="ON22" s="12" t="s">
        <v>64</v>
      </c>
      <c r="OO22" s="12" t="s">
        <v>3</v>
      </c>
      <c r="OP22" s="12">
        <v>26</v>
      </c>
      <c r="OQ22" s="12">
        <v>26</v>
      </c>
      <c r="OR22" s="12" t="s">
        <v>4</v>
      </c>
      <c r="OS22" s="12" t="s">
        <v>65</v>
      </c>
      <c r="OT22" s="12" t="s">
        <v>60</v>
      </c>
      <c r="OU22" s="12">
        <v>26</v>
      </c>
      <c r="OV22" s="12">
        <v>5</v>
      </c>
      <c r="OW22" s="12">
        <v>5</v>
      </c>
      <c r="OZ22" s="12" t="s">
        <v>65</v>
      </c>
      <c r="PA22" s="12" t="s">
        <v>59</v>
      </c>
      <c r="PB22" s="12">
        <v>10</v>
      </c>
      <c r="PC22" s="12">
        <v>5</v>
      </c>
      <c r="PD22" s="12">
        <v>5</v>
      </c>
      <c r="PG22" s="12" t="s">
        <v>66</v>
      </c>
      <c r="PH22" s="12" t="s">
        <v>59</v>
      </c>
      <c r="PI22" s="12">
        <v>16</v>
      </c>
      <c r="PJ22" s="12">
        <v>5</v>
      </c>
      <c r="PK22" s="12">
        <v>2</v>
      </c>
      <c r="QJ22" s="12">
        <v>14</v>
      </c>
      <c r="QK22" s="12">
        <v>14</v>
      </c>
      <c r="QL22" s="12">
        <v>2.29</v>
      </c>
      <c r="QM22" s="12" t="s">
        <v>68</v>
      </c>
      <c r="QN22" s="12" t="s">
        <v>4</v>
      </c>
      <c r="QO22" s="12" t="s">
        <v>4</v>
      </c>
      <c r="QQ22" s="12" t="s">
        <v>4</v>
      </c>
      <c r="QR22" s="12" t="s">
        <v>3</v>
      </c>
      <c r="QS22" s="12">
        <v>1.2</v>
      </c>
      <c r="QU22" s="12" t="s">
        <v>3</v>
      </c>
      <c r="QV22" s="12" t="s">
        <v>123</v>
      </c>
      <c r="QW22" s="12" t="s">
        <v>7</v>
      </c>
      <c r="RB22" s="12" t="s">
        <v>55</v>
      </c>
      <c r="RC22" s="12" t="s">
        <v>91</v>
      </c>
      <c r="RD22" s="12">
        <v>17.7</v>
      </c>
      <c r="RK22" s="12" t="s">
        <v>12</v>
      </c>
      <c r="RL22" s="12" t="s">
        <v>13</v>
      </c>
      <c r="RM22" s="12" t="s">
        <v>14</v>
      </c>
      <c r="RQ22" s="12" t="s">
        <v>4</v>
      </c>
      <c r="RS22" s="12" t="s">
        <v>124</v>
      </c>
    </row>
    <row r="23" spans="1:487" x14ac:dyDescent="0.35">
      <c r="A23" s="85">
        <v>20401337</v>
      </c>
      <c r="B23" s="12" t="s">
        <v>46</v>
      </c>
      <c r="C23" s="19">
        <v>0.63194444444444442</v>
      </c>
      <c r="D23" s="20">
        <v>44469</v>
      </c>
      <c r="E23" s="12" t="s">
        <v>47</v>
      </c>
      <c r="F23" s="12" t="s">
        <v>48</v>
      </c>
      <c r="G23" s="12" t="s">
        <v>49</v>
      </c>
      <c r="H23" s="12" t="s">
        <v>50</v>
      </c>
      <c r="K23" s="12">
        <v>50</v>
      </c>
      <c r="L23" s="12">
        <v>50</v>
      </c>
      <c r="M23" s="21">
        <v>0.28000000000000003</v>
      </c>
      <c r="P23" s="12" t="s">
        <v>51</v>
      </c>
      <c r="Q23" s="12" t="s">
        <v>4</v>
      </c>
      <c r="R23" s="12" t="s">
        <v>4</v>
      </c>
      <c r="T23" s="12" t="s">
        <v>4</v>
      </c>
      <c r="U23" s="12" t="s">
        <v>3</v>
      </c>
      <c r="V23" s="12">
        <v>2</v>
      </c>
      <c r="X23" s="12" t="s">
        <v>4</v>
      </c>
      <c r="Z23" s="12" t="s">
        <v>7</v>
      </c>
      <c r="AG23" s="12" t="s">
        <v>34</v>
      </c>
      <c r="AH23" s="12" t="s">
        <v>42</v>
      </c>
      <c r="AI23" s="12">
        <v>22.5</v>
      </c>
      <c r="AP23" s="12" t="s">
        <v>13</v>
      </c>
      <c r="AQ23" s="12" t="s">
        <v>14</v>
      </c>
      <c r="AR23" s="12" t="s">
        <v>12</v>
      </c>
      <c r="AV23" s="12" t="s">
        <v>4</v>
      </c>
      <c r="AX23" s="12" t="s">
        <v>53</v>
      </c>
      <c r="AY23" s="12">
        <v>76</v>
      </c>
      <c r="AZ23" s="12">
        <v>76</v>
      </c>
      <c r="BA23" s="12">
        <v>1.1399999999999999</v>
      </c>
      <c r="BJ23" s="12" t="s">
        <v>4</v>
      </c>
      <c r="BL23" s="12" t="s">
        <v>4</v>
      </c>
      <c r="BM23" s="12" t="s">
        <v>54</v>
      </c>
      <c r="BT23" s="12" t="s">
        <v>4</v>
      </c>
      <c r="BU23" s="12" t="s">
        <v>4</v>
      </c>
      <c r="BV23" s="12" t="s">
        <v>4</v>
      </c>
      <c r="BW23" s="12" t="s">
        <v>55</v>
      </c>
      <c r="BX23" s="12" t="s">
        <v>56</v>
      </c>
      <c r="BY23" s="12" t="s">
        <v>56</v>
      </c>
      <c r="BZ23" s="12">
        <v>0</v>
      </c>
      <c r="CA23" s="12">
        <v>0</v>
      </c>
      <c r="CB23" s="12" t="s">
        <v>42</v>
      </c>
      <c r="CC23" s="12" t="s">
        <v>3</v>
      </c>
      <c r="CD23" s="12">
        <v>0.9</v>
      </c>
      <c r="CF23" s="12">
        <v>21.3</v>
      </c>
      <c r="CM23" s="12" t="s">
        <v>12</v>
      </c>
      <c r="CN23" s="12" t="s">
        <v>13</v>
      </c>
      <c r="CS23" s="12" t="s">
        <v>4</v>
      </c>
      <c r="CU23" s="12">
        <v>2.2999999999999998</v>
      </c>
      <c r="CV23" s="12">
        <v>2.4</v>
      </c>
      <c r="CW23" s="12" t="s">
        <v>4</v>
      </c>
      <c r="CZ23" s="12" t="s">
        <v>57</v>
      </c>
      <c r="DA23" s="12" t="s">
        <v>3</v>
      </c>
      <c r="DB23" s="12">
        <v>76</v>
      </c>
      <c r="DC23" s="12">
        <v>76</v>
      </c>
      <c r="DD23" s="12" t="s">
        <v>4</v>
      </c>
      <c r="DE23" s="12" t="s">
        <v>58</v>
      </c>
      <c r="DF23" s="12" t="s">
        <v>60</v>
      </c>
      <c r="DG23" s="12">
        <v>89</v>
      </c>
      <c r="DH23" s="12">
        <v>4</v>
      </c>
      <c r="DI23" s="12">
        <v>4</v>
      </c>
      <c r="DJ23" s="12" t="s">
        <v>395</v>
      </c>
      <c r="DL23" s="12" t="s">
        <v>58</v>
      </c>
      <c r="DM23" s="12" t="s">
        <v>59</v>
      </c>
      <c r="DN23" s="12">
        <v>89</v>
      </c>
      <c r="DO23" s="12">
        <v>4</v>
      </c>
      <c r="DP23" s="12">
        <v>4</v>
      </c>
      <c r="DQ23" s="12" t="s">
        <v>395</v>
      </c>
      <c r="EV23" s="12" t="s">
        <v>4</v>
      </c>
      <c r="EX23" s="12">
        <v>111.3</v>
      </c>
      <c r="EY23" s="21">
        <f t="shared" si="0"/>
        <v>0.18021563342318062</v>
      </c>
      <c r="EZ23" s="12">
        <v>9.3000000000000007</v>
      </c>
      <c r="FA23" s="12">
        <v>17.3</v>
      </c>
      <c r="FB23" s="12">
        <v>8.6999999999999993</v>
      </c>
      <c r="FC23" s="12">
        <v>17.3</v>
      </c>
      <c r="FD23" s="12">
        <f t="shared" si="2"/>
        <v>9</v>
      </c>
      <c r="FE23">
        <v>18.010000000000002</v>
      </c>
      <c r="FF23" s="13">
        <f t="shared" si="3"/>
        <v>0.93513513513513513</v>
      </c>
      <c r="FG23" s="13">
        <f t="shared" si="4"/>
        <v>0.97351351351351356</v>
      </c>
      <c r="FH23" s="21">
        <f t="shared" si="1"/>
        <v>17.3</v>
      </c>
      <c r="FI23" s="21">
        <f t="shared" si="5"/>
        <v>0</v>
      </c>
      <c r="FJ23" s="21">
        <f t="shared" si="6"/>
        <v>0</v>
      </c>
      <c r="FK23" s="21">
        <f t="shared" si="7"/>
        <v>0</v>
      </c>
      <c r="FL23" s="12" t="s">
        <v>52</v>
      </c>
      <c r="FM23" s="12">
        <v>0</v>
      </c>
      <c r="FN23" s="12" t="s">
        <v>56</v>
      </c>
      <c r="FO23" s="12">
        <v>0</v>
      </c>
      <c r="FP23" s="12">
        <v>0</v>
      </c>
      <c r="FQ23" s="23" t="s">
        <v>61</v>
      </c>
      <c r="FR23" s="12" t="s">
        <v>62</v>
      </c>
      <c r="FS23" s="12" t="s">
        <v>4</v>
      </c>
      <c r="FT23" s="12" t="s">
        <v>3</v>
      </c>
      <c r="FU23" s="12" t="s">
        <v>3</v>
      </c>
      <c r="FV23" s="12">
        <v>0</v>
      </c>
      <c r="FX23" s="12" t="s">
        <v>4</v>
      </c>
      <c r="GA23" s="12">
        <v>37.1</v>
      </c>
      <c r="GB23" s="12">
        <v>30.3</v>
      </c>
      <c r="GC23" s="21">
        <v>0.36</v>
      </c>
      <c r="GI23" s="12" t="s">
        <v>4</v>
      </c>
      <c r="GK23" s="12">
        <v>1.1000000000000001</v>
      </c>
      <c r="GL23" s="12" t="s">
        <v>56</v>
      </c>
      <c r="GM23" s="12" t="s">
        <v>56</v>
      </c>
      <c r="GN23" s="12">
        <v>0</v>
      </c>
      <c r="GO23" s="12">
        <v>0</v>
      </c>
      <c r="GP23" s="12" t="s">
        <v>4</v>
      </c>
      <c r="GQ23" s="12" t="s">
        <v>7</v>
      </c>
      <c r="GY23" s="12" t="s">
        <v>4</v>
      </c>
      <c r="HA23" s="12" t="s">
        <v>55</v>
      </c>
      <c r="HB23" s="12" t="s">
        <v>42</v>
      </c>
      <c r="HC23" s="12">
        <v>17.3</v>
      </c>
      <c r="HJ23" s="12" t="s">
        <v>13</v>
      </c>
      <c r="HP23" s="12" t="s">
        <v>13</v>
      </c>
      <c r="HQ23" s="12" t="s">
        <v>12</v>
      </c>
      <c r="HR23" s="12" t="s">
        <v>11</v>
      </c>
      <c r="HV23" s="12" t="s">
        <v>4</v>
      </c>
      <c r="HX23" s="12" t="s">
        <v>4</v>
      </c>
      <c r="HY23" s="12" t="s">
        <v>4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G23" s="12">
        <v>37.1</v>
      </c>
      <c r="IH23" s="12">
        <v>30.3</v>
      </c>
      <c r="II23" s="21">
        <v>0.1</v>
      </c>
      <c r="IJ23" s="12">
        <v>1</v>
      </c>
      <c r="IK23" s="12" t="s">
        <v>1118</v>
      </c>
      <c r="IM23" s="21">
        <v>0.46</v>
      </c>
      <c r="IN23" s="21">
        <v>0.04</v>
      </c>
      <c r="IT23" s="12" t="s">
        <v>4</v>
      </c>
      <c r="IV23" s="12">
        <v>0.9</v>
      </c>
      <c r="IW23" s="12" t="s">
        <v>56</v>
      </c>
      <c r="IX23" s="12" t="s">
        <v>56</v>
      </c>
      <c r="IY23" s="12">
        <v>0</v>
      </c>
      <c r="IZ23" s="12">
        <v>0</v>
      </c>
      <c r="JA23" s="12" t="s">
        <v>1075</v>
      </c>
      <c r="JB23" s="12" t="s">
        <v>63</v>
      </c>
      <c r="JC23" s="12">
        <v>37.1</v>
      </c>
      <c r="JD23" s="12">
        <v>37.1</v>
      </c>
      <c r="JI23" s="12" t="s">
        <v>4</v>
      </c>
      <c r="JK23" s="12" t="s">
        <v>55</v>
      </c>
      <c r="JL23" s="12" t="s">
        <v>42</v>
      </c>
      <c r="JM23" s="12">
        <v>17.3</v>
      </c>
      <c r="JT23" s="12" t="s">
        <v>13</v>
      </c>
      <c r="JZ23" s="12" t="s">
        <v>4</v>
      </c>
      <c r="KB23" s="12" t="s">
        <v>4</v>
      </c>
      <c r="KC23" s="12" t="s">
        <v>4</v>
      </c>
      <c r="KD23" s="12">
        <v>0</v>
      </c>
      <c r="KE23" s="12">
        <v>0</v>
      </c>
      <c r="KF23" s="12">
        <v>0</v>
      </c>
      <c r="KG23" s="12">
        <v>0</v>
      </c>
      <c r="KH23" s="12">
        <v>0</v>
      </c>
      <c r="KI23" s="12">
        <v>0</v>
      </c>
      <c r="KK23" s="12">
        <v>37.1</v>
      </c>
      <c r="KL23" s="12">
        <v>30.6</v>
      </c>
      <c r="KM23" s="21">
        <v>0.2</v>
      </c>
      <c r="KS23" s="12" t="s">
        <v>4</v>
      </c>
      <c r="KU23" s="12">
        <v>1.2</v>
      </c>
      <c r="KV23" s="12" t="s">
        <v>56</v>
      </c>
      <c r="KW23" s="12" t="s">
        <v>56</v>
      </c>
      <c r="KX23" s="12">
        <v>0</v>
      </c>
      <c r="KY23" s="12">
        <v>0</v>
      </c>
      <c r="KZ23" s="12" t="s">
        <v>4</v>
      </c>
      <c r="LA23" s="12" t="s">
        <v>7</v>
      </c>
      <c r="LI23" s="12" t="s">
        <v>4</v>
      </c>
      <c r="LK23" s="12" t="s">
        <v>55</v>
      </c>
      <c r="LL23" s="12" t="s">
        <v>42</v>
      </c>
      <c r="LM23" s="12">
        <v>17.3</v>
      </c>
      <c r="LT23" s="12" t="s">
        <v>13</v>
      </c>
      <c r="LU23" s="12" t="s">
        <v>14</v>
      </c>
      <c r="LZ23" s="12" t="s">
        <v>13</v>
      </c>
      <c r="MA23" s="12" t="s">
        <v>11</v>
      </c>
      <c r="MF23" s="12" t="s">
        <v>4</v>
      </c>
      <c r="MH23" s="12" t="s">
        <v>4</v>
      </c>
      <c r="MI23" s="12" t="s">
        <v>4</v>
      </c>
      <c r="MJ23" s="12">
        <v>0</v>
      </c>
      <c r="MK23" s="12">
        <v>0</v>
      </c>
      <c r="ML23" s="12">
        <v>0</v>
      </c>
      <c r="MM23" s="12">
        <v>0</v>
      </c>
      <c r="MN23" s="12">
        <v>0</v>
      </c>
      <c r="MO23" s="12">
        <v>0</v>
      </c>
      <c r="MQ23" s="12">
        <v>32</v>
      </c>
      <c r="MR23" s="12">
        <v>32</v>
      </c>
      <c r="MS23" s="12">
        <v>0.81</v>
      </c>
      <c r="MX23" s="12" t="s">
        <v>4</v>
      </c>
      <c r="MZ23" s="12" t="s">
        <v>4</v>
      </c>
      <c r="NA23" s="12" t="s">
        <v>7</v>
      </c>
      <c r="NH23" s="12" t="s">
        <v>4</v>
      </c>
      <c r="NI23" s="12" t="s">
        <v>3</v>
      </c>
      <c r="NJ23" s="12" t="s">
        <v>4</v>
      </c>
      <c r="NK23" s="12" t="s">
        <v>55</v>
      </c>
      <c r="NL23" s="12" t="s">
        <v>56</v>
      </c>
      <c r="NM23" s="12" t="s">
        <v>56</v>
      </c>
      <c r="NN23" s="12">
        <v>0</v>
      </c>
      <c r="NO23" s="12">
        <v>0</v>
      </c>
      <c r="NP23" s="12" t="s">
        <v>42</v>
      </c>
      <c r="NQ23" s="12" t="s">
        <v>3</v>
      </c>
      <c r="NR23" s="12">
        <v>1.1000000000000001</v>
      </c>
      <c r="NT23" s="12">
        <v>18.5</v>
      </c>
      <c r="OA23" s="12" t="s">
        <v>13</v>
      </c>
      <c r="OB23" s="12" t="s">
        <v>14</v>
      </c>
      <c r="OC23" s="12" t="s">
        <v>12</v>
      </c>
      <c r="OG23" s="12" t="s">
        <v>4</v>
      </c>
      <c r="OI23" s="12">
        <v>2.9</v>
      </c>
      <c r="OJ23" s="12">
        <v>3.8</v>
      </c>
      <c r="OK23" s="12" t="s">
        <v>4</v>
      </c>
      <c r="ON23" s="12" t="s">
        <v>64</v>
      </c>
      <c r="OO23" s="12" t="s">
        <v>3</v>
      </c>
      <c r="OP23" s="12">
        <v>32</v>
      </c>
      <c r="OQ23" s="12">
        <v>32</v>
      </c>
      <c r="OR23" s="12" t="s">
        <v>4</v>
      </c>
      <c r="OS23" s="12" t="s">
        <v>65</v>
      </c>
      <c r="OT23" s="12" t="s">
        <v>60</v>
      </c>
      <c r="OU23" s="12">
        <v>10</v>
      </c>
      <c r="OV23" s="12">
        <v>5</v>
      </c>
      <c r="OW23" s="12">
        <v>4</v>
      </c>
      <c r="OZ23" s="12" t="s">
        <v>66</v>
      </c>
      <c r="PA23" s="12" t="s">
        <v>60</v>
      </c>
      <c r="PB23" s="12">
        <v>22</v>
      </c>
      <c r="PC23" s="12">
        <v>4</v>
      </c>
      <c r="PD23" s="12">
        <v>2</v>
      </c>
      <c r="PG23" s="12" t="s">
        <v>67</v>
      </c>
      <c r="PH23" s="12" t="s">
        <v>59</v>
      </c>
      <c r="PI23" s="12">
        <v>12</v>
      </c>
      <c r="PJ23" s="12">
        <v>5</v>
      </c>
      <c r="PK23" s="12">
        <v>4</v>
      </c>
      <c r="QJ23" s="12">
        <v>50</v>
      </c>
      <c r="QK23" s="12">
        <v>50</v>
      </c>
      <c r="QL23" s="12">
        <v>0.28000000000000003</v>
      </c>
      <c r="QM23" s="12" t="s">
        <v>68</v>
      </c>
      <c r="QN23" s="12" t="s">
        <v>4</v>
      </c>
      <c r="QO23" s="12" t="s">
        <v>4</v>
      </c>
      <c r="QQ23" s="12" t="s">
        <v>4</v>
      </c>
      <c r="QR23" s="12" t="s">
        <v>3</v>
      </c>
      <c r="QS23" s="12">
        <v>2</v>
      </c>
      <c r="QU23" s="12" t="s">
        <v>4</v>
      </c>
      <c r="QW23" s="12" t="s">
        <v>7</v>
      </c>
      <c r="RB23" s="12" t="s">
        <v>69</v>
      </c>
      <c r="RC23" s="12" t="s">
        <v>42</v>
      </c>
      <c r="RG23" s="12">
        <v>13.2</v>
      </c>
      <c r="RJ23" s="12">
        <v>20</v>
      </c>
      <c r="RK23" s="12" t="s">
        <v>14</v>
      </c>
      <c r="RL23" s="12" t="s">
        <v>13</v>
      </c>
      <c r="RM23" s="12" t="s">
        <v>12</v>
      </c>
      <c r="RQ23" s="12" t="s">
        <v>3</v>
      </c>
      <c r="RR23" s="12" t="s">
        <v>71</v>
      </c>
    </row>
    <row r="24" spans="1:487" x14ac:dyDescent="0.35">
      <c r="A24" s="85">
        <v>20401343</v>
      </c>
      <c r="B24" s="12" t="s">
        <v>46</v>
      </c>
      <c r="C24" s="19">
        <v>0.4201388888888889</v>
      </c>
      <c r="D24" s="20">
        <v>44469</v>
      </c>
      <c r="E24" s="12" t="s">
        <v>47</v>
      </c>
      <c r="F24" s="12" t="s">
        <v>131</v>
      </c>
      <c r="G24" s="12" t="s">
        <v>137</v>
      </c>
      <c r="H24" s="12" t="s">
        <v>138</v>
      </c>
      <c r="K24" s="12">
        <v>50</v>
      </c>
      <c r="L24" s="12">
        <v>50</v>
      </c>
      <c r="M24" s="21">
        <v>0.12</v>
      </c>
      <c r="P24" s="12" t="s">
        <v>68</v>
      </c>
      <c r="Q24" s="12" t="s">
        <v>4</v>
      </c>
      <c r="R24" s="12" t="s">
        <v>4</v>
      </c>
      <c r="T24" s="12" t="s">
        <v>4</v>
      </c>
      <c r="U24" s="12" t="s">
        <v>3</v>
      </c>
      <c r="V24" s="12">
        <v>0.7</v>
      </c>
      <c r="X24" s="12" t="s">
        <v>4</v>
      </c>
      <c r="Z24" s="12" t="s">
        <v>7</v>
      </c>
      <c r="AG24" s="12" t="s">
        <v>139</v>
      </c>
      <c r="AH24" s="12" t="s">
        <v>42</v>
      </c>
      <c r="AI24" s="12">
        <v>7.7</v>
      </c>
      <c r="AP24" s="12" t="s">
        <v>14</v>
      </c>
      <c r="AQ24" s="12" t="s">
        <v>13</v>
      </c>
      <c r="AV24" s="12" t="s">
        <v>4</v>
      </c>
      <c r="AY24" s="12">
        <v>24</v>
      </c>
      <c r="AZ24" s="12">
        <v>24</v>
      </c>
      <c r="BA24" s="12">
        <v>2.92</v>
      </c>
      <c r="BB24" s="12">
        <v>1</v>
      </c>
      <c r="BC24" s="12" t="s">
        <v>1118</v>
      </c>
      <c r="BD24" s="12">
        <v>1.1000000000000001</v>
      </c>
      <c r="BE24" s="12">
        <v>0.19</v>
      </c>
      <c r="BJ24" s="12" t="s">
        <v>4</v>
      </c>
      <c r="BL24" s="12" t="s">
        <v>4</v>
      </c>
      <c r="BM24" s="12" t="s">
        <v>54</v>
      </c>
      <c r="BT24" s="12" t="s">
        <v>4</v>
      </c>
      <c r="BU24" s="12" t="s">
        <v>4</v>
      </c>
      <c r="BV24" s="12" t="s">
        <v>4</v>
      </c>
      <c r="BW24" s="12" t="s">
        <v>55</v>
      </c>
      <c r="BX24" s="12" t="s">
        <v>56</v>
      </c>
      <c r="BY24" s="12" t="s">
        <v>56</v>
      </c>
      <c r="BZ24" s="12">
        <v>0</v>
      </c>
      <c r="CA24" s="12">
        <v>0</v>
      </c>
      <c r="CB24" s="12" t="s">
        <v>42</v>
      </c>
      <c r="CC24" s="12" t="s">
        <v>3</v>
      </c>
      <c r="CD24" s="12">
        <v>0.4</v>
      </c>
      <c r="CF24" s="12">
        <v>8.4</v>
      </c>
      <c r="CM24" s="12" t="s">
        <v>12</v>
      </c>
      <c r="CN24" s="12" t="s">
        <v>13</v>
      </c>
      <c r="CO24" s="12" t="s">
        <v>11</v>
      </c>
      <c r="CS24" s="12" t="s">
        <v>4</v>
      </c>
      <c r="CU24" s="12">
        <v>2.2999999999999998</v>
      </c>
      <c r="CV24" s="12">
        <v>2.5</v>
      </c>
      <c r="CW24" s="12" t="s">
        <v>4</v>
      </c>
      <c r="CZ24" s="12" t="s">
        <v>64</v>
      </c>
      <c r="DA24" s="12" t="s">
        <v>3</v>
      </c>
      <c r="DB24" s="12">
        <v>24</v>
      </c>
      <c r="DC24" s="12">
        <v>24</v>
      </c>
      <c r="DD24" s="12" t="s">
        <v>4</v>
      </c>
      <c r="DE24" s="12" t="s">
        <v>65</v>
      </c>
      <c r="DF24" s="12" t="s">
        <v>60</v>
      </c>
      <c r="DG24" s="12">
        <v>11</v>
      </c>
      <c r="DH24" s="12">
        <v>5</v>
      </c>
      <c r="DI24" s="12">
        <v>1</v>
      </c>
      <c r="DL24" s="12" t="s">
        <v>56</v>
      </c>
      <c r="DM24" s="12" t="s">
        <v>59</v>
      </c>
      <c r="DN24" s="12">
        <v>13</v>
      </c>
      <c r="DS24" s="12" t="s">
        <v>66</v>
      </c>
      <c r="DT24" s="12" t="s">
        <v>59</v>
      </c>
      <c r="DU24" s="12">
        <v>24</v>
      </c>
      <c r="DV24" s="12">
        <v>5</v>
      </c>
      <c r="DW24" s="12">
        <v>1</v>
      </c>
      <c r="EV24" s="12" t="s">
        <v>4</v>
      </c>
      <c r="EX24" s="12">
        <v>50</v>
      </c>
      <c r="EY24" s="21">
        <f t="shared" si="0"/>
        <v>1.7802200000000001</v>
      </c>
      <c r="EZ24" s="12">
        <v>4.5</v>
      </c>
      <c r="FA24" s="12">
        <v>6.7</v>
      </c>
      <c r="FB24" s="12">
        <v>4.5999999999999996</v>
      </c>
      <c r="FC24" s="12">
        <v>5.6</v>
      </c>
      <c r="FD24" s="12">
        <f t="shared" si="2"/>
        <v>4.55</v>
      </c>
      <c r="FE24">
        <v>7</v>
      </c>
      <c r="FF24" s="13">
        <f t="shared" si="3"/>
        <v>1.1355932203389829</v>
      </c>
      <c r="FG24" s="13">
        <f t="shared" si="4"/>
        <v>1.1864406779661016</v>
      </c>
      <c r="FH24" s="21">
        <f t="shared" si="1"/>
        <v>6.7</v>
      </c>
      <c r="FI24" s="21">
        <f t="shared" si="5"/>
        <v>0</v>
      </c>
      <c r="FJ24" s="21">
        <f t="shared" si="6"/>
        <v>0</v>
      </c>
      <c r="FK24" s="21">
        <f t="shared" si="7"/>
        <v>0</v>
      </c>
      <c r="FL24" s="12" t="s">
        <v>52</v>
      </c>
      <c r="FM24" s="12">
        <v>0</v>
      </c>
      <c r="FN24" s="12" t="s">
        <v>56</v>
      </c>
      <c r="FO24" s="12">
        <v>0</v>
      </c>
      <c r="FP24" s="12">
        <v>0</v>
      </c>
      <c r="FQ24" s="12" t="s">
        <v>61</v>
      </c>
      <c r="FR24" s="12" t="s">
        <v>62</v>
      </c>
      <c r="FS24" s="12" t="s">
        <v>3</v>
      </c>
      <c r="FT24" s="12" t="s">
        <v>4</v>
      </c>
      <c r="FU24" s="12" t="s">
        <v>4</v>
      </c>
      <c r="FV24" s="12">
        <v>0</v>
      </c>
      <c r="FX24" s="12" t="s">
        <v>4</v>
      </c>
      <c r="GA24" s="12">
        <v>16.7</v>
      </c>
      <c r="GB24" s="12">
        <v>16.7</v>
      </c>
      <c r="GC24" s="21">
        <v>0.48</v>
      </c>
      <c r="GI24" s="12" t="s">
        <v>3</v>
      </c>
      <c r="GJ24" s="12">
        <v>0.6</v>
      </c>
      <c r="GL24" s="12" t="s">
        <v>56</v>
      </c>
      <c r="GM24" s="12" t="s">
        <v>56</v>
      </c>
      <c r="GN24" s="12">
        <v>0</v>
      </c>
      <c r="GO24" s="12">
        <v>0</v>
      </c>
      <c r="GP24" s="12" t="s">
        <v>4</v>
      </c>
      <c r="GQ24" s="12" t="s">
        <v>7</v>
      </c>
      <c r="GY24" s="12" t="s">
        <v>4</v>
      </c>
      <c r="HA24" s="12" t="s">
        <v>55</v>
      </c>
      <c r="HB24" s="12" t="s">
        <v>42</v>
      </c>
      <c r="HC24" s="12">
        <v>6.7</v>
      </c>
      <c r="HJ24" s="12" t="s">
        <v>13</v>
      </c>
      <c r="HK24" s="12" t="s">
        <v>14</v>
      </c>
      <c r="HP24" s="12" t="s">
        <v>13</v>
      </c>
      <c r="HQ24" s="12" t="s">
        <v>12</v>
      </c>
      <c r="HR24" s="12" t="s">
        <v>11</v>
      </c>
      <c r="HV24" s="12" t="s">
        <v>4</v>
      </c>
      <c r="HX24" s="12" t="s">
        <v>4</v>
      </c>
      <c r="HY24" s="12" t="s">
        <v>4</v>
      </c>
      <c r="HZ24" s="12">
        <v>0</v>
      </c>
      <c r="IA24" s="12">
        <v>0</v>
      </c>
      <c r="IB24" s="12">
        <v>0</v>
      </c>
      <c r="IC24" s="12">
        <v>0</v>
      </c>
      <c r="ID24" s="12">
        <v>0</v>
      </c>
      <c r="IE24" s="12">
        <v>0</v>
      </c>
      <c r="IG24" s="12">
        <v>16.7</v>
      </c>
      <c r="IH24" s="12">
        <v>16.7</v>
      </c>
      <c r="II24" s="21">
        <v>1.98</v>
      </c>
      <c r="IJ24" s="12">
        <v>2</v>
      </c>
      <c r="IK24" s="12" t="s">
        <v>1118</v>
      </c>
      <c r="IM24" s="21">
        <v>0.56999999999999995</v>
      </c>
      <c r="IN24" s="21">
        <v>0.01</v>
      </c>
      <c r="IT24" s="12" t="s">
        <v>4</v>
      </c>
      <c r="IV24" s="12">
        <v>0.4</v>
      </c>
      <c r="IW24" s="12" t="s">
        <v>56</v>
      </c>
      <c r="IX24" s="12" t="s">
        <v>56</v>
      </c>
      <c r="IY24" s="12">
        <v>0</v>
      </c>
      <c r="IZ24" s="12">
        <v>0</v>
      </c>
      <c r="JA24" s="12" t="s">
        <v>1077</v>
      </c>
      <c r="JB24" s="12" t="s">
        <v>140</v>
      </c>
      <c r="JC24" s="12">
        <v>16.7</v>
      </c>
      <c r="JD24" s="12">
        <v>16.7</v>
      </c>
      <c r="JI24" s="12" t="s">
        <v>4</v>
      </c>
      <c r="JK24" s="12" t="s">
        <v>55</v>
      </c>
      <c r="JL24" s="12" t="s">
        <v>42</v>
      </c>
      <c r="JM24" s="12">
        <v>6.7</v>
      </c>
      <c r="JT24" s="12" t="s">
        <v>12</v>
      </c>
      <c r="JU24" s="12" t="s">
        <v>13</v>
      </c>
      <c r="JV24" s="12" t="s">
        <v>14</v>
      </c>
      <c r="JW24" s="12" t="s">
        <v>11</v>
      </c>
      <c r="JZ24" s="12" t="s">
        <v>4</v>
      </c>
      <c r="KB24" s="12" t="s">
        <v>4</v>
      </c>
      <c r="KC24" s="12" t="s">
        <v>4</v>
      </c>
      <c r="KD24" s="12">
        <v>0</v>
      </c>
      <c r="KE24" s="12">
        <v>0</v>
      </c>
      <c r="KF24" s="12">
        <v>0</v>
      </c>
      <c r="KG24" s="12">
        <v>0</v>
      </c>
      <c r="KH24" s="12">
        <v>0</v>
      </c>
      <c r="KI24" s="12">
        <v>0</v>
      </c>
      <c r="KK24" s="12">
        <v>16.7</v>
      </c>
      <c r="KL24" s="12">
        <v>16.7</v>
      </c>
      <c r="KM24" s="21">
        <v>2.87</v>
      </c>
      <c r="KS24" s="12" t="s">
        <v>3</v>
      </c>
      <c r="KT24" s="12">
        <v>0.7</v>
      </c>
      <c r="KV24" s="12" t="s">
        <v>56</v>
      </c>
      <c r="KW24" s="12" t="s">
        <v>56</v>
      </c>
      <c r="KX24" s="12">
        <v>0</v>
      </c>
      <c r="KY24" s="12">
        <v>0</v>
      </c>
      <c r="KZ24" s="12" t="s">
        <v>4</v>
      </c>
      <c r="LA24" s="12" t="s">
        <v>7</v>
      </c>
      <c r="LI24" s="12" t="s">
        <v>4</v>
      </c>
      <c r="LK24" s="12" t="s">
        <v>55</v>
      </c>
      <c r="LL24" s="12" t="s">
        <v>42</v>
      </c>
      <c r="LM24" s="12">
        <v>6.7</v>
      </c>
      <c r="LT24" s="12" t="s">
        <v>12</v>
      </c>
      <c r="LU24" s="12" t="s">
        <v>11</v>
      </c>
      <c r="LZ24" s="12" t="s">
        <v>11</v>
      </c>
      <c r="MA24" s="12" t="s">
        <v>12</v>
      </c>
      <c r="MB24" s="12" t="s">
        <v>13</v>
      </c>
      <c r="MC24" s="12" t="s">
        <v>14</v>
      </c>
      <c r="MF24" s="12" t="s">
        <v>4</v>
      </c>
      <c r="MH24" s="12" t="s">
        <v>4</v>
      </c>
      <c r="MI24" s="12" t="s">
        <v>4</v>
      </c>
      <c r="MJ24" s="12">
        <v>0</v>
      </c>
      <c r="MK24" s="12">
        <v>0</v>
      </c>
      <c r="ML24" s="12">
        <v>0</v>
      </c>
      <c r="MM24" s="12">
        <v>0</v>
      </c>
      <c r="MN24" s="12">
        <v>0</v>
      </c>
      <c r="MO24" s="12">
        <v>0</v>
      </c>
      <c r="MQ24" s="12">
        <v>10</v>
      </c>
      <c r="MR24" s="12">
        <v>10</v>
      </c>
      <c r="MS24" s="12">
        <v>2.2000000000000002</v>
      </c>
      <c r="MX24" s="12" t="s">
        <v>4</v>
      </c>
      <c r="MZ24" s="12" t="s">
        <v>4</v>
      </c>
      <c r="NA24" s="12" t="s">
        <v>7</v>
      </c>
      <c r="NH24" s="12" t="s">
        <v>4</v>
      </c>
      <c r="NI24" s="12" t="s">
        <v>4</v>
      </c>
      <c r="NJ24" s="12" t="s">
        <v>4</v>
      </c>
      <c r="NK24" s="12" t="s">
        <v>55</v>
      </c>
      <c r="NL24" s="12" t="s">
        <v>56</v>
      </c>
      <c r="NM24" s="12" t="s">
        <v>56</v>
      </c>
      <c r="NN24" s="12">
        <v>0</v>
      </c>
      <c r="NO24" s="12">
        <v>0</v>
      </c>
      <c r="NP24" s="12" t="s">
        <v>42</v>
      </c>
      <c r="NQ24" s="12" t="s">
        <v>3</v>
      </c>
      <c r="NR24" s="12">
        <v>0.6</v>
      </c>
      <c r="NT24" s="12">
        <v>5.9</v>
      </c>
      <c r="OA24" s="12" t="s">
        <v>12</v>
      </c>
      <c r="OB24" s="12" t="s">
        <v>13</v>
      </c>
      <c r="OC24" s="12" t="s">
        <v>14</v>
      </c>
      <c r="OD24" s="12" t="s">
        <v>11</v>
      </c>
      <c r="OG24" s="12" t="s">
        <v>4</v>
      </c>
      <c r="OI24" s="12">
        <v>1.7</v>
      </c>
      <c r="OJ24" s="12">
        <v>2</v>
      </c>
      <c r="OK24" s="12" t="s">
        <v>4</v>
      </c>
      <c r="ON24" s="12" t="s">
        <v>64</v>
      </c>
      <c r="OO24" s="12" t="s">
        <v>3</v>
      </c>
      <c r="OP24" s="12">
        <v>10</v>
      </c>
      <c r="OQ24" s="12">
        <v>10</v>
      </c>
      <c r="OR24" s="12" t="s">
        <v>4</v>
      </c>
      <c r="OS24" s="12" t="s">
        <v>58</v>
      </c>
      <c r="OT24" s="12" t="s">
        <v>60</v>
      </c>
      <c r="OU24" s="12">
        <v>10</v>
      </c>
      <c r="OV24" s="12">
        <v>5</v>
      </c>
      <c r="OW24" s="12">
        <v>2</v>
      </c>
      <c r="OZ24" s="12" t="s">
        <v>58</v>
      </c>
      <c r="PA24" s="12" t="s">
        <v>59</v>
      </c>
      <c r="PB24" s="12">
        <v>10</v>
      </c>
      <c r="PC24" s="12">
        <v>5</v>
      </c>
      <c r="PD24" s="12">
        <v>2</v>
      </c>
      <c r="QJ24" s="12">
        <v>50</v>
      </c>
      <c r="QK24" s="12">
        <v>45</v>
      </c>
      <c r="QL24" s="12">
        <v>1.22</v>
      </c>
      <c r="QM24" s="12" t="s">
        <v>68</v>
      </c>
      <c r="QN24" s="12" t="s">
        <v>4</v>
      </c>
      <c r="QO24" s="12" t="s">
        <v>4</v>
      </c>
      <c r="QQ24" s="12" t="s">
        <v>4</v>
      </c>
      <c r="QR24" s="12" t="s">
        <v>3</v>
      </c>
      <c r="QS24" s="12">
        <v>1.4</v>
      </c>
      <c r="QU24" s="12" t="s">
        <v>4</v>
      </c>
      <c r="QW24" s="12" t="s">
        <v>7</v>
      </c>
      <c r="RB24" s="12" t="s">
        <v>38</v>
      </c>
      <c r="RC24" s="12" t="s">
        <v>43</v>
      </c>
      <c r="RD24" s="12">
        <v>6.1</v>
      </c>
      <c r="RK24" s="12" t="s">
        <v>14</v>
      </c>
      <c r="RL24" s="12" t="s">
        <v>13</v>
      </c>
      <c r="RM24" s="12" t="s">
        <v>12</v>
      </c>
      <c r="RQ24" s="12" t="s">
        <v>4</v>
      </c>
    </row>
    <row r="25" spans="1:487" x14ac:dyDescent="0.35">
      <c r="A25" s="85">
        <v>20401344</v>
      </c>
      <c r="B25" s="12" t="s">
        <v>82</v>
      </c>
      <c r="C25" s="19">
        <v>0.60763888888888895</v>
      </c>
      <c r="D25" s="20">
        <v>44468</v>
      </c>
      <c r="E25" s="12" t="s">
        <v>47</v>
      </c>
      <c r="F25" s="12" t="s">
        <v>48</v>
      </c>
      <c r="G25" s="12" t="s">
        <v>137</v>
      </c>
      <c r="H25" s="12" t="s">
        <v>141</v>
      </c>
      <c r="K25" s="12">
        <v>50</v>
      </c>
      <c r="L25" s="12">
        <v>50</v>
      </c>
      <c r="M25" s="21">
        <v>3.02</v>
      </c>
      <c r="P25" s="12" t="s">
        <v>68</v>
      </c>
      <c r="Q25" s="12" t="s">
        <v>4</v>
      </c>
      <c r="R25" s="12" t="s">
        <v>4</v>
      </c>
      <c r="T25" s="12" t="s">
        <v>4</v>
      </c>
      <c r="U25" s="12" t="s">
        <v>3</v>
      </c>
      <c r="V25" s="12">
        <v>0.4</v>
      </c>
      <c r="X25" s="12" t="s">
        <v>4</v>
      </c>
      <c r="Z25" s="12" t="s">
        <v>7</v>
      </c>
      <c r="AG25" s="12" t="s">
        <v>55</v>
      </c>
      <c r="AH25" s="12" t="s">
        <v>42</v>
      </c>
      <c r="AI25" s="12">
        <v>8.6999999999999993</v>
      </c>
      <c r="AP25" s="12" t="s">
        <v>13</v>
      </c>
      <c r="AQ25" s="12" t="s">
        <v>12</v>
      </c>
      <c r="AV25" s="12" t="s">
        <v>3</v>
      </c>
      <c r="AW25" s="12" t="s">
        <v>25</v>
      </c>
      <c r="AY25" s="12">
        <v>10</v>
      </c>
      <c r="AZ25" s="12">
        <v>10</v>
      </c>
      <c r="BA25" s="12">
        <v>1.8</v>
      </c>
      <c r="BB25" s="12">
        <v>1</v>
      </c>
      <c r="BC25" s="12" t="s">
        <v>1118</v>
      </c>
      <c r="BD25" s="12">
        <v>0.83</v>
      </c>
      <c r="BE25" s="12">
        <v>0.28999999999999998</v>
      </c>
      <c r="BJ25" s="12" t="s">
        <v>4</v>
      </c>
      <c r="BL25" s="12" t="s">
        <v>4</v>
      </c>
      <c r="BM25" s="12" t="s">
        <v>54</v>
      </c>
      <c r="BT25" s="12" t="s">
        <v>4</v>
      </c>
      <c r="BU25" s="12" t="s">
        <v>4</v>
      </c>
      <c r="BV25" s="12" t="s">
        <v>4</v>
      </c>
      <c r="BW25" s="12" t="s">
        <v>55</v>
      </c>
      <c r="BX25" s="12" t="s">
        <v>56</v>
      </c>
      <c r="BY25" s="12" t="s">
        <v>56</v>
      </c>
      <c r="BZ25" s="12">
        <v>0</v>
      </c>
      <c r="CA25" s="12">
        <v>0</v>
      </c>
      <c r="CB25" s="12" t="s">
        <v>42</v>
      </c>
      <c r="CC25" s="12" t="s">
        <v>3</v>
      </c>
      <c r="CD25" s="12">
        <v>0.5</v>
      </c>
      <c r="CF25" s="12">
        <v>7.5</v>
      </c>
      <c r="CM25" s="12" t="s">
        <v>13</v>
      </c>
      <c r="CN25" s="12" t="s">
        <v>12</v>
      </c>
      <c r="CS25" s="12" t="s">
        <v>4</v>
      </c>
      <c r="CU25" s="12">
        <v>0.9</v>
      </c>
      <c r="CV25" s="12">
        <v>1.4</v>
      </c>
      <c r="CW25" s="12" t="s">
        <v>4</v>
      </c>
      <c r="CZ25" s="12" t="s">
        <v>64</v>
      </c>
      <c r="DA25" s="12" t="s">
        <v>3</v>
      </c>
      <c r="DB25" s="12">
        <v>0</v>
      </c>
      <c r="DC25" s="12">
        <v>0</v>
      </c>
      <c r="DD25" s="12" t="s">
        <v>4</v>
      </c>
      <c r="DE25" s="12" t="s">
        <v>56</v>
      </c>
      <c r="DF25" s="12" t="s">
        <v>60</v>
      </c>
      <c r="DG25" s="12">
        <v>10</v>
      </c>
      <c r="DL25" s="12" t="s">
        <v>56</v>
      </c>
      <c r="DM25" s="12" t="s">
        <v>59</v>
      </c>
      <c r="DN25" s="12">
        <v>10</v>
      </c>
      <c r="EV25" s="12" t="s">
        <v>4</v>
      </c>
      <c r="EX25" s="12">
        <v>45</v>
      </c>
      <c r="EY25" s="21">
        <f t="shared" si="0"/>
        <v>3.0233333333333334</v>
      </c>
      <c r="EZ25" s="12">
        <v>4.3</v>
      </c>
      <c r="FA25" s="12">
        <v>5</v>
      </c>
      <c r="FB25" s="12">
        <v>4.2</v>
      </c>
      <c r="FC25" s="12">
        <v>4.8</v>
      </c>
      <c r="FD25" s="12">
        <f t="shared" si="2"/>
        <v>4.25</v>
      </c>
      <c r="FE25">
        <v>6</v>
      </c>
      <c r="FF25" s="13">
        <f t="shared" si="3"/>
        <v>0.67567567567567566</v>
      </c>
      <c r="FG25" s="13">
        <f t="shared" si="4"/>
        <v>0.81081081081081074</v>
      </c>
      <c r="FH25" s="21">
        <f t="shared" si="1"/>
        <v>5.5999999999999988</v>
      </c>
      <c r="FI25" s="21">
        <f t="shared" si="5"/>
        <v>0</v>
      </c>
      <c r="FJ25" s="21">
        <f t="shared" si="6"/>
        <v>0</v>
      </c>
      <c r="FK25" s="21">
        <f t="shared" si="7"/>
        <v>0</v>
      </c>
      <c r="FL25" s="12" t="s">
        <v>52</v>
      </c>
      <c r="FM25" s="12">
        <v>0</v>
      </c>
      <c r="FN25" s="12" t="s">
        <v>56</v>
      </c>
      <c r="FO25" s="12">
        <v>0</v>
      </c>
      <c r="FP25" s="12">
        <v>0</v>
      </c>
      <c r="FQ25" s="23" t="s">
        <v>61</v>
      </c>
      <c r="FR25" s="12" t="s">
        <v>62</v>
      </c>
      <c r="FS25" s="12" t="s">
        <v>4</v>
      </c>
      <c r="FT25" s="12" t="s">
        <v>4</v>
      </c>
      <c r="FU25" s="12" t="s">
        <v>4</v>
      </c>
      <c r="FV25" s="12">
        <v>0</v>
      </c>
      <c r="FX25" s="12" t="s">
        <v>4</v>
      </c>
      <c r="GA25" s="12">
        <v>15</v>
      </c>
      <c r="GB25" s="12">
        <v>15</v>
      </c>
      <c r="GC25" s="21">
        <v>3.27</v>
      </c>
      <c r="GI25" s="12" t="s">
        <v>4</v>
      </c>
      <c r="GK25" s="12">
        <v>0.4</v>
      </c>
      <c r="GL25" s="12" t="s">
        <v>56</v>
      </c>
      <c r="GM25" s="12" t="s">
        <v>56</v>
      </c>
      <c r="GN25" s="12">
        <v>0</v>
      </c>
      <c r="GO25" s="12">
        <v>0</v>
      </c>
      <c r="GP25" s="12" t="s">
        <v>4</v>
      </c>
      <c r="GQ25" s="12" t="s">
        <v>1076</v>
      </c>
      <c r="GR25" s="12" t="s">
        <v>142</v>
      </c>
      <c r="GS25" s="12">
        <v>15</v>
      </c>
      <c r="GT25" s="12">
        <v>0</v>
      </c>
      <c r="GY25" s="12" t="s">
        <v>4</v>
      </c>
      <c r="HA25" s="12" t="s">
        <v>55</v>
      </c>
      <c r="HB25" s="12" t="s">
        <v>42</v>
      </c>
      <c r="HC25" s="12">
        <v>5.6</v>
      </c>
      <c r="HJ25" s="12" t="s">
        <v>13</v>
      </c>
      <c r="HK25" s="12" t="s">
        <v>11</v>
      </c>
      <c r="HP25" s="12" t="s">
        <v>13</v>
      </c>
      <c r="HQ25" s="12" t="s">
        <v>12</v>
      </c>
      <c r="HV25" s="12" t="s">
        <v>4</v>
      </c>
      <c r="HX25" s="12" t="s">
        <v>4</v>
      </c>
      <c r="HY25" s="12" t="s">
        <v>3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G25" s="12">
        <v>15</v>
      </c>
      <c r="IH25" s="12">
        <v>15</v>
      </c>
      <c r="II25" s="21">
        <v>3.53</v>
      </c>
      <c r="IJ25" s="12">
        <v>2</v>
      </c>
      <c r="IK25" s="12" t="s">
        <v>1118</v>
      </c>
      <c r="IL25" s="12">
        <v>4</v>
      </c>
      <c r="IM25" s="21">
        <v>0.53</v>
      </c>
      <c r="IN25" s="21">
        <v>0.16</v>
      </c>
      <c r="IT25" s="12" t="s">
        <v>4</v>
      </c>
      <c r="IV25" s="12">
        <v>0.4</v>
      </c>
      <c r="IW25" s="12" t="s">
        <v>56</v>
      </c>
      <c r="IX25" s="12" t="s">
        <v>56</v>
      </c>
      <c r="IY25" s="12">
        <v>0</v>
      </c>
      <c r="IZ25" s="12">
        <v>0</v>
      </c>
      <c r="JA25" s="12" t="s">
        <v>1076</v>
      </c>
      <c r="JB25" s="12" t="s">
        <v>142</v>
      </c>
      <c r="JC25" s="12">
        <v>15</v>
      </c>
      <c r="JD25" s="12">
        <v>15</v>
      </c>
      <c r="JI25" s="12" t="s">
        <v>4</v>
      </c>
      <c r="JK25" s="12" t="s">
        <v>55</v>
      </c>
      <c r="JL25" s="12" t="s">
        <v>42</v>
      </c>
      <c r="JM25" s="12">
        <v>5.6</v>
      </c>
      <c r="JT25" s="12" t="s">
        <v>13</v>
      </c>
      <c r="JU25" s="12" t="s">
        <v>12</v>
      </c>
      <c r="JV25" s="12" t="s">
        <v>11</v>
      </c>
      <c r="JZ25" s="12" t="s">
        <v>4</v>
      </c>
      <c r="KB25" s="12" t="s">
        <v>4</v>
      </c>
      <c r="KC25" s="12" t="s">
        <v>3</v>
      </c>
      <c r="KD25" s="12">
        <v>0</v>
      </c>
      <c r="KE25" s="12">
        <v>0</v>
      </c>
      <c r="KF25" s="12">
        <v>0</v>
      </c>
      <c r="KG25" s="12">
        <v>0</v>
      </c>
      <c r="KH25" s="12">
        <v>0</v>
      </c>
      <c r="KI25" s="12">
        <v>0</v>
      </c>
      <c r="KK25" s="12">
        <v>15</v>
      </c>
      <c r="KL25" s="12">
        <v>15</v>
      </c>
      <c r="KM25" s="21">
        <v>2.27</v>
      </c>
      <c r="KS25" s="12" t="s">
        <v>4</v>
      </c>
      <c r="KU25" s="12">
        <v>0.5</v>
      </c>
      <c r="KV25" s="12" t="s">
        <v>56</v>
      </c>
      <c r="KW25" s="12" t="s">
        <v>56</v>
      </c>
      <c r="KX25" s="12">
        <v>0</v>
      </c>
      <c r="KY25" s="12">
        <v>0</v>
      </c>
      <c r="KZ25" s="12" t="s">
        <v>4</v>
      </c>
      <c r="LA25" s="12" t="s">
        <v>1076</v>
      </c>
      <c r="LB25" s="12" t="s">
        <v>142</v>
      </c>
      <c r="LC25" s="12">
        <v>15</v>
      </c>
      <c r="LD25" s="12">
        <v>30</v>
      </c>
      <c r="LI25" s="12" t="s">
        <v>4</v>
      </c>
      <c r="LK25" s="12" t="s">
        <v>55</v>
      </c>
      <c r="LL25" s="12" t="s">
        <v>42</v>
      </c>
      <c r="LM25" s="12">
        <v>5.6</v>
      </c>
      <c r="LT25" s="12" t="s">
        <v>13</v>
      </c>
      <c r="LU25" s="12" t="s">
        <v>12</v>
      </c>
      <c r="LV25" s="12" t="s">
        <v>11</v>
      </c>
      <c r="LZ25" s="12" t="s">
        <v>13</v>
      </c>
      <c r="MA25" s="12" t="s">
        <v>11</v>
      </c>
      <c r="MF25" s="12" t="s">
        <v>4</v>
      </c>
      <c r="MH25" s="12" t="s">
        <v>4</v>
      </c>
      <c r="MI25" s="12" t="s">
        <v>3</v>
      </c>
      <c r="MJ25" s="12">
        <v>0</v>
      </c>
      <c r="MK25" s="12">
        <v>0</v>
      </c>
      <c r="ML25" s="12">
        <v>0</v>
      </c>
      <c r="MM25" s="12">
        <v>0</v>
      </c>
      <c r="MN25" s="12">
        <v>0</v>
      </c>
      <c r="MO25" s="12">
        <v>0</v>
      </c>
      <c r="MQ25" s="12">
        <v>22</v>
      </c>
      <c r="MR25" s="12">
        <v>22</v>
      </c>
      <c r="MS25" s="12">
        <v>6.09</v>
      </c>
      <c r="MX25" s="12" t="s">
        <v>4</v>
      </c>
      <c r="MZ25" s="12" t="s">
        <v>4</v>
      </c>
      <c r="NA25" s="12" t="s">
        <v>7</v>
      </c>
      <c r="NH25" s="12" t="s">
        <v>4</v>
      </c>
      <c r="NI25" s="12" t="s">
        <v>4</v>
      </c>
      <c r="NJ25" s="12" t="s">
        <v>4</v>
      </c>
      <c r="NK25" s="12" t="s">
        <v>55</v>
      </c>
      <c r="NL25" s="12" t="s">
        <v>56</v>
      </c>
      <c r="NM25" s="12" t="s">
        <v>56</v>
      </c>
      <c r="NN25" s="12">
        <v>0</v>
      </c>
      <c r="NO25" s="12">
        <v>0</v>
      </c>
      <c r="NP25" s="12" t="s">
        <v>41</v>
      </c>
      <c r="NQ25" s="12" t="s">
        <v>3</v>
      </c>
      <c r="NR25" s="12">
        <v>0.6</v>
      </c>
      <c r="NT25" s="12">
        <v>7.4</v>
      </c>
      <c r="OA25" s="12" t="s">
        <v>14</v>
      </c>
      <c r="OB25" s="12" t="s">
        <v>11</v>
      </c>
      <c r="OC25" s="12" t="s">
        <v>12</v>
      </c>
      <c r="OG25" s="12" t="s">
        <v>4</v>
      </c>
      <c r="OI25" s="12">
        <v>2.9</v>
      </c>
      <c r="OJ25" s="12">
        <v>4.3</v>
      </c>
      <c r="OK25" s="12" t="s">
        <v>4</v>
      </c>
      <c r="ON25" s="12" t="s">
        <v>64</v>
      </c>
      <c r="OO25" s="12" t="s">
        <v>3</v>
      </c>
      <c r="OP25" s="12">
        <v>22</v>
      </c>
      <c r="OQ25" s="12">
        <v>22</v>
      </c>
      <c r="OR25" s="12" t="s">
        <v>4</v>
      </c>
      <c r="OS25" s="12" t="s">
        <v>66</v>
      </c>
      <c r="OT25" s="12" t="s">
        <v>60</v>
      </c>
      <c r="OU25" s="12">
        <v>22</v>
      </c>
      <c r="OV25" s="12">
        <v>4</v>
      </c>
      <c r="OW25" s="12">
        <v>2</v>
      </c>
      <c r="OZ25" s="12" t="s">
        <v>56</v>
      </c>
      <c r="PA25" s="12" t="s">
        <v>59</v>
      </c>
      <c r="PB25" s="12">
        <v>11</v>
      </c>
      <c r="PG25" s="12" t="s">
        <v>66</v>
      </c>
      <c r="PH25" s="12" t="s">
        <v>59</v>
      </c>
      <c r="PI25" s="12">
        <v>11</v>
      </c>
      <c r="PJ25" s="12">
        <v>3</v>
      </c>
      <c r="PK25" s="12">
        <v>2</v>
      </c>
      <c r="QJ25" s="12">
        <v>50</v>
      </c>
      <c r="QK25" s="12">
        <v>50</v>
      </c>
      <c r="QL25" s="12">
        <v>4.88</v>
      </c>
      <c r="QM25" s="12" t="s">
        <v>68</v>
      </c>
      <c r="QN25" s="12" t="s">
        <v>4</v>
      </c>
      <c r="QO25" s="12" t="s">
        <v>4</v>
      </c>
      <c r="QQ25" s="12" t="s">
        <v>4</v>
      </c>
      <c r="QR25" s="12" t="s">
        <v>3</v>
      </c>
      <c r="QS25" s="12">
        <v>0.6</v>
      </c>
      <c r="QU25" s="12" t="s">
        <v>4</v>
      </c>
      <c r="QW25" s="12" t="s">
        <v>7</v>
      </c>
      <c r="RB25" s="12" t="s">
        <v>55</v>
      </c>
      <c r="RC25" s="12" t="s">
        <v>42</v>
      </c>
      <c r="RD25" s="12">
        <v>6.5</v>
      </c>
      <c r="RK25" s="12" t="s">
        <v>13</v>
      </c>
      <c r="RL25" s="12" t="s">
        <v>12</v>
      </c>
      <c r="RM25" s="12" t="s">
        <v>11</v>
      </c>
      <c r="RQ25" s="12" t="s">
        <v>4</v>
      </c>
    </row>
    <row r="26" spans="1:487" x14ac:dyDescent="0.35">
      <c r="A26" s="85">
        <v>20401347</v>
      </c>
      <c r="B26" s="12" t="s">
        <v>82</v>
      </c>
      <c r="C26" s="19">
        <v>0.54166666666666663</v>
      </c>
      <c r="D26" s="20">
        <v>44468</v>
      </c>
      <c r="E26" s="12" t="s">
        <v>47</v>
      </c>
      <c r="F26" s="12" t="s">
        <v>131</v>
      </c>
      <c r="G26" s="12" t="s">
        <v>137</v>
      </c>
      <c r="H26" s="12" t="s">
        <v>143</v>
      </c>
      <c r="K26" s="12">
        <v>50</v>
      </c>
      <c r="L26" s="12">
        <v>50</v>
      </c>
      <c r="M26" s="21">
        <v>3.48</v>
      </c>
      <c r="P26" s="12" t="s">
        <v>68</v>
      </c>
      <c r="Q26" s="12" t="s">
        <v>4</v>
      </c>
      <c r="R26" s="12" t="s">
        <v>4</v>
      </c>
      <c r="T26" s="12" t="s">
        <v>4</v>
      </c>
      <c r="U26" s="12" t="s">
        <v>3</v>
      </c>
      <c r="V26" s="12">
        <v>0.6</v>
      </c>
      <c r="X26" s="12" t="s">
        <v>4</v>
      </c>
      <c r="Z26" s="12" t="s">
        <v>7</v>
      </c>
      <c r="AG26" s="12" t="s">
        <v>144</v>
      </c>
      <c r="AH26" s="12" t="s">
        <v>42</v>
      </c>
      <c r="AI26" s="12">
        <v>6.6</v>
      </c>
      <c r="AO26" s="12">
        <v>7.5</v>
      </c>
      <c r="AP26" s="12" t="s">
        <v>13</v>
      </c>
      <c r="AQ26" s="12" t="s">
        <v>12</v>
      </c>
      <c r="AR26" s="12" t="s">
        <v>11</v>
      </c>
      <c r="AV26" s="12" t="s">
        <v>4</v>
      </c>
      <c r="AY26" s="12">
        <v>12</v>
      </c>
      <c r="AZ26" s="12">
        <v>12</v>
      </c>
      <c r="BA26" s="12">
        <v>2.67</v>
      </c>
      <c r="BB26" s="12">
        <v>2</v>
      </c>
      <c r="BC26" s="12" t="s">
        <v>1118</v>
      </c>
      <c r="BD26" s="12">
        <v>0.83</v>
      </c>
      <c r="BE26" s="12">
        <v>0.06</v>
      </c>
      <c r="BJ26" s="12" t="s">
        <v>4</v>
      </c>
      <c r="BL26" s="12" t="s">
        <v>4</v>
      </c>
      <c r="BM26" s="12" t="s">
        <v>54</v>
      </c>
      <c r="BT26" s="12" t="s">
        <v>4</v>
      </c>
      <c r="BU26" s="12" t="s">
        <v>4</v>
      </c>
      <c r="BV26" s="12" t="s">
        <v>4</v>
      </c>
      <c r="BW26" s="12" t="s">
        <v>86</v>
      </c>
      <c r="BX26" s="12" t="s">
        <v>92</v>
      </c>
      <c r="BY26" s="12" t="s">
        <v>1166</v>
      </c>
      <c r="BZ26" s="12">
        <v>1</v>
      </c>
      <c r="CA26" s="12">
        <v>0</v>
      </c>
      <c r="CB26" s="12" t="s">
        <v>42</v>
      </c>
      <c r="CC26" s="12" t="s">
        <v>3</v>
      </c>
      <c r="CD26" s="12">
        <v>0.6</v>
      </c>
      <c r="CJ26" s="12">
        <v>7.7</v>
      </c>
      <c r="CL26" s="12">
        <v>11.4</v>
      </c>
      <c r="CM26" s="12" t="s">
        <v>13</v>
      </c>
      <c r="CN26" s="12" t="s">
        <v>14</v>
      </c>
      <c r="CO26" s="12" t="s">
        <v>94</v>
      </c>
      <c r="CP26" s="12" t="s">
        <v>11</v>
      </c>
      <c r="CS26" s="12" t="s">
        <v>3</v>
      </c>
      <c r="CT26" s="12" t="s">
        <v>25</v>
      </c>
      <c r="CU26" s="12">
        <v>2.6</v>
      </c>
      <c r="CV26" s="12">
        <v>4.5999999999999996</v>
      </c>
      <c r="CW26" s="12" t="s">
        <v>4</v>
      </c>
      <c r="CZ26" s="12" t="s">
        <v>64</v>
      </c>
      <c r="DA26" s="12" t="s">
        <v>3</v>
      </c>
      <c r="DB26" s="12">
        <v>12</v>
      </c>
      <c r="DC26" s="12">
        <v>12</v>
      </c>
      <c r="DD26" s="12" t="s">
        <v>4</v>
      </c>
      <c r="DE26" s="12" t="s">
        <v>65</v>
      </c>
      <c r="DF26" s="12" t="s">
        <v>60</v>
      </c>
      <c r="DG26" s="12">
        <v>12</v>
      </c>
      <c r="DH26" s="12">
        <v>5</v>
      </c>
      <c r="DI26" s="12">
        <v>1</v>
      </c>
      <c r="DL26" s="12" t="s">
        <v>65</v>
      </c>
      <c r="DM26" s="12" t="s">
        <v>59</v>
      </c>
      <c r="DN26" s="12">
        <v>12</v>
      </c>
      <c r="DO26" s="12">
        <v>5</v>
      </c>
      <c r="DP26" s="12">
        <v>2</v>
      </c>
      <c r="DQ26" s="12" t="s">
        <v>393</v>
      </c>
      <c r="EV26" s="12" t="s">
        <v>4</v>
      </c>
      <c r="EX26" s="12">
        <v>29.8</v>
      </c>
      <c r="EY26" s="21">
        <f t="shared" si="0"/>
        <v>3.5234563758389266</v>
      </c>
      <c r="EZ26" s="12">
        <v>4.5</v>
      </c>
      <c r="FA26" s="12">
        <v>5.2</v>
      </c>
      <c r="FB26" s="12">
        <v>4.4000000000000004</v>
      </c>
      <c r="FC26" s="12">
        <v>5</v>
      </c>
      <c r="FD26" s="12">
        <f t="shared" si="2"/>
        <v>4.45</v>
      </c>
      <c r="FE26">
        <v>6</v>
      </c>
      <c r="FF26" s="13" t="e">
        <f t="shared" si="3"/>
        <v>#DIV/0!</v>
      </c>
      <c r="FG26" s="13" t="e">
        <f t="shared" si="4"/>
        <v>#DIV/0!</v>
      </c>
      <c r="FH26" s="21">
        <f t="shared" si="1"/>
        <v>5.9000000000000012</v>
      </c>
      <c r="FI26" s="21">
        <f t="shared" si="5"/>
        <v>0</v>
      </c>
      <c r="FJ26" s="21">
        <f t="shared" si="6"/>
        <v>0</v>
      </c>
      <c r="FK26" s="21">
        <f t="shared" si="7"/>
        <v>0</v>
      </c>
      <c r="FL26" s="12" t="s">
        <v>52</v>
      </c>
      <c r="FM26" s="12">
        <v>0</v>
      </c>
      <c r="FN26" s="12" t="s">
        <v>92</v>
      </c>
      <c r="FO26" s="12">
        <v>1</v>
      </c>
      <c r="FP26" s="12">
        <v>0</v>
      </c>
      <c r="FQ26" s="23" t="s">
        <v>61</v>
      </c>
      <c r="FR26" s="12" t="s">
        <v>62</v>
      </c>
      <c r="FS26" s="12" t="s">
        <v>4</v>
      </c>
      <c r="FT26" s="12" t="s">
        <v>3</v>
      </c>
      <c r="FU26" s="12" t="s">
        <v>4</v>
      </c>
      <c r="FV26" s="12">
        <v>0.5</v>
      </c>
      <c r="FW26" s="12" t="s">
        <v>92</v>
      </c>
      <c r="FX26" s="12" t="s">
        <v>4</v>
      </c>
      <c r="GA26" s="12">
        <v>9.9</v>
      </c>
      <c r="GB26" s="12">
        <v>9.9</v>
      </c>
      <c r="GC26" s="21">
        <v>4.04</v>
      </c>
      <c r="GI26" s="12" t="s">
        <v>4</v>
      </c>
      <c r="GK26" s="12">
        <v>0.5</v>
      </c>
      <c r="GL26" s="12" t="s">
        <v>92</v>
      </c>
      <c r="GM26" s="12" t="s">
        <v>1166</v>
      </c>
      <c r="GN26" s="12">
        <v>1</v>
      </c>
      <c r="GO26" s="12">
        <v>0</v>
      </c>
      <c r="GP26" s="12" t="s">
        <v>4</v>
      </c>
      <c r="GQ26" s="12" t="s">
        <v>1075</v>
      </c>
      <c r="GR26" s="12" t="s">
        <v>145</v>
      </c>
      <c r="GS26" s="12">
        <v>9.9</v>
      </c>
      <c r="GT26" s="12">
        <v>0</v>
      </c>
      <c r="GY26" s="12" t="s">
        <v>4</v>
      </c>
      <c r="HA26" s="12" t="s">
        <v>55</v>
      </c>
      <c r="HB26" s="12" t="s">
        <v>91</v>
      </c>
      <c r="HC26" s="12">
        <v>5.9</v>
      </c>
      <c r="HJ26" s="12" t="s">
        <v>13</v>
      </c>
      <c r="HK26" s="12" t="s">
        <v>14</v>
      </c>
      <c r="HL26" s="12" t="s">
        <v>12</v>
      </c>
      <c r="HM26" s="12" t="s">
        <v>11</v>
      </c>
      <c r="HP26" s="12" t="s">
        <v>13</v>
      </c>
      <c r="HQ26" s="12" t="s">
        <v>11</v>
      </c>
      <c r="HV26" s="12" t="s">
        <v>4</v>
      </c>
      <c r="HX26" s="12" t="s">
        <v>4</v>
      </c>
      <c r="HY26" s="12" t="s">
        <v>4</v>
      </c>
      <c r="HZ26" s="12">
        <v>0</v>
      </c>
      <c r="IA26" s="12">
        <v>0</v>
      </c>
      <c r="IB26" s="12">
        <v>0</v>
      </c>
      <c r="IC26" s="12">
        <v>0</v>
      </c>
      <c r="ID26" s="12">
        <v>0</v>
      </c>
      <c r="IE26" s="12">
        <v>0</v>
      </c>
      <c r="IG26" s="12">
        <v>9.9</v>
      </c>
      <c r="IH26" s="12">
        <v>9.9</v>
      </c>
      <c r="II26" s="21">
        <v>3.74</v>
      </c>
      <c r="IJ26" s="12">
        <v>1</v>
      </c>
      <c r="IK26" s="12" t="s">
        <v>1118</v>
      </c>
      <c r="IL26" s="12">
        <v>4.2</v>
      </c>
      <c r="IM26" s="21">
        <v>0.97</v>
      </c>
      <c r="IN26" s="21">
        <v>0.12</v>
      </c>
      <c r="IT26" s="12" t="s">
        <v>4</v>
      </c>
      <c r="IV26" s="12">
        <v>0.4</v>
      </c>
      <c r="IW26" s="12" t="s">
        <v>92</v>
      </c>
      <c r="IX26" s="12" t="s">
        <v>1166</v>
      </c>
      <c r="IY26" s="12">
        <v>1</v>
      </c>
      <c r="IZ26" s="12">
        <v>1</v>
      </c>
      <c r="JA26" s="12" t="s">
        <v>1075</v>
      </c>
      <c r="JB26" s="12" t="s">
        <v>147</v>
      </c>
      <c r="JC26" s="12">
        <v>9.9</v>
      </c>
      <c r="JD26" s="12">
        <v>9.9</v>
      </c>
      <c r="JI26" s="12" t="s">
        <v>4</v>
      </c>
      <c r="JK26" s="12" t="s">
        <v>55</v>
      </c>
      <c r="JL26" s="12" t="s">
        <v>41</v>
      </c>
      <c r="JM26" s="12">
        <v>5.9</v>
      </c>
      <c r="JT26" s="12" t="s">
        <v>13</v>
      </c>
      <c r="JU26" s="12" t="s">
        <v>12</v>
      </c>
      <c r="JV26" s="12" t="s">
        <v>11</v>
      </c>
      <c r="JZ26" s="12" t="s">
        <v>4</v>
      </c>
      <c r="KB26" s="12" t="s">
        <v>4</v>
      </c>
      <c r="KC26" s="12" t="s">
        <v>4</v>
      </c>
      <c r="KD26" s="12">
        <v>0</v>
      </c>
      <c r="KE26" s="12">
        <v>0</v>
      </c>
      <c r="KF26" s="12">
        <v>0</v>
      </c>
      <c r="KG26" s="12">
        <v>0</v>
      </c>
      <c r="KH26" s="12">
        <v>0</v>
      </c>
      <c r="KI26" s="12">
        <v>0</v>
      </c>
      <c r="KJ26" s="12" t="s">
        <v>146</v>
      </c>
      <c r="KK26" s="12">
        <v>9.9</v>
      </c>
      <c r="KL26" s="12">
        <v>10.1</v>
      </c>
      <c r="KM26" s="21">
        <v>2.77</v>
      </c>
      <c r="KS26" s="12" t="s">
        <v>4</v>
      </c>
      <c r="KU26" s="12">
        <v>0.5</v>
      </c>
      <c r="KV26" s="12" t="s">
        <v>92</v>
      </c>
      <c r="KW26" s="12" t="s">
        <v>1166</v>
      </c>
      <c r="KX26" s="12">
        <v>1</v>
      </c>
      <c r="KY26" s="12">
        <v>1</v>
      </c>
      <c r="KZ26" s="12" t="s">
        <v>4</v>
      </c>
      <c r="LA26" s="12" t="s">
        <v>1075</v>
      </c>
      <c r="LB26" s="12" t="s">
        <v>147</v>
      </c>
      <c r="LC26" s="12">
        <v>9.9</v>
      </c>
      <c r="LD26" s="12">
        <v>19.8</v>
      </c>
      <c r="LI26" s="12" t="s">
        <v>4</v>
      </c>
      <c r="LK26" s="12" t="s">
        <v>55</v>
      </c>
      <c r="LL26" s="12" t="s">
        <v>91</v>
      </c>
      <c r="LM26" s="12">
        <v>5.9</v>
      </c>
      <c r="LT26" s="12" t="s">
        <v>13</v>
      </c>
      <c r="LU26" s="12" t="s">
        <v>14</v>
      </c>
      <c r="LV26" s="12" t="s">
        <v>12</v>
      </c>
      <c r="LW26" s="12" t="s">
        <v>11</v>
      </c>
      <c r="LZ26" s="12" t="s">
        <v>13</v>
      </c>
      <c r="MA26" s="12" t="s">
        <v>14</v>
      </c>
      <c r="MB26" s="12" t="s">
        <v>12</v>
      </c>
      <c r="MF26" s="12" t="s">
        <v>4</v>
      </c>
      <c r="MH26" s="12" t="s">
        <v>4</v>
      </c>
      <c r="MI26" s="12" t="s">
        <v>4</v>
      </c>
      <c r="MJ26" s="12">
        <v>0</v>
      </c>
      <c r="MK26" s="12">
        <v>0</v>
      </c>
      <c r="ML26" s="12">
        <v>0</v>
      </c>
      <c r="MM26" s="12">
        <v>0</v>
      </c>
      <c r="MN26" s="12">
        <v>0</v>
      </c>
      <c r="MO26" s="12">
        <v>0</v>
      </c>
      <c r="MP26" s="12" t="s">
        <v>148</v>
      </c>
      <c r="MQ26" s="12">
        <v>15</v>
      </c>
      <c r="MR26" s="12">
        <v>15</v>
      </c>
      <c r="MS26" s="12">
        <v>7.27</v>
      </c>
      <c r="MX26" s="12" t="s">
        <v>4</v>
      </c>
      <c r="MZ26" s="12" t="s">
        <v>4</v>
      </c>
      <c r="NA26" s="12" t="s">
        <v>7</v>
      </c>
      <c r="NH26" s="12" t="s">
        <v>4</v>
      </c>
      <c r="NI26" s="12" t="s">
        <v>4</v>
      </c>
      <c r="NJ26" s="12" t="s">
        <v>4</v>
      </c>
      <c r="NK26" s="12" t="s">
        <v>86</v>
      </c>
      <c r="NL26" s="12" t="s">
        <v>92</v>
      </c>
      <c r="NM26" s="12" t="s">
        <v>1166</v>
      </c>
      <c r="NN26" s="12">
        <v>1</v>
      </c>
      <c r="NO26" s="12">
        <v>0</v>
      </c>
      <c r="NP26" s="12" t="s">
        <v>42</v>
      </c>
      <c r="NQ26" s="12" t="s">
        <v>4</v>
      </c>
      <c r="NS26" s="12">
        <v>0.7</v>
      </c>
      <c r="NX26" s="12">
        <v>8.1999999999999993</v>
      </c>
      <c r="NZ26" s="12">
        <v>7.8</v>
      </c>
      <c r="OA26" s="12" t="s">
        <v>13</v>
      </c>
      <c r="OB26" s="12" t="s">
        <v>14</v>
      </c>
      <c r="OG26" s="12" t="s">
        <v>4</v>
      </c>
      <c r="OI26" s="12">
        <v>1.9</v>
      </c>
      <c r="OJ26" s="12">
        <v>1.8</v>
      </c>
      <c r="OK26" s="12" t="s">
        <v>4</v>
      </c>
      <c r="ON26" s="12" t="s">
        <v>64</v>
      </c>
      <c r="OO26" s="12" t="s">
        <v>3</v>
      </c>
      <c r="OP26" s="12">
        <v>15</v>
      </c>
      <c r="OQ26" s="12">
        <v>15</v>
      </c>
      <c r="OR26" s="12" t="s">
        <v>4</v>
      </c>
      <c r="OS26" s="12" t="s">
        <v>66</v>
      </c>
      <c r="OT26" s="12" t="s">
        <v>60</v>
      </c>
      <c r="OU26" s="12">
        <v>15</v>
      </c>
      <c r="OV26" s="12">
        <v>5</v>
      </c>
      <c r="OW26" s="12">
        <v>2</v>
      </c>
      <c r="OZ26" s="12" t="s">
        <v>65</v>
      </c>
      <c r="PA26" s="12" t="s">
        <v>59</v>
      </c>
      <c r="PB26" s="12">
        <v>10</v>
      </c>
      <c r="PC26" s="12">
        <v>5</v>
      </c>
      <c r="PD26" s="12">
        <v>2</v>
      </c>
      <c r="PG26" s="12" t="s">
        <v>66</v>
      </c>
      <c r="PH26" s="12" t="s">
        <v>59</v>
      </c>
      <c r="PI26" s="12">
        <v>5</v>
      </c>
      <c r="PJ26" s="12">
        <v>5</v>
      </c>
      <c r="PK26" s="12">
        <v>2</v>
      </c>
      <c r="QJ26" s="12">
        <v>50</v>
      </c>
      <c r="QK26" s="12">
        <v>50</v>
      </c>
      <c r="QL26" s="12">
        <v>6.18</v>
      </c>
      <c r="QM26" s="12" t="s">
        <v>68</v>
      </c>
      <c r="QN26" s="12" t="s">
        <v>4</v>
      </c>
      <c r="QO26" s="12" t="s">
        <v>4</v>
      </c>
      <c r="QQ26" s="12" t="s">
        <v>4</v>
      </c>
      <c r="QR26" s="12" t="s">
        <v>3</v>
      </c>
      <c r="QS26" s="12">
        <v>0.8</v>
      </c>
      <c r="QU26" s="12" t="s">
        <v>4</v>
      </c>
      <c r="QW26" s="12" t="s">
        <v>7</v>
      </c>
      <c r="RB26" s="12" t="s">
        <v>86</v>
      </c>
      <c r="RC26" s="12" t="s">
        <v>42</v>
      </c>
      <c r="RH26" s="12">
        <v>5.4</v>
      </c>
      <c r="RJ26" s="12">
        <v>7.1</v>
      </c>
      <c r="RK26" s="12" t="s">
        <v>13</v>
      </c>
      <c r="RL26" s="12" t="s">
        <v>12</v>
      </c>
      <c r="RM26" s="12" t="s">
        <v>11</v>
      </c>
      <c r="RQ26" s="12" t="s">
        <v>4</v>
      </c>
    </row>
    <row r="27" spans="1:487" x14ac:dyDescent="0.35">
      <c r="A27" s="85">
        <v>20401348</v>
      </c>
      <c r="B27" s="12" t="s">
        <v>72</v>
      </c>
      <c r="C27" s="24">
        <v>0.40277777777777773</v>
      </c>
      <c r="D27" s="20">
        <v>44441</v>
      </c>
      <c r="E27" s="12" t="s">
        <v>433</v>
      </c>
      <c r="F27" s="12" t="s">
        <v>271</v>
      </c>
      <c r="G27" s="12" t="s">
        <v>49</v>
      </c>
      <c r="H27" s="12" t="s">
        <v>466</v>
      </c>
      <c r="I27" s="12">
        <v>61.65531</v>
      </c>
      <c r="J27" s="12">
        <v>-149.20065</v>
      </c>
      <c r="K27" s="12">
        <v>50</v>
      </c>
      <c r="L27" s="12">
        <v>50</v>
      </c>
      <c r="M27" s="21">
        <v>0.2</v>
      </c>
      <c r="P27" s="12" t="s">
        <v>68</v>
      </c>
      <c r="Q27" s="12" t="s">
        <v>4</v>
      </c>
      <c r="R27" s="12" t="s">
        <v>4</v>
      </c>
      <c r="T27" s="12" t="s">
        <v>4</v>
      </c>
      <c r="U27" s="12" t="s">
        <v>3</v>
      </c>
      <c r="V27" s="12">
        <v>2.5</v>
      </c>
      <c r="X27" s="12" t="s">
        <v>4</v>
      </c>
      <c r="Z27" s="12" t="s">
        <v>7</v>
      </c>
      <c r="AG27" s="12" t="s">
        <v>412</v>
      </c>
      <c r="AH27" s="12" t="s">
        <v>42</v>
      </c>
      <c r="AM27" s="12">
        <v>20</v>
      </c>
      <c r="AO27" s="12">
        <v>21</v>
      </c>
      <c r="AP27" s="12" t="s">
        <v>12</v>
      </c>
      <c r="AQ27" s="12" t="s">
        <v>13</v>
      </c>
      <c r="AR27" s="12" t="s">
        <v>14</v>
      </c>
      <c r="AS27" s="12" t="s">
        <v>11</v>
      </c>
      <c r="AV27" s="12" t="s">
        <v>4</v>
      </c>
      <c r="AX27" s="12" t="s">
        <v>467</v>
      </c>
      <c r="AY27" s="12">
        <v>65</v>
      </c>
      <c r="AZ27" s="12">
        <v>65</v>
      </c>
      <c r="BA27" s="12">
        <v>1.1000000000000001</v>
      </c>
      <c r="BJ27" s="12" t="s">
        <v>4</v>
      </c>
      <c r="BL27" s="12" t="s">
        <v>4</v>
      </c>
      <c r="BM27" s="12" t="s">
        <v>54</v>
      </c>
      <c r="BT27" s="12" t="s">
        <v>4</v>
      </c>
      <c r="BU27" s="12" t="s">
        <v>4</v>
      </c>
      <c r="BV27" s="12" t="s">
        <v>4</v>
      </c>
      <c r="BW27" s="12" t="s">
        <v>414</v>
      </c>
      <c r="BX27" s="12" t="s">
        <v>56</v>
      </c>
      <c r="BY27" s="12" t="s">
        <v>56</v>
      </c>
      <c r="BZ27" s="12">
        <v>0</v>
      </c>
      <c r="CA27" s="12">
        <v>0</v>
      </c>
      <c r="CB27" s="12" t="s">
        <v>41</v>
      </c>
      <c r="CC27" s="12" t="s">
        <v>3</v>
      </c>
      <c r="CD27" s="12">
        <v>1.3</v>
      </c>
      <c r="CF27" s="12">
        <v>17.8</v>
      </c>
      <c r="CM27" s="12" t="s">
        <v>12</v>
      </c>
      <c r="CN27" s="12" t="s">
        <v>13</v>
      </c>
      <c r="CO27" s="12" t="s">
        <v>14</v>
      </c>
      <c r="CS27" s="12" t="s">
        <v>4</v>
      </c>
      <c r="CU27" s="12">
        <v>2</v>
      </c>
      <c r="CV27" s="12">
        <v>1.8</v>
      </c>
      <c r="CW27" s="12" t="s">
        <v>4</v>
      </c>
      <c r="CZ27" s="12" t="s">
        <v>64</v>
      </c>
      <c r="DA27" s="12" t="s">
        <v>3</v>
      </c>
      <c r="DB27" s="12">
        <v>65</v>
      </c>
      <c r="DC27" s="12">
        <v>65</v>
      </c>
      <c r="DD27" s="12" t="s">
        <v>4</v>
      </c>
      <c r="DE27" s="12" t="s">
        <v>66</v>
      </c>
      <c r="DF27" s="12" t="s">
        <v>60</v>
      </c>
      <c r="DG27" s="12">
        <v>65</v>
      </c>
      <c r="DH27" s="12">
        <v>5</v>
      </c>
      <c r="DI27" s="12">
        <v>1</v>
      </c>
      <c r="DL27" s="12" t="s">
        <v>66</v>
      </c>
      <c r="DM27" s="12" t="s">
        <v>59</v>
      </c>
      <c r="DN27" s="12">
        <v>65</v>
      </c>
      <c r="DO27" s="12">
        <v>5</v>
      </c>
      <c r="DP27" s="12">
        <v>1</v>
      </c>
      <c r="EU27" s="12" t="s">
        <v>468</v>
      </c>
      <c r="EV27" s="12" t="s">
        <v>4</v>
      </c>
      <c r="EX27" s="12">
        <v>58</v>
      </c>
      <c r="EY27" s="21">
        <f t="shared" si="0"/>
        <v>0.50775862068965516</v>
      </c>
      <c r="EZ27" s="12">
        <v>5.6</v>
      </c>
      <c r="FA27" s="12">
        <v>16</v>
      </c>
      <c r="FB27" s="12">
        <v>4.9000000000000004</v>
      </c>
      <c r="FC27" s="12">
        <v>16</v>
      </c>
      <c r="FD27" s="12">
        <f t="shared" si="2"/>
        <v>5.25</v>
      </c>
      <c r="FE27">
        <v>20</v>
      </c>
      <c r="FF27" s="13">
        <f t="shared" si="3"/>
        <v>1.0062893081761006</v>
      </c>
      <c r="FG27" s="13">
        <f t="shared" si="4"/>
        <v>1.2578616352201257</v>
      </c>
      <c r="FH27" s="21">
        <f t="shared" si="1"/>
        <v>16</v>
      </c>
      <c r="FI27" s="21">
        <f t="shared" si="5"/>
        <v>0</v>
      </c>
      <c r="FJ27" s="21">
        <f t="shared" si="6"/>
        <v>0</v>
      </c>
      <c r="FK27" s="21">
        <f t="shared" si="7"/>
        <v>0</v>
      </c>
      <c r="FL27" s="12" t="s">
        <v>52</v>
      </c>
      <c r="FM27" s="12">
        <v>0</v>
      </c>
      <c r="FN27" s="12" t="s">
        <v>56</v>
      </c>
      <c r="FO27" s="12">
        <v>0</v>
      </c>
      <c r="FP27" s="12">
        <v>0</v>
      </c>
      <c r="FQ27" s="12" t="s">
        <v>61</v>
      </c>
      <c r="FR27" s="12" t="s">
        <v>400</v>
      </c>
      <c r="FS27" s="12" t="s">
        <v>4</v>
      </c>
      <c r="FT27" s="12" t="s">
        <v>4</v>
      </c>
      <c r="FU27" s="12" t="s">
        <v>4</v>
      </c>
      <c r="FV27" s="12">
        <v>0</v>
      </c>
      <c r="FX27" s="12" t="s">
        <v>4</v>
      </c>
      <c r="GA27" s="12">
        <v>19.2</v>
      </c>
      <c r="GB27" s="12">
        <v>19</v>
      </c>
      <c r="GC27" s="21">
        <v>0.5</v>
      </c>
      <c r="GD27" s="12">
        <v>1</v>
      </c>
      <c r="GE27" s="12" t="s">
        <v>964</v>
      </c>
      <c r="GF27" s="12">
        <v>5.78</v>
      </c>
      <c r="GG27" s="12">
        <v>0.16</v>
      </c>
      <c r="GH27" s="12">
        <v>0.08</v>
      </c>
      <c r="GI27" s="12" t="s">
        <v>3</v>
      </c>
      <c r="GJ27" s="12">
        <v>0.9</v>
      </c>
      <c r="GL27" s="12" t="s">
        <v>56</v>
      </c>
      <c r="GM27" s="12" t="s">
        <v>56</v>
      </c>
      <c r="GN27" s="12">
        <v>0</v>
      </c>
      <c r="GO27" s="12">
        <v>0</v>
      </c>
      <c r="GP27" s="12" t="s">
        <v>4</v>
      </c>
      <c r="GQ27" s="12" t="s">
        <v>7</v>
      </c>
      <c r="GY27" s="12" t="s">
        <v>4</v>
      </c>
      <c r="HA27" s="12" t="s">
        <v>414</v>
      </c>
      <c r="HB27" s="12" t="s">
        <v>42</v>
      </c>
      <c r="HC27" s="12">
        <v>16</v>
      </c>
      <c r="HJ27" s="12" t="s">
        <v>12</v>
      </c>
      <c r="HK27" s="12" t="s">
        <v>13</v>
      </c>
      <c r="HL27" s="12" t="s">
        <v>14</v>
      </c>
      <c r="HP27" s="12" t="s">
        <v>12</v>
      </c>
      <c r="HQ27" s="12" t="s">
        <v>13</v>
      </c>
      <c r="HR27" s="12" t="s">
        <v>14</v>
      </c>
      <c r="HV27" s="12" t="s">
        <v>4</v>
      </c>
      <c r="HX27" s="12" t="s">
        <v>4</v>
      </c>
      <c r="HY27" s="12" t="s">
        <v>4</v>
      </c>
      <c r="HZ27" s="12">
        <v>0</v>
      </c>
      <c r="IA27" s="12">
        <v>0</v>
      </c>
      <c r="IB27" s="12">
        <v>0</v>
      </c>
      <c r="IC27" s="12">
        <v>0</v>
      </c>
      <c r="ID27" s="12">
        <v>0</v>
      </c>
      <c r="IE27" s="12">
        <v>0</v>
      </c>
      <c r="IG27" s="12">
        <v>19.2</v>
      </c>
      <c r="IH27" s="12">
        <v>19</v>
      </c>
      <c r="II27" s="21">
        <v>1.05</v>
      </c>
      <c r="IJ27" s="12">
        <v>2</v>
      </c>
      <c r="IK27" s="12" t="s">
        <v>964</v>
      </c>
      <c r="IL27" s="12">
        <v>5</v>
      </c>
      <c r="IM27" s="21">
        <v>0.14000000000000001</v>
      </c>
      <c r="IN27" s="21">
        <v>0.03</v>
      </c>
      <c r="IT27" s="12" t="s">
        <v>3</v>
      </c>
      <c r="IU27" s="12">
        <v>1.1000000000000001</v>
      </c>
      <c r="IW27" s="12" t="s">
        <v>56</v>
      </c>
      <c r="IX27" s="12" t="s">
        <v>56</v>
      </c>
      <c r="IY27" s="12">
        <v>0</v>
      </c>
      <c r="IZ27" s="12">
        <v>0</v>
      </c>
      <c r="JA27" s="12" t="s">
        <v>7</v>
      </c>
      <c r="JI27" s="12" t="s">
        <v>4</v>
      </c>
      <c r="JK27" s="12" t="s">
        <v>415</v>
      </c>
      <c r="JL27" s="12" t="s">
        <v>42</v>
      </c>
      <c r="JM27" s="12">
        <v>16</v>
      </c>
      <c r="JT27" s="12" t="s">
        <v>12</v>
      </c>
      <c r="JU27" s="12" t="s">
        <v>13</v>
      </c>
      <c r="JV27" s="12" t="s">
        <v>14</v>
      </c>
      <c r="JZ27" s="12" t="s">
        <v>4</v>
      </c>
      <c r="KB27" s="12" t="s">
        <v>4</v>
      </c>
      <c r="KC27" s="12" t="s">
        <v>3</v>
      </c>
      <c r="KD27" s="12">
        <v>0</v>
      </c>
      <c r="KE27" s="12">
        <v>0</v>
      </c>
      <c r="KF27" s="12">
        <v>0</v>
      </c>
      <c r="KG27" s="12">
        <v>0</v>
      </c>
      <c r="KH27" s="12">
        <v>0</v>
      </c>
      <c r="KI27" s="12">
        <v>0</v>
      </c>
      <c r="KK27" s="12">
        <v>19.2</v>
      </c>
      <c r="KL27" s="12">
        <v>19</v>
      </c>
      <c r="KM27" s="21">
        <v>0</v>
      </c>
      <c r="KS27" s="12" t="s">
        <v>3</v>
      </c>
      <c r="KT27" s="12">
        <v>1.4</v>
      </c>
      <c r="KV27" s="12" t="s">
        <v>56</v>
      </c>
      <c r="KW27" s="12" t="s">
        <v>56</v>
      </c>
      <c r="KX27" s="12">
        <v>0</v>
      </c>
      <c r="KY27" s="12">
        <v>0</v>
      </c>
      <c r="KZ27" s="12" t="s">
        <v>4</v>
      </c>
      <c r="LA27" s="12" t="s">
        <v>7</v>
      </c>
      <c r="LI27" s="12" t="s">
        <v>4</v>
      </c>
      <c r="LK27" s="12" t="s">
        <v>415</v>
      </c>
      <c r="LL27" s="12" t="s">
        <v>42</v>
      </c>
      <c r="LM27" s="12">
        <v>16</v>
      </c>
      <c r="LT27" s="12" t="s">
        <v>12</v>
      </c>
      <c r="LU27" s="12" t="s">
        <v>13</v>
      </c>
      <c r="LV27" s="12" t="s">
        <v>14</v>
      </c>
      <c r="LZ27" s="12" t="s">
        <v>94</v>
      </c>
      <c r="MA27" s="12" t="s">
        <v>13</v>
      </c>
      <c r="MB27" s="12" t="s">
        <v>14</v>
      </c>
      <c r="MF27" s="12" t="s">
        <v>4</v>
      </c>
      <c r="MH27" s="12" t="s">
        <v>4</v>
      </c>
      <c r="MI27" s="12" t="s">
        <v>3</v>
      </c>
      <c r="MJ27" s="12">
        <v>0</v>
      </c>
      <c r="MK27" s="12">
        <v>0</v>
      </c>
      <c r="ML27" s="12">
        <v>0</v>
      </c>
      <c r="MM27" s="12">
        <v>0</v>
      </c>
      <c r="MN27" s="12">
        <v>0</v>
      </c>
      <c r="MO27" s="12">
        <v>0</v>
      </c>
      <c r="MQ27" s="12">
        <v>35</v>
      </c>
      <c r="MR27" s="12" t="s">
        <v>945</v>
      </c>
      <c r="MS27" s="12" t="s">
        <v>945</v>
      </c>
      <c r="MX27" s="12" t="s">
        <v>4</v>
      </c>
      <c r="MZ27" s="12" t="s">
        <v>4</v>
      </c>
      <c r="NA27" s="12" t="s">
        <v>7</v>
      </c>
      <c r="NH27" s="12" t="s">
        <v>4</v>
      </c>
      <c r="NI27" s="12" t="s">
        <v>4</v>
      </c>
      <c r="NJ27" s="12" t="s">
        <v>4</v>
      </c>
      <c r="NK27" s="12" t="s">
        <v>415</v>
      </c>
      <c r="NL27" s="12" t="s">
        <v>56</v>
      </c>
      <c r="NM27" s="12" t="s">
        <v>56</v>
      </c>
      <c r="NN27" s="12">
        <v>0</v>
      </c>
      <c r="NO27" s="12">
        <v>0</v>
      </c>
      <c r="NP27" s="12" t="s">
        <v>42</v>
      </c>
      <c r="NQ27" s="12" t="s">
        <v>3</v>
      </c>
      <c r="NR27" s="12">
        <v>1.4</v>
      </c>
      <c r="NT27" s="12">
        <v>15.9</v>
      </c>
      <c r="OA27" s="12" t="s">
        <v>13</v>
      </c>
      <c r="OB27" s="12" t="s">
        <v>94</v>
      </c>
      <c r="OC27" s="12" t="s">
        <v>14</v>
      </c>
      <c r="OG27" s="12" t="s">
        <v>4</v>
      </c>
      <c r="OI27" s="12">
        <v>1.8</v>
      </c>
      <c r="OJ27" s="12">
        <v>2.2999999999999998</v>
      </c>
      <c r="OK27" s="12" t="s">
        <v>4</v>
      </c>
      <c r="ON27" s="12" t="s">
        <v>64</v>
      </c>
      <c r="OO27" s="12" t="s">
        <v>3</v>
      </c>
      <c r="OP27" s="12">
        <v>35</v>
      </c>
      <c r="OQ27" s="12">
        <v>35</v>
      </c>
      <c r="OR27" s="12" t="s">
        <v>3</v>
      </c>
      <c r="OS27" s="12" t="s">
        <v>66</v>
      </c>
      <c r="OT27" s="12" t="s">
        <v>60</v>
      </c>
      <c r="OU27" s="12">
        <v>35</v>
      </c>
      <c r="OV27" s="12">
        <v>5</v>
      </c>
      <c r="OW27" s="12">
        <v>1</v>
      </c>
      <c r="OZ27" s="12" t="s">
        <v>66</v>
      </c>
      <c r="PA27" s="12" t="s">
        <v>59</v>
      </c>
      <c r="PB27" s="12">
        <v>35</v>
      </c>
      <c r="PC27" s="12">
        <v>5</v>
      </c>
      <c r="PD27" s="12">
        <v>1</v>
      </c>
      <c r="QJ27" s="12">
        <v>50</v>
      </c>
      <c r="QK27" s="12" t="s">
        <v>945</v>
      </c>
      <c r="QL27" s="12" t="s">
        <v>945</v>
      </c>
      <c r="QM27" s="12" t="s">
        <v>68</v>
      </c>
      <c r="QN27" s="12" t="s">
        <v>4</v>
      </c>
      <c r="QO27" s="12" t="s">
        <v>4</v>
      </c>
      <c r="QQ27" s="12" t="s">
        <v>4</v>
      </c>
      <c r="QR27" s="12" t="s">
        <v>3</v>
      </c>
      <c r="QS27" s="12">
        <v>1</v>
      </c>
      <c r="QU27" s="12" t="s">
        <v>4</v>
      </c>
      <c r="QW27" s="12" t="s">
        <v>7</v>
      </c>
      <c r="RB27" s="12" t="s">
        <v>416</v>
      </c>
      <c r="RC27" s="12" t="s">
        <v>91</v>
      </c>
      <c r="RD27" s="12">
        <v>20.2</v>
      </c>
      <c r="RK27" s="12" t="s">
        <v>12</v>
      </c>
      <c r="RL27" s="12" t="s">
        <v>13</v>
      </c>
      <c r="RM27" s="12" t="s">
        <v>14</v>
      </c>
      <c r="RQ27" s="12" t="s">
        <v>4</v>
      </c>
    </row>
    <row r="28" spans="1:487" x14ac:dyDescent="0.35">
      <c r="A28" s="85">
        <v>20401349</v>
      </c>
      <c r="B28" s="12" t="s">
        <v>46</v>
      </c>
      <c r="C28" s="19">
        <v>0.51388888888888895</v>
      </c>
      <c r="D28" s="20">
        <v>44469</v>
      </c>
      <c r="E28" s="12" t="s">
        <v>47</v>
      </c>
      <c r="F28" s="12" t="s">
        <v>131</v>
      </c>
      <c r="G28" s="12" t="s">
        <v>132</v>
      </c>
      <c r="H28" s="12" t="s">
        <v>133</v>
      </c>
      <c r="K28" s="12">
        <v>50</v>
      </c>
      <c r="L28" s="12">
        <v>50</v>
      </c>
      <c r="M28" s="21">
        <v>0.16</v>
      </c>
      <c r="P28" s="12" t="s">
        <v>68</v>
      </c>
      <c r="Q28" s="12" t="s">
        <v>4</v>
      </c>
      <c r="R28" s="12" t="s">
        <v>4</v>
      </c>
      <c r="T28" s="12" t="s">
        <v>4</v>
      </c>
      <c r="U28" s="12" t="s">
        <v>3</v>
      </c>
      <c r="V28" s="12">
        <v>1.1000000000000001</v>
      </c>
      <c r="X28" s="12" t="s">
        <v>4</v>
      </c>
      <c r="Z28" s="12" t="s">
        <v>7</v>
      </c>
      <c r="AG28" s="12" t="s">
        <v>55</v>
      </c>
      <c r="AH28" s="12" t="s">
        <v>42</v>
      </c>
      <c r="AI28" s="12">
        <v>11.6</v>
      </c>
      <c r="AP28" s="12" t="s">
        <v>13</v>
      </c>
      <c r="AQ28" s="12" t="s">
        <v>14</v>
      </c>
      <c r="AR28" s="12" t="s">
        <v>12</v>
      </c>
      <c r="AV28" s="12" t="s">
        <v>4</v>
      </c>
      <c r="AY28" s="12">
        <v>27</v>
      </c>
      <c r="AZ28" s="12">
        <v>27</v>
      </c>
      <c r="BA28" s="12">
        <v>1.96</v>
      </c>
      <c r="BJ28" s="12" t="s">
        <v>4</v>
      </c>
      <c r="BL28" s="12" t="s">
        <v>4</v>
      </c>
      <c r="BM28" s="12" t="s">
        <v>54</v>
      </c>
      <c r="BT28" s="12" t="s">
        <v>4</v>
      </c>
      <c r="BU28" s="12" t="s">
        <v>4</v>
      </c>
      <c r="BV28" s="12" t="s">
        <v>4</v>
      </c>
      <c r="BW28" s="12" t="s">
        <v>55</v>
      </c>
      <c r="BX28" s="12" t="s">
        <v>56</v>
      </c>
      <c r="BY28" s="12" t="s">
        <v>56</v>
      </c>
      <c r="BZ28" s="12">
        <v>0</v>
      </c>
      <c r="CA28" s="12">
        <v>0</v>
      </c>
      <c r="CB28" s="12" t="s">
        <v>41</v>
      </c>
      <c r="CC28" s="12" t="s">
        <v>3</v>
      </c>
      <c r="CD28" s="12">
        <v>0.6</v>
      </c>
      <c r="CF28" s="12">
        <v>12.1</v>
      </c>
      <c r="CM28" s="12" t="s">
        <v>12</v>
      </c>
      <c r="CN28" s="12" t="s">
        <v>13</v>
      </c>
      <c r="CO28" s="12" t="s">
        <v>11</v>
      </c>
      <c r="CS28" s="12" t="s">
        <v>4</v>
      </c>
      <c r="CU28" s="12">
        <v>1.7</v>
      </c>
      <c r="CV28" s="12">
        <v>2</v>
      </c>
      <c r="CW28" s="12" t="s">
        <v>4</v>
      </c>
      <c r="CZ28" s="12" t="s">
        <v>64</v>
      </c>
      <c r="DA28" s="12" t="s">
        <v>3</v>
      </c>
      <c r="DB28" s="12">
        <v>27</v>
      </c>
      <c r="DC28" s="12">
        <v>27</v>
      </c>
      <c r="DD28" s="12" t="s">
        <v>4</v>
      </c>
      <c r="DE28" s="12" t="s">
        <v>66</v>
      </c>
      <c r="DF28" s="12" t="s">
        <v>60</v>
      </c>
      <c r="DG28" s="12">
        <v>27</v>
      </c>
      <c r="DH28" s="12">
        <v>5</v>
      </c>
      <c r="DI28" s="12">
        <v>1</v>
      </c>
      <c r="DL28" s="12" t="s">
        <v>66</v>
      </c>
      <c r="DM28" s="12" t="s">
        <v>59</v>
      </c>
      <c r="DN28" s="12">
        <v>27</v>
      </c>
      <c r="DO28" s="12">
        <v>5</v>
      </c>
      <c r="DP28" s="12">
        <v>1</v>
      </c>
      <c r="EV28" s="12" t="s">
        <v>4</v>
      </c>
      <c r="EX28" s="12">
        <v>51.8</v>
      </c>
      <c r="EY28" s="21">
        <f t="shared" si="0"/>
        <v>2.0837837837837832</v>
      </c>
      <c r="EZ28" s="12">
        <v>5.4</v>
      </c>
      <c r="FA28" s="12">
        <v>8.1</v>
      </c>
      <c r="FB28" s="12">
        <v>5.7</v>
      </c>
      <c r="FC28" s="12">
        <v>7.8</v>
      </c>
      <c r="FD28" s="12">
        <f t="shared" si="2"/>
        <v>5.5500000000000007</v>
      </c>
      <c r="FE28">
        <v>10</v>
      </c>
      <c r="FF28" s="13">
        <f t="shared" si="3"/>
        <v>0.89010989010989006</v>
      </c>
      <c r="FG28" s="13">
        <f t="shared" si="4"/>
        <v>1.098901098901099</v>
      </c>
      <c r="FH28" s="21">
        <f t="shared" si="1"/>
        <v>8.2999999999999989</v>
      </c>
      <c r="FI28" s="21">
        <f t="shared" si="5"/>
        <v>14.4</v>
      </c>
      <c r="FJ28" s="21">
        <f t="shared" si="6"/>
        <v>0.45</v>
      </c>
      <c r="FK28" s="21">
        <f t="shared" si="7"/>
        <v>0.19999999999999998</v>
      </c>
      <c r="FL28" s="12" t="s">
        <v>20</v>
      </c>
      <c r="FM28" s="12">
        <v>2</v>
      </c>
      <c r="FN28" s="12" t="s">
        <v>134</v>
      </c>
      <c r="FO28" s="12">
        <v>2</v>
      </c>
      <c r="FP28" s="12">
        <v>0</v>
      </c>
      <c r="FQ28" s="23" t="s">
        <v>61</v>
      </c>
      <c r="FR28" s="12" t="s">
        <v>62</v>
      </c>
      <c r="FS28" s="12" t="s">
        <v>4</v>
      </c>
      <c r="FT28" s="12" t="s">
        <v>4</v>
      </c>
      <c r="FU28" s="12" t="s">
        <v>4</v>
      </c>
      <c r="FV28" s="12">
        <v>0</v>
      </c>
      <c r="FX28" s="12" t="s">
        <v>4</v>
      </c>
      <c r="GA28" s="12">
        <v>17.3</v>
      </c>
      <c r="GB28" s="12">
        <v>17.399999999999999</v>
      </c>
      <c r="GC28" s="21">
        <v>4.3099999999999996</v>
      </c>
      <c r="GD28" s="12">
        <v>1</v>
      </c>
      <c r="GE28" s="12" t="s">
        <v>1100</v>
      </c>
      <c r="GF28" s="12">
        <v>5.9</v>
      </c>
      <c r="GG28" s="12">
        <v>0.97</v>
      </c>
      <c r="GH28" s="12">
        <v>0.26</v>
      </c>
      <c r="GI28" s="12" t="s">
        <v>3</v>
      </c>
      <c r="GJ28" s="12">
        <v>0.8</v>
      </c>
      <c r="GL28" s="12" t="s">
        <v>134</v>
      </c>
      <c r="GM28" s="12" t="s">
        <v>1168</v>
      </c>
      <c r="GN28" s="12">
        <v>1</v>
      </c>
      <c r="GO28" s="12">
        <v>0</v>
      </c>
      <c r="GP28" s="12" t="s">
        <v>4</v>
      </c>
      <c r="GQ28" s="12" t="s">
        <v>1076</v>
      </c>
      <c r="GR28" s="12" t="s">
        <v>135</v>
      </c>
      <c r="GS28" s="12">
        <v>17.3</v>
      </c>
      <c r="GT28" s="12">
        <v>0</v>
      </c>
      <c r="GY28" s="12" t="s">
        <v>4</v>
      </c>
      <c r="HA28" s="12" t="s">
        <v>55</v>
      </c>
      <c r="HB28" s="12" t="s">
        <v>91</v>
      </c>
      <c r="HC28" s="12">
        <v>5.5</v>
      </c>
      <c r="HG28" s="12">
        <v>5.4</v>
      </c>
      <c r="HJ28" s="12" t="s">
        <v>12</v>
      </c>
      <c r="HK28" s="12" t="s">
        <v>13</v>
      </c>
      <c r="HL28" s="12" t="s">
        <v>11</v>
      </c>
      <c r="HM28" s="12" t="s">
        <v>14</v>
      </c>
      <c r="HP28" s="12" t="s">
        <v>11</v>
      </c>
      <c r="HQ28" s="12" t="s">
        <v>12</v>
      </c>
      <c r="HR28" s="12" t="s">
        <v>13</v>
      </c>
      <c r="HV28" s="12" t="s">
        <v>4</v>
      </c>
      <c r="HX28" s="12" t="s">
        <v>3</v>
      </c>
      <c r="HY28" s="12" t="s">
        <v>3</v>
      </c>
      <c r="HZ28" s="12">
        <v>17.3</v>
      </c>
      <c r="IA28" s="12">
        <v>13</v>
      </c>
      <c r="IB28" s="12">
        <v>1.4</v>
      </c>
      <c r="IC28" s="12">
        <v>1.3</v>
      </c>
      <c r="ID28" s="12">
        <v>0.6</v>
      </c>
      <c r="IE28" s="12">
        <v>0.6</v>
      </c>
      <c r="IG28" s="12">
        <v>17.3</v>
      </c>
      <c r="IH28" s="12">
        <v>17.399999999999999</v>
      </c>
      <c r="II28" s="21">
        <v>0.34</v>
      </c>
      <c r="IJ28" s="12">
        <v>2</v>
      </c>
      <c r="IK28" s="12" t="s">
        <v>1133</v>
      </c>
      <c r="IL28" s="12">
        <v>5.7</v>
      </c>
      <c r="IM28" s="21">
        <v>0.34</v>
      </c>
      <c r="IN28" s="21">
        <v>0.09</v>
      </c>
      <c r="IT28" s="12" t="s">
        <v>112</v>
      </c>
      <c r="IU28" s="22">
        <v>0.9</v>
      </c>
      <c r="IW28" s="12" t="s">
        <v>56</v>
      </c>
      <c r="IX28" s="12" t="s">
        <v>56</v>
      </c>
      <c r="IY28" s="12">
        <v>0</v>
      </c>
      <c r="IZ28" s="12">
        <v>0</v>
      </c>
      <c r="JA28" s="12" t="s">
        <v>1075</v>
      </c>
      <c r="JB28" s="12" t="s">
        <v>136</v>
      </c>
      <c r="JC28" s="12">
        <v>17.3</v>
      </c>
      <c r="JD28" s="12">
        <v>17.3</v>
      </c>
      <c r="JI28" s="12" t="s">
        <v>4</v>
      </c>
      <c r="JK28" s="12" t="s">
        <v>55</v>
      </c>
      <c r="JL28" s="12" t="s">
        <v>41</v>
      </c>
      <c r="JM28" s="12">
        <v>9.6999999999999993</v>
      </c>
      <c r="JT28" s="12" t="s">
        <v>12</v>
      </c>
      <c r="JU28" s="12" t="s">
        <v>13</v>
      </c>
      <c r="JV28" s="12" t="s">
        <v>14</v>
      </c>
      <c r="JW28" s="12" t="s">
        <v>11</v>
      </c>
      <c r="JZ28" s="12" t="s">
        <v>4</v>
      </c>
      <c r="KB28" s="12" t="s">
        <v>4</v>
      </c>
      <c r="KC28" s="12" t="s">
        <v>4</v>
      </c>
      <c r="KD28" s="12">
        <v>0</v>
      </c>
      <c r="KE28" s="12">
        <v>0</v>
      </c>
      <c r="KF28" s="12">
        <v>0</v>
      </c>
      <c r="KG28" s="12">
        <v>0</v>
      </c>
      <c r="KH28" s="12">
        <v>0</v>
      </c>
      <c r="KI28" s="12">
        <v>0</v>
      </c>
      <c r="KK28" s="12">
        <v>17.3</v>
      </c>
      <c r="KL28" s="12">
        <v>17</v>
      </c>
      <c r="KM28" s="21">
        <v>1.59</v>
      </c>
      <c r="KS28" s="12" t="s">
        <v>3</v>
      </c>
      <c r="KT28" s="12">
        <v>0.7</v>
      </c>
      <c r="KV28" s="12" t="s">
        <v>134</v>
      </c>
      <c r="KW28" s="12" t="s">
        <v>1168</v>
      </c>
      <c r="KX28" s="12">
        <v>1</v>
      </c>
      <c r="KY28" s="12">
        <v>1</v>
      </c>
      <c r="KZ28" s="12" t="s">
        <v>4</v>
      </c>
      <c r="LA28" s="12" t="s">
        <v>1075</v>
      </c>
      <c r="LB28" s="12" t="s">
        <v>136</v>
      </c>
      <c r="LC28" s="12">
        <v>17.3</v>
      </c>
      <c r="LD28" s="12">
        <v>34.6</v>
      </c>
      <c r="LI28" s="12" t="s">
        <v>4</v>
      </c>
      <c r="LK28" s="12" t="s">
        <v>55</v>
      </c>
      <c r="LL28" s="12" t="s">
        <v>91</v>
      </c>
      <c r="LM28" s="12">
        <v>9.6999999999999993</v>
      </c>
      <c r="LQ28" s="12">
        <v>7</v>
      </c>
      <c r="LT28" s="12" t="s">
        <v>13</v>
      </c>
      <c r="LU28" s="12" t="s">
        <v>12</v>
      </c>
      <c r="LV28" s="12" t="s">
        <v>11</v>
      </c>
      <c r="LZ28" s="12" t="s">
        <v>13</v>
      </c>
      <c r="MA28" s="12" t="s">
        <v>12</v>
      </c>
      <c r="MB28" s="12" t="s">
        <v>14</v>
      </c>
      <c r="MC28" s="12" t="s">
        <v>11</v>
      </c>
      <c r="MF28" s="12" t="s">
        <v>4</v>
      </c>
      <c r="MH28" s="12" t="s">
        <v>4</v>
      </c>
      <c r="MI28" s="12" t="s">
        <v>4</v>
      </c>
      <c r="MJ28" s="12">
        <v>0</v>
      </c>
      <c r="MK28" s="12">
        <v>0</v>
      </c>
      <c r="ML28" s="12">
        <v>0</v>
      </c>
      <c r="MM28" s="12">
        <v>0</v>
      </c>
      <c r="MN28" s="12">
        <v>0</v>
      </c>
      <c r="MO28" s="12">
        <v>0</v>
      </c>
      <c r="MQ28" s="12">
        <v>37</v>
      </c>
      <c r="MR28" s="12">
        <v>37</v>
      </c>
      <c r="MS28" s="12">
        <v>0.46</v>
      </c>
      <c r="MX28" s="12" t="s">
        <v>4</v>
      </c>
      <c r="MZ28" s="12" t="s">
        <v>4</v>
      </c>
      <c r="NA28" s="12" t="s">
        <v>7</v>
      </c>
      <c r="NH28" s="12" t="s">
        <v>4</v>
      </c>
      <c r="NI28" s="12" t="s">
        <v>4</v>
      </c>
      <c r="NJ28" s="12" t="s">
        <v>4</v>
      </c>
      <c r="NK28" s="12" t="s">
        <v>55</v>
      </c>
      <c r="NL28" s="12" t="s">
        <v>56</v>
      </c>
      <c r="NM28" s="12" t="s">
        <v>56</v>
      </c>
      <c r="NN28" s="12">
        <v>0</v>
      </c>
      <c r="NO28" s="12">
        <v>0</v>
      </c>
      <c r="NP28" s="12" t="s">
        <v>42</v>
      </c>
      <c r="NQ28" s="12" t="s">
        <v>3</v>
      </c>
      <c r="NR28" s="12">
        <v>0.7</v>
      </c>
      <c r="NT28" s="12">
        <v>9.1</v>
      </c>
      <c r="OA28" s="12" t="s">
        <v>14</v>
      </c>
      <c r="OB28" s="12" t="s">
        <v>94</v>
      </c>
      <c r="OC28" s="12" t="s">
        <v>13</v>
      </c>
      <c r="OG28" s="12" t="s">
        <v>4</v>
      </c>
      <c r="OI28" s="12">
        <v>1.2</v>
      </c>
      <c r="OJ28" s="12">
        <v>1.3</v>
      </c>
      <c r="OK28" s="12" t="s">
        <v>4</v>
      </c>
      <c r="ON28" s="12" t="s">
        <v>64</v>
      </c>
      <c r="OO28" s="12" t="s">
        <v>3</v>
      </c>
      <c r="OP28" s="12">
        <v>37</v>
      </c>
      <c r="OQ28" s="12">
        <v>37</v>
      </c>
      <c r="OR28" s="12" t="s">
        <v>4</v>
      </c>
      <c r="OS28" s="12" t="s">
        <v>66</v>
      </c>
      <c r="OT28" s="12" t="s">
        <v>60</v>
      </c>
      <c r="OU28" s="12">
        <v>37</v>
      </c>
      <c r="OV28" s="12">
        <v>5</v>
      </c>
      <c r="OW28" s="12">
        <v>1</v>
      </c>
      <c r="OZ28" s="12" t="s">
        <v>66</v>
      </c>
      <c r="PA28" s="12" t="s">
        <v>59</v>
      </c>
      <c r="PB28" s="12">
        <v>37</v>
      </c>
      <c r="PC28" s="12">
        <v>5</v>
      </c>
      <c r="PD28" s="12">
        <v>1</v>
      </c>
      <c r="QJ28" s="12">
        <v>50</v>
      </c>
      <c r="QK28" s="12">
        <v>50</v>
      </c>
      <c r="QL28" s="12">
        <v>1.28</v>
      </c>
      <c r="QM28" s="12" t="s">
        <v>68</v>
      </c>
      <c r="QN28" s="12" t="s">
        <v>4</v>
      </c>
      <c r="QO28" s="12" t="s">
        <v>4</v>
      </c>
      <c r="QQ28" s="12" t="s">
        <v>4</v>
      </c>
      <c r="QR28" s="12" t="s">
        <v>3</v>
      </c>
      <c r="QS28" s="12">
        <v>0.8</v>
      </c>
      <c r="QU28" s="12" t="s">
        <v>4</v>
      </c>
      <c r="QW28" s="12" t="s">
        <v>7</v>
      </c>
      <c r="RB28" s="12" t="s">
        <v>69</v>
      </c>
      <c r="RC28" s="12" t="s">
        <v>42</v>
      </c>
      <c r="RD28" s="12">
        <v>12.9</v>
      </c>
      <c r="RK28" s="12" t="s">
        <v>12</v>
      </c>
      <c r="RL28" s="12" t="s">
        <v>13</v>
      </c>
      <c r="RM28" s="12" t="s">
        <v>14</v>
      </c>
      <c r="RQ28" s="12" t="s">
        <v>4</v>
      </c>
    </row>
    <row r="29" spans="1:487" x14ac:dyDescent="0.35">
      <c r="A29" s="85">
        <v>20401350</v>
      </c>
      <c r="B29" s="12" t="s">
        <v>469</v>
      </c>
      <c r="C29" s="24">
        <v>0.5083333333333333</v>
      </c>
      <c r="D29" s="20">
        <v>44441</v>
      </c>
      <c r="E29" s="12" t="s">
        <v>433</v>
      </c>
      <c r="F29" s="12" t="s">
        <v>271</v>
      </c>
      <c r="G29" s="12" t="s">
        <v>49</v>
      </c>
      <c r="H29" s="12" t="s">
        <v>133</v>
      </c>
      <c r="I29" s="12">
        <v>61.661279999999998</v>
      </c>
      <c r="J29" s="12">
        <v>-149.18828999999999</v>
      </c>
      <c r="K29" s="12">
        <v>50</v>
      </c>
      <c r="L29" s="12">
        <v>50</v>
      </c>
      <c r="M29" s="21">
        <v>0.4</v>
      </c>
      <c r="P29" s="12" t="s">
        <v>68</v>
      </c>
      <c r="Q29" s="12" t="s">
        <v>4</v>
      </c>
      <c r="R29" s="12" t="s">
        <v>4</v>
      </c>
      <c r="T29" s="12" t="s">
        <v>4</v>
      </c>
      <c r="U29" s="12" t="s">
        <v>3</v>
      </c>
      <c r="V29" s="12">
        <v>1.9</v>
      </c>
      <c r="X29" s="12" t="s">
        <v>4</v>
      </c>
      <c r="Z29" s="12" t="s">
        <v>7</v>
      </c>
      <c r="AG29" s="12" t="s">
        <v>55</v>
      </c>
      <c r="AH29" s="12" t="s">
        <v>42</v>
      </c>
      <c r="AI29" s="12">
        <v>12.5</v>
      </c>
      <c r="AP29" s="12" t="s">
        <v>13</v>
      </c>
      <c r="AQ29" s="12" t="s">
        <v>14</v>
      </c>
      <c r="AR29" s="12" t="s">
        <v>12</v>
      </c>
      <c r="AV29" s="12" t="s">
        <v>4</v>
      </c>
      <c r="AY29" s="12">
        <v>30</v>
      </c>
      <c r="AZ29" s="12">
        <v>30</v>
      </c>
      <c r="BA29" s="12">
        <v>1.93</v>
      </c>
      <c r="BJ29" s="12" t="s">
        <v>4</v>
      </c>
      <c r="BL29" s="12" t="s">
        <v>4</v>
      </c>
      <c r="BM29" s="12" t="s">
        <v>54</v>
      </c>
      <c r="BT29" s="12" t="s">
        <v>3</v>
      </c>
      <c r="BU29" s="12" t="s">
        <v>4</v>
      </c>
      <c r="BV29" s="12" t="s">
        <v>4</v>
      </c>
      <c r="BW29" s="12" t="s">
        <v>414</v>
      </c>
      <c r="BX29" s="12" t="s">
        <v>56</v>
      </c>
      <c r="BY29" s="12" t="s">
        <v>56</v>
      </c>
      <c r="BZ29" s="12">
        <v>0</v>
      </c>
      <c r="CA29" s="12">
        <v>0</v>
      </c>
      <c r="CB29" s="12" t="s">
        <v>41</v>
      </c>
      <c r="CC29" s="12" t="s">
        <v>4</v>
      </c>
      <c r="CE29" s="12">
        <v>0.8</v>
      </c>
      <c r="CF29" s="12">
        <v>19.8</v>
      </c>
      <c r="CM29" s="12" t="s">
        <v>13</v>
      </c>
      <c r="CN29" s="12" t="s">
        <v>12</v>
      </c>
      <c r="CO29" s="12" t="s">
        <v>14</v>
      </c>
      <c r="CS29" s="12" t="s">
        <v>4</v>
      </c>
      <c r="CU29" s="12">
        <v>3.3</v>
      </c>
      <c r="CV29" s="12">
        <v>3.5</v>
      </c>
      <c r="CW29" s="12" t="s">
        <v>4</v>
      </c>
      <c r="CZ29" s="12" t="s">
        <v>64</v>
      </c>
      <c r="DA29" s="12" t="s">
        <v>3</v>
      </c>
      <c r="DB29" s="12">
        <v>30</v>
      </c>
      <c r="DC29" s="12">
        <v>15</v>
      </c>
      <c r="DD29" s="12" t="s">
        <v>4</v>
      </c>
      <c r="DE29" s="12" t="s">
        <v>344</v>
      </c>
      <c r="DF29" s="12" t="s">
        <v>60</v>
      </c>
      <c r="DG29" s="12">
        <v>15</v>
      </c>
      <c r="DH29" s="12">
        <v>5</v>
      </c>
      <c r="DI29" s="12">
        <v>1</v>
      </c>
      <c r="DL29" s="12" t="s">
        <v>344</v>
      </c>
      <c r="DM29" s="12" t="s">
        <v>59</v>
      </c>
      <c r="DN29" s="12">
        <v>30</v>
      </c>
      <c r="DO29" s="12">
        <v>5</v>
      </c>
      <c r="DP29" s="12">
        <v>1</v>
      </c>
      <c r="EU29" s="12" t="s">
        <v>470</v>
      </c>
      <c r="EV29" s="12" t="s">
        <v>4</v>
      </c>
      <c r="EX29" s="12">
        <f>19.6*3</f>
        <v>58.800000000000004</v>
      </c>
      <c r="EY29" s="21">
        <f t="shared" si="0"/>
        <v>0.82666666666666666</v>
      </c>
      <c r="EZ29" s="12">
        <v>5.0999999999999996</v>
      </c>
      <c r="FA29" s="12">
        <v>14.9</v>
      </c>
      <c r="FB29" s="12">
        <v>5.0999999999999996</v>
      </c>
      <c r="FC29" s="12">
        <v>17.899999999999999</v>
      </c>
      <c r="FD29" s="12">
        <f t="shared" si="2"/>
        <v>5.0999999999999996</v>
      </c>
      <c r="FE29">
        <v>19.829999999999998</v>
      </c>
      <c r="FF29" s="13" t="e">
        <f t="shared" si="3"/>
        <v>#DIV/0!</v>
      </c>
      <c r="FG29" s="13" t="e">
        <f t="shared" si="4"/>
        <v>#DIV/0!</v>
      </c>
      <c r="FH29" s="21">
        <f t="shared" si="1"/>
        <v>17.899999999999999</v>
      </c>
      <c r="FI29" s="21">
        <f t="shared" si="5"/>
        <v>0</v>
      </c>
      <c r="FJ29" s="21">
        <f t="shared" si="6"/>
        <v>0</v>
      </c>
      <c r="FK29" s="21">
        <f t="shared" si="7"/>
        <v>0</v>
      </c>
      <c r="FL29" s="12" t="s">
        <v>52</v>
      </c>
      <c r="FM29" s="12">
        <v>0</v>
      </c>
      <c r="FN29" s="12" t="s">
        <v>56</v>
      </c>
      <c r="FO29" s="12">
        <v>0</v>
      </c>
      <c r="FP29" s="12">
        <v>0</v>
      </c>
      <c r="FQ29" s="12" t="s">
        <v>61</v>
      </c>
      <c r="FR29" s="12" t="s">
        <v>400</v>
      </c>
      <c r="FS29" s="12" t="s">
        <v>3</v>
      </c>
      <c r="FT29" s="12" t="s">
        <v>4</v>
      </c>
      <c r="FU29" s="12" t="s">
        <v>4</v>
      </c>
      <c r="FV29" s="12">
        <v>0</v>
      </c>
      <c r="FX29" s="12" t="s">
        <v>4</v>
      </c>
      <c r="GA29" s="12">
        <v>19.600000000000001</v>
      </c>
      <c r="GB29" s="12">
        <v>19.600000000000001</v>
      </c>
      <c r="GC29" s="21">
        <v>1.38</v>
      </c>
      <c r="GD29" s="12">
        <v>2</v>
      </c>
      <c r="GE29" s="12" t="s">
        <v>964</v>
      </c>
      <c r="GF29" s="12">
        <v>4.53</v>
      </c>
      <c r="GG29" s="12">
        <v>0.18</v>
      </c>
      <c r="GH29" s="12">
        <v>0.04</v>
      </c>
      <c r="GI29" s="12" t="s">
        <v>4</v>
      </c>
      <c r="GJ29" s="12">
        <v>0.8</v>
      </c>
      <c r="GL29" s="12" t="s">
        <v>56</v>
      </c>
      <c r="GM29" s="12" t="s">
        <v>56</v>
      </c>
      <c r="GN29" s="12">
        <v>0</v>
      </c>
      <c r="GO29" s="12">
        <v>0</v>
      </c>
      <c r="GP29" s="12" t="s">
        <v>4</v>
      </c>
      <c r="GQ29" s="12" t="s">
        <v>1077</v>
      </c>
      <c r="GR29" s="12" t="s">
        <v>471</v>
      </c>
      <c r="GS29" s="12">
        <v>19.600000000000001</v>
      </c>
      <c r="GT29" s="12">
        <v>0</v>
      </c>
      <c r="GY29" s="12" t="s">
        <v>4</v>
      </c>
      <c r="HA29" s="12" t="s">
        <v>232</v>
      </c>
      <c r="HB29" s="12" t="s">
        <v>42</v>
      </c>
      <c r="HC29" s="12">
        <v>17.899999999999999</v>
      </c>
      <c r="HJ29" s="12" t="s">
        <v>13</v>
      </c>
      <c r="HK29" s="12" t="s">
        <v>12</v>
      </c>
      <c r="HL29" s="12" t="s">
        <v>14</v>
      </c>
      <c r="HP29" s="12" t="s">
        <v>13</v>
      </c>
      <c r="HQ29" s="12" t="s">
        <v>12</v>
      </c>
      <c r="HR29" s="12" t="s">
        <v>14</v>
      </c>
      <c r="HS29" s="12" t="s">
        <v>11</v>
      </c>
      <c r="HV29" s="12" t="s">
        <v>4</v>
      </c>
      <c r="HX29" s="12" t="s">
        <v>4</v>
      </c>
      <c r="HY29" s="12" t="s">
        <v>3</v>
      </c>
      <c r="HZ29" s="12">
        <v>0</v>
      </c>
      <c r="IA29" s="12">
        <v>0</v>
      </c>
      <c r="IB29" s="12">
        <v>0</v>
      </c>
      <c r="IC29" s="12">
        <v>0</v>
      </c>
      <c r="ID29" s="12">
        <v>0</v>
      </c>
      <c r="IE29" s="12">
        <v>0</v>
      </c>
      <c r="IG29" s="12">
        <v>19.600000000000001</v>
      </c>
      <c r="IH29" s="12">
        <v>19.600000000000001</v>
      </c>
      <c r="II29" s="21">
        <v>0.1</v>
      </c>
      <c r="IJ29" s="12">
        <v>1</v>
      </c>
      <c r="IL29" s="12">
        <v>5.27</v>
      </c>
      <c r="IM29" s="21">
        <v>0.22</v>
      </c>
      <c r="IN29" s="21">
        <v>0.05</v>
      </c>
      <c r="IT29" s="12" t="s">
        <v>4</v>
      </c>
      <c r="IU29" s="12"/>
      <c r="IV29" s="12">
        <v>1.1000000000000001</v>
      </c>
      <c r="IW29" s="12" t="s">
        <v>56</v>
      </c>
      <c r="IX29" s="12" t="s">
        <v>56</v>
      </c>
      <c r="IY29" s="12">
        <v>0</v>
      </c>
      <c r="IZ29" s="12">
        <v>0</v>
      </c>
      <c r="JA29" s="12" t="s">
        <v>1077</v>
      </c>
      <c r="JB29" s="12" t="s">
        <v>471</v>
      </c>
      <c r="JC29" s="12">
        <v>19.600000000000001</v>
      </c>
      <c r="JD29" s="12">
        <v>19.600000000000001</v>
      </c>
      <c r="JI29" s="12" t="s">
        <v>4</v>
      </c>
      <c r="JK29" s="12" t="s">
        <v>232</v>
      </c>
      <c r="JL29" s="12" t="s">
        <v>42</v>
      </c>
      <c r="JM29" s="12">
        <v>17.899999999999999</v>
      </c>
      <c r="JT29" s="12" t="s">
        <v>13</v>
      </c>
      <c r="JU29" s="12" t="s">
        <v>12</v>
      </c>
      <c r="JV29" s="12" t="s">
        <v>14</v>
      </c>
      <c r="JZ29" s="12" t="s">
        <v>4</v>
      </c>
      <c r="KB29" s="12" t="s">
        <v>4</v>
      </c>
      <c r="KC29" s="12" t="s">
        <v>3</v>
      </c>
      <c r="KD29" s="12">
        <v>0</v>
      </c>
      <c r="KE29" s="12">
        <v>0</v>
      </c>
      <c r="KF29" s="12">
        <v>0</v>
      </c>
      <c r="KG29" s="12">
        <v>0</v>
      </c>
      <c r="KH29" s="12">
        <v>0</v>
      </c>
      <c r="KI29" s="12">
        <v>0</v>
      </c>
      <c r="KK29" s="12">
        <v>19.600000000000001</v>
      </c>
      <c r="KL29" s="12">
        <v>19.600000000000001</v>
      </c>
      <c r="KM29" s="21">
        <v>1</v>
      </c>
      <c r="KS29" s="12" t="s">
        <v>3</v>
      </c>
      <c r="KT29" s="12">
        <v>1.5</v>
      </c>
      <c r="KV29" s="12" t="s">
        <v>56</v>
      </c>
      <c r="KW29" s="12" t="s">
        <v>56</v>
      </c>
      <c r="KX29" s="12">
        <v>0</v>
      </c>
      <c r="KY29" s="12">
        <v>0</v>
      </c>
      <c r="KZ29" s="12" t="s">
        <v>4</v>
      </c>
      <c r="LA29" s="12" t="s">
        <v>1077</v>
      </c>
      <c r="LB29" s="12" t="s">
        <v>274</v>
      </c>
      <c r="LC29" s="12">
        <v>19.600000000000001</v>
      </c>
      <c r="LD29" s="12">
        <v>39.200000000000003</v>
      </c>
      <c r="LI29" s="12" t="s">
        <v>4</v>
      </c>
      <c r="LK29" s="12" t="s">
        <v>415</v>
      </c>
      <c r="LL29" s="12" t="s">
        <v>40</v>
      </c>
      <c r="LM29" s="12">
        <v>17.899999999999999</v>
      </c>
      <c r="LT29" s="12" t="s">
        <v>13</v>
      </c>
      <c r="LU29" s="12" t="s">
        <v>12</v>
      </c>
      <c r="LV29" s="12" t="s">
        <v>14</v>
      </c>
      <c r="LW29" s="12" t="s">
        <v>472</v>
      </c>
      <c r="LZ29" s="12" t="s">
        <v>472</v>
      </c>
      <c r="MA29" s="12" t="s">
        <v>12</v>
      </c>
      <c r="MB29" s="12" t="s">
        <v>13</v>
      </c>
      <c r="MC29" s="12" t="s">
        <v>14</v>
      </c>
      <c r="MF29" s="12" t="s">
        <v>4</v>
      </c>
      <c r="MH29" s="12" t="s">
        <v>4</v>
      </c>
      <c r="MI29" s="12" t="s">
        <v>3</v>
      </c>
      <c r="MJ29" s="12">
        <v>0</v>
      </c>
      <c r="MK29" s="12">
        <v>0</v>
      </c>
      <c r="ML29" s="12">
        <v>0</v>
      </c>
      <c r="MM29" s="12">
        <v>0</v>
      </c>
      <c r="MN29" s="12">
        <v>0</v>
      </c>
      <c r="MO29" s="12">
        <v>0</v>
      </c>
      <c r="MQ29" s="12">
        <v>36</v>
      </c>
      <c r="MR29" s="12">
        <v>50</v>
      </c>
      <c r="MS29" s="12">
        <v>0.48</v>
      </c>
      <c r="MX29" s="12" t="s">
        <v>4</v>
      </c>
      <c r="MZ29" s="12" t="s">
        <v>4</v>
      </c>
      <c r="NA29" s="12" t="s">
        <v>7</v>
      </c>
      <c r="NH29" s="12" t="s">
        <v>3</v>
      </c>
      <c r="NI29" s="12" t="s">
        <v>3</v>
      </c>
      <c r="NJ29" s="12" t="s">
        <v>3</v>
      </c>
      <c r="NK29" s="12" t="s">
        <v>69</v>
      </c>
      <c r="NL29" s="12" t="s">
        <v>56</v>
      </c>
      <c r="NM29" s="12" t="s">
        <v>56</v>
      </c>
      <c r="NN29" s="12">
        <v>0</v>
      </c>
      <c r="NO29" s="12">
        <v>0</v>
      </c>
      <c r="NP29" s="12" t="s">
        <v>42</v>
      </c>
      <c r="NQ29" s="12" t="s">
        <v>3</v>
      </c>
      <c r="NR29" s="12">
        <v>2.6</v>
      </c>
      <c r="NZ29" s="12">
        <v>15.4</v>
      </c>
      <c r="OA29" s="12" t="s">
        <v>13</v>
      </c>
      <c r="OB29" s="12" t="s">
        <v>14</v>
      </c>
      <c r="OC29" s="12" t="s">
        <v>12</v>
      </c>
      <c r="OG29" s="12" t="s">
        <v>4</v>
      </c>
      <c r="OI29" s="12">
        <v>1.6</v>
      </c>
      <c r="OJ29" s="12">
        <v>3</v>
      </c>
      <c r="OK29" s="12" t="s">
        <v>4</v>
      </c>
      <c r="ON29" s="12" t="s">
        <v>399</v>
      </c>
      <c r="OO29" s="12" t="s">
        <v>3</v>
      </c>
      <c r="OP29" s="12">
        <v>36</v>
      </c>
      <c r="OQ29" s="12">
        <v>36</v>
      </c>
      <c r="OR29" s="12" t="s">
        <v>4</v>
      </c>
      <c r="OS29" s="12" t="s">
        <v>344</v>
      </c>
      <c r="OT29" s="12" t="s">
        <v>60</v>
      </c>
      <c r="OU29" s="12">
        <v>21</v>
      </c>
      <c r="OV29" s="12">
        <v>5</v>
      </c>
      <c r="OW29" s="12">
        <v>1</v>
      </c>
      <c r="OZ29" s="12" t="s">
        <v>66</v>
      </c>
      <c r="PA29" s="12" t="s">
        <v>60</v>
      </c>
      <c r="PB29" s="12">
        <v>15</v>
      </c>
      <c r="PC29" s="12">
        <v>5</v>
      </c>
      <c r="PD29" s="12">
        <v>1</v>
      </c>
      <c r="PG29" s="12" t="s">
        <v>344</v>
      </c>
      <c r="PH29" s="12" t="s">
        <v>59</v>
      </c>
      <c r="PI29" s="12">
        <v>30</v>
      </c>
      <c r="PJ29" s="12">
        <v>5</v>
      </c>
      <c r="PK29" s="12">
        <v>1</v>
      </c>
      <c r="PN29" s="12" t="s">
        <v>66</v>
      </c>
      <c r="PO29" s="12" t="s">
        <v>59</v>
      </c>
      <c r="PP29" s="12">
        <v>6</v>
      </c>
      <c r="PQ29" s="12">
        <v>5</v>
      </c>
      <c r="PR29" s="12">
        <v>1</v>
      </c>
      <c r="QI29" s="12" t="s">
        <v>473</v>
      </c>
      <c r="QJ29" s="12">
        <v>50</v>
      </c>
      <c r="QM29" s="12" t="s">
        <v>68</v>
      </c>
      <c r="QN29" s="12" t="s">
        <v>4</v>
      </c>
      <c r="QO29" s="12" t="s">
        <v>4</v>
      </c>
      <c r="QQ29" s="12" t="s">
        <v>4</v>
      </c>
      <c r="QR29" s="12" t="s">
        <v>3</v>
      </c>
      <c r="QS29" s="12">
        <v>1.8</v>
      </c>
      <c r="QU29" s="12" t="s">
        <v>4</v>
      </c>
      <c r="QW29" s="12" t="s">
        <v>7</v>
      </c>
      <c r="RB29" s="12" t="s">
        <v>412</v>
      </c>
      <c r="RC29" s="12" t="s">
        <v>42</v>
      </c>
      <c r="RH29" s="12">
        <v>19.5</v>
      </c>
      <c r="RJ29" s="12">
        <v>12.8</v>
      </c>
      <c r="RK29" s="12" t="s">
        <v>13</v>
      </c>
      <c r="RL29" s="12" t="s">
        <v>12</v>
      </c>
      <c r="RM29" s="12" t="s">
        <v>14</v>
      </c>
      <c r="RQ29" s="12" t="s">
        <v>3</v>
      </c>
      <c r="RR29" s="12" t="s">
        <v>475</v>
      </c>
    </row>
    <row r="30" spans="1:487" x14ac:dyDescent="0.35">
      <c r="A30" s="85">
        <v>20403919</v>
      </c>
      <c r="B30" s="12" t="s">
        <v>258</v>
      </c>
      <c r="C30" s="19">
        <v>0.40625</v>
      </c>
      <c r="D30" s="20">
        <v>44455</v>
      </c>
      <c r="E30" s="12" t="s">
        <v>47</v>
      </c>
      <c r="F30" s="12" t="s">
        <v>197</v>
      </c>
      <c r="G30" s="12" t="s">
        <v>259</v>
      </c>
      <c r="H30" s="12" t="s">
        <v>260</v>
      </c>
      <c r="K30" s="12">
        <v>50</v>
      </c>
      <c r="L30" s="12">
        <v>50</v>
      </c>
      <c r="M30" s="21">
        <v>0.81</v>
      </c>
      <c r="P30" s="12" t="s">
        <v>51</v>
      </c>
      <c r="Q30" s="12" t="s">
        <v>4</v>
      </c>
      <c r="R30" s="12" t="s">
        <v>4</v>
      </c>
      <c r="T30" s="12" t="s">
        <v>4</v>
      </c>
      <c r="U30" s="12" t="s">
        <v>3</v>
      </c>
      <c r="V30" s="12">
        <v>0.6</v>
      </c>
      <c r="X30" s="12" t="s">
        <v>4</v>
      </c>
      <c r="Z30" s="12" t="s">
        <v>7</v>
      </c>
      <c r="AG30" s="12" t="s">
        <v>261</v>
      </c>
      <c r="AH30" s="12" t="s">
        <v>42</v>
      </c>
      <c r="AI30" s="12">
        <v>6.1</v>
      </c>
      <c r="AP30" s="12" t="s">
        <v>14</v>
      </c>
      <c r="AQ30" s="12" t="s">
        <v>13</v>
      </c>
      <c r="AV30" s="12" t="s">
        <v>4</v>
      </c>
      <c r="AY30" s="12">
        <v>75</v>
      </c>
      <c r="AZ30" s="12">
        <v>75</v>
      </c>
      <c r="BA30" s="12">
        <v>1.04</v>
      </c>
      <c r="BB30" s="12">
        <v>3</v>
      </c>
      <c r="BC30" s="12" t="s">
        <v>1118</v>
      </c>
      <c r="BD30" s="12">
        <v>0.24</v>
      </c>
      <c r="BE30" s="12">
        <v>0.01</v>
      </c>
      <c r="BJ30" s="12" t="s">
        <v>3</v>
      </c>
      <c r="BK30" s="12">
        <v>67</v>
      </c>
      <c r="BL30" s="12" t="s">
        <v>4</v>
      </c>
      <c r="BM30" s="12" t="s">
        <v>54</v>
      </c>
      <c r="BT30" s="12" t="s">
        <v>4</v>
      </c>
      <c r="BU30" s="12" t="s">
        <v>4</v>
      </c>
      <c r="BV30" s="12" t="s">
        <v>4</v>
      </c>
      <c r="BW30" s="12" t="s">
        <v>55</v>
      </c>
      <c r="BX30" s="12" t="s">
        <v>56</v>
      </c>
      <c r="BY30" s="12" t="s">
        <v>56</v>
      </c>
      <c r="BZ30" s="12">
        <v>0</v>
      </c>
      <c r="CA30" s="12">
        <v>0</v>
      </c>
      <c r="CB30" s="12" t="s">
        <v>42</v>
      </c>
      <c r="CC30" s="12" t="s">
        <v>3</v>
      </c>
      <c r="CD30" s="12">
        <v>0.6</v>
      </c>
      <c r="CF30" s="12">
        <v>6.4</v>
      </c>
      <c r="CG30" s="12">
        <v>31</v>
      </c>
      <c r="CM30" s="12" t="s">
        <v>13</v>
      </c>
      <c r="CN30" s="12" t="s">
        <v>12</v>
      </c>
      <c r="CO30" s="12" t="s">
        <v>14</v>
      </c>
      <c r="CS30" s="12" t="s">
        <v>4</v>
      </c>
      <c r="CU30" s="12">
        <v>1.1000000000000001</v>
      </c>
      <c r="CV30" s="12">
        <v>1.2</v>
      </c>
      <c r="CW30" s="12" t="s">
        <v>4</v>
      </c>
      <c r="CX30" s="12" t="s">
        <v>262</v>
      </c>
      <c r="CY30" s="12" t="s">
        <v>87</v>
      </c>
      <c r="CZ30" s="12" t="s">
        <v>88</v>
      </c>
      <c r="DA30" s="12" t="s">
        <v>3</v>
      </c>
      <c r="DB30" s="12">
        <v>39</v>
      </c>
      <c r="DC30" s="12">
        <v>75</v>
      </c>
      <c r="DD30" s="12" t="s">
        <v>263</v>
      </c>
      <c r="DE30" s="12" t="s">
        <v>264</v>
      </c>
      <c r="DF30" s="12" t="s">
        <v>213</v>
      </c>
      <c r="DG30" s="12">
        <v>75</v>
      </c>
      <c r="DH30" s="12">
        <v>5</v>
      </c>
      <c r="DI30" s="12">
        <v>2</v>
      </c>
      <c r="DL30" s="12" t="s">
        <v>264</v>
      </c>
      <c r="DM30" s="12" t="s">
        <v>59</v>
      </c>
      <c r="DN30" s="12">
        <v>40</v>
      </c>
      <c r="DO30" s="12">
        <v>5</v>
      </c>
      <c r="DP30" s="12">
        <v>2</v>
      </c>
      <c r="EV30" s="12" t="s">
        <v>4</v>
      </c>
      <c r="EX30" s="12">
        <v>36.799999999999997</v>
      </c>
      <c r="EY30" s="21">
        <f t="shared" si="0"/>
        <v>0</v>
      </c>
      <c r="EZ30" s="12">
        <v>4</v>
      </c>
      <c r="FA30" s="12">
        <v>7.8</v>
      </c>
      <c r="FB30" s="12">
        <v>3.8</v>
      </c>
      <c r="FC30" s="12">
        <v>8</v>
      </c>
      <c r="FD30" s="12">
        <f t="shared" si="2"/>
        <v>3.9</v>
      </c>
      <c r="FE30">
        <v>15.83</v>
      </c>
      <c r="FF30" s="13">
        <f t="shared" si="3"/>
        <v>0.33913043478260868</v>
      </c>
      <c r="FG30" s="13">
        <f t="shared" si="4"/>
        <v>0.68826086956521737</v>
      </c>
      <c r="FH30" s="21">
        <f t="shared" si="1"/>
        <v>10.466666666666667</v>
      </c>
      <c r="FI30" s="21">
        <f t="shared" si="5"/>
        <v>35.799999999999997</v>
      </c>
      <c r="FJ30" s="21">
        <f t="shared" si="6"/>
        <v>3.1833333333333336</v>
      </c>
      <c r="FK30" s="21">
        <f t="shared" si="7"/>
        <v>0.5</v>
      </c>
      <c r="FL30" s="12" t="s">
        <v>52</v>
      </c>
      <c r="FM30" s="12">
        <v>0</v>
      </c>
      <c r="FN30" s="12" t="s">
        <v>56</v>
      </c>
      <c r="FO30" s="12">
        <v>0</v>
      </c>
      <c r="FP30" s="12">
        <v>0</v>
      </c>
      <c r="FQ30" s="12" t="s">
        <v>61</v>
      </c>
      <c r="FR30" s="12" t="s">
        <v>27</v>
      </c>
      <c r="FS30" s="12" t="s">
        <v>4</v>
      </c>
      <c r="FT30" s="12" t="s">
        <v>3</v>
      </c>
      <c r="FU30" s="12" t="s">
        <v>4</v>
      </c>
      <c r="FV30" s="12">
        <v>0</v>
      </c>
      <c r="FX30" s="12" t="s">
        <v>4</v>
      </c>
      <c r="GA30" s="12">
        <v>12.3</v>
      </c>
      <c r="GB30" s="12">
        <v>12.3</v>
      </c>
      <c r="GC30" s="21">
        <v>0</v>
      </c>
      <c r="GI30" s="12" t="s">
        <v>3</v>
      </c>
      <c r="GJ30" s="12">
        <v>0.8</v>
      </c>
      <c r="GL30" s="12" t="s">
        <v>56</v>
      </c>
      <c r="GM30" s="12" t="s">
        <v>56</v>
      </c>
      <c r="GN30" s="12">
        <v>0</v>
      </c>
      <c r="GO30" s="12">
        <v>0</v>
      </c>
      <c r="GP30" s="12" t="s">
        <v>4</v>
      </c>
      <c r="GQ30" s="12" t="s">
        <v>1075</v>
      </c>
      <c r="GR30" s="12" t="s">
        <v>265</v>
      </c>
      <c r="GS30" s="12">
        <v>12.3</v>
      </c>
      <c r="GT30" s="12">
        <v>0</v>
      </c>
      <c r="GX30" s="12" t="s">
        <v>4</v>
      </c>
      <c r="HA30" s="12" t="s">
        <v>38</v>
      </c>
      <c r="HB30" s="12" t="s">
        <v>43</v>
      </c>
      <c r="HC30" s="12">
        <v>11.5</v>
      </c>
      <c r="HJ30" s="12" t="s">
        <v>14</v>
      </c>
      <c r="HK30" s="12" t="s">
        <v>13</v>
      </c>
      <c r="HL30" s="12" t="s">
        <v>12</v>
      </c>
      <c r="HP30" s="12" t="s">
        <v>14</v>
      </c>
      <c r="HQ30" s="12" t="s">
        <v>12</v>
      </c>
      <c r="HR30" s="12" t="s">
        <v>13</v>
      </c>
      <c r="HV30" s="12" t="s">
        <v>3</v>
      </c>
      <c r="HW30" s="12" t="s">
        <v>25</v>
      </c>
      <c r="HX30" s="12" t="s">
        <v>3</v>
      </c>
      <c r="HY30" s="12" t="s">
        <v>4</v>
      </c>
      <c r="HZ30" s="12">
        <v>12.3</v>
      </c>
      <c r="IA30" s="12">
        <v>0</v>
      </c>
      <c r="IB30" s="12">
        <v>5.2</v>
      </c>
      <c r="IC30" s="12">
        <v>0</v>
      </c>
      <c r="ID30" s="12">
        <v>1.3</v>
      </c>
      <c r="IE30" s="12">
        <v>0</v>
      </c>
      <c r="IF30" s="12" t="s">
        <v>161</v>
      </c>
      <c r="IG30" s="12">
        <v>12.3</v>
      </c>
      <c r="IH30" s="12">
        <v>12.3</v>
      </c>
      <c r="II30" s="21">
        <v>0</v>
      </c>
      <c r="IJ30" s="12">
        <v>1</v>
      </c>
      <c r="IK30" s="12" t="s">
        <v>1100</v>
      </c>
      <c r="IL30" s="12">
        <v>3.29</v>
      </c>
      <c r="IM30" s="21">
        <v>0.45</v>
      </c>
      <c r="IN30" s="21">
        <v>0.03</v>
      </c>
      <c r="IO30" s="12">
        <v>2</v>
      </c>
      <c r="IP30" s="12" t="s">
        <v>1118</v>
      </c>
      <c r="IQ30" s="12">
        <v>3.37</v>
      </c>
      <c r="IR30" s="12">
        <v>0.4</v>
      </c>
      <c r="IS30" s="12">
        <v>0.01</v>
      </c>
      <c r="IT30" s="12" t="s">
        <v>3</v>
      </c>
      <c r="IU30" s="22">
        <v>0.9</v>
      </c>
      <c r="IW30" s="12" t="s">
        <v>56</v>
      </c>
      <c r="IX30" s="12" t="s">
        <v>56</v>
      </c>
      <c r="IY30" s="12">
        <v>0</v>
      </c>
      <c r="IZ30" s="12">
        <v>0</v>
      </c>
      <c r="JA30" s="12" t="s">
        <v>1075</v>
      </c>
      <c r="JB30" s="12" t="s">
        <v>265</v>
      </c>
      <c r="JC30" s="12">
        <v>12.3</v>
      </c>
      <c r="JD30" s="12">
        <v>12.3</v>
      </c>
      <c r="JH30" s="12" t="s">
        <v>4</v>
      </c>
      <c r="JI30" s="12" t="s">
        <v>4</v>
      </c>
      <c r="JK30" s="12" t="s">
        <v>38</v>
      </c>
      <c r="JL30" s="12" t="s">
        <v>43</v>
      </c>
      <c r="JM30" s="12">
        <v>10.5</v>
      </c>
      <c r="JT30" s="12" t="s">
        <v>14</v>
      </c>
      <c r="JU30" s="12" t="s">
        <v>13</v>
      </c>
      <c r="JV30" s="12" t="s">
        <v>12</v>
      </c>
      <c r="JZ30" s="12" t="s">
        <v>3</v>
      </c>
      <c r="KA30" s="12" t="s">
        <v>71</v>
      </c>
      <c r="KB30" s="12" t="s">
        <v>3</v>
      </c>
      <c r="KC30" s="12" t="s">
        <v>4</v>
      </c>
      <c r="KD30" s="12">
        <v>12.3</v>
      </c>
      <c r="KE30" s="12">
        <v>0</v>
      </c>
      <c r="KF30" s="12">
        <v>5.9</v>
      </c>
      <c r="KG30" s="12">
        <v>0</v>
      </c>
      <c r="KH30" s="12">
        <v>0.6</v>
      </c>
      <c r="KI30" s="12">
        <v>0</v>
      </c>
      <c r="KJ30" s="12" t="s">
        <v>252</v>
      </c>
      <c r="KK30" s="12">
        <v>12.3</v>
      </c>
      <c r="KL30" s="12">
        <v>12.3</v>
      </c>
      <c r="KM30" s="21">
        <v>0</v>
      </c>
      <c r="KS30" s="12" t="s">
        <v>3</v>
      </c>
      <c r="KT30" s="12">
        <v>0.9</v>
      </c>
      <c r="KV30" s="12" t="s">
        <v>56</v>
      </c>
      <c r="KW30" s="12" t="s">
        <v>56</v>
      </c>
      <c r="KX30" s="12">
        <v>0</v>
      </c>
      <c r="KY30" s="12">
        <v>0</v>
      </c>
      <c r="KZ30" s="12" t="s">
        <v>4</v>
      </c>
      <c r="LA30" s="12" t="s">
        <v>1075</v>
      </c>
      <c r="LB30" s="12" t="s">
        <v>265</v>
      </c>
      <c r="LC30" s="12">
        <v>12.3</v>
      </c>
      <c r="LD30" s="12">
        <v>24.6</v>
      </c>
      <c r="LH30" s="12" t="s">
        <v>4</v>
      </c>
      <c r="LK30" s="12" t="s">
        <v>38</v>
      </c>
      <c r="LL30" s="12" t="s">
        <v>43</v>
      </c>
      <c r="LM30" s="12">
        <v>9.4</v>
      </c>
      <c r="LT30" s="12" t="s">
        <v>14</v>
      </c>
      <c r="LU30" s="12" t="s">
        <v>13</v>
      </c>
      <c r="LV30" s="12" t="s">
        <v>12</v>
      </c>
      <c r="LZ30" s="12" t="s">
        <v>14</v>
      </c>
      <c r="MA30" s="12" t="s">
        <v>13</v>
      </c>
      <c r="MB30" s="12" t="s">
        <v>12</v>
      </c>
      <c r="MC30" s="12" t="s">
        <v>11</v>
      </c>
      <c r="MF30" s="12" t="s">
        <v>3</v>
      </c>
      <c r="MG30" s="12" t="s">
        <v>25</v>
      </c>
      <c r="MH30" s="12" t="s">
        <v>3</v>
      </c>
      <c r="MI30" s="12" t="s">
        <v>4</v>
      </c>
      <c r="MJ30" s="12">
        <v>12.3</v>
      </c>
      <c r="MK30" s="12">
        <v>6</v>
      </c>
      <c r="ML30" s="12">
        <v>6</v>
      </c>
      <c r="MM30" s="12">
        <v>2</v>
      </c>
      <c r="MN30" s="12">
        <v>0.6</v>
      </c>
      <c r="MO30" s="12">
        <v>0.5</v>
      </c>
      <c r="MP30" s="12" t="s">
        <v>266</v>
      </c>
      <c r="MQ30" s="12">
        <v>30</v>
      </c>
      <c r="MR30" s="12">
        <v>30</v>
      </c>
      <c r="MS30" s="12">
        <v>0.13300000000000001</v>
      </c>
      <c r="MX30" s="12" t="s">
        <v>3</v>
      </c>
      <c r="MY30" s="12">
        <v>30</v>
      </c>
      <c r="MZ30" s="12" t="s">
        <v>4</v>
      </c>
      <c r="NA30" s="12" t="s">
        <v>7</v>
      </c>
      <c r="NH30" s="12" t="s">
        <v>4</v>
      </c>
      <c r="NI30" s="12" t="s">
        <v>4</v>
      </c>
      <c r="NJ30" s="12" t="s">
        <v>4</v>
      </c>
      <c r="NK30" s="12" t="s">
        <v>38</v>
      </c>
      <c r="NL30" s="12" t="s">
        <v>56</v>
      </c>
      <c r="NM30" s="12" t="s">
        <v>56</v>
      </c>
      <c r="NN30" s="12">
        <v>0</v>
      </c>
      <c r="NO30" s="12">
        <v>0</v>
      </c>
      <c r="NP30" s="12" t="s">
        <v>43</v>
      </c>
      <c r="NQ30" s="12" t="s">
        <v>3</v>
      </c>
      <c r="NR30" s="12">
        <v>0.7</v>
      </c>
      <c r="NT30" s="12">
        <v>23</v>
      </c>
      <c r="NU30" s="12">
        <v>30</v>
      </c>
      <c r="NW30" s="12">
        <v>7.6</v>
      </c>
      <c r="OA30" s="12" t="s">
        <v>14</v>
      </c>
      <c r="OB30" s="12" t="s">
        <v>13</v>
      </c>
      <c r="OC30" s="12" t="s">
        <v>12</v>
      </c>
      <c r="OG30" s="12" t="s">
        <v>3</v>
      </c>
      <c r="OH30" s="12" t="s">
        <v>25</v>
      </c>
      <c r="OI30" s="12">
        <v>0.7</v>
      </c>
      <c r="OJ30" s="12">
        <v>0.8</v>
      </c>
      <c r="OK30" s="12" t="s">
        <v>4</v>
      </c>
      <c r="OL30" s="12" t="s">
        <v>267</v>
      </c>
      <c r="OM30" s="12" t="s">
        <v>268</v>
      </c>
      <c r="ON30" s="12" t="s">
        <v>88</v>
      </c>
      <c r="OO30" s="12" t="s">
        <v>3</v>
      </c>
      <c r="OP30" s="12">
        <v>30</v>
      </c>
      <c r="OQ30" s="12">
        <v>30</v>
      </c>
      <c r="OR30" s="12" t="s">
        <v>4</v>
      </c>
      <c r="OS30" s="12" t="s">
        <v>264</v>
      </c>
      <c r="OT30" s="12" t="s">
        <v>60</v>
      </c>
      <c r="OU30" s="12">
        <v>30</v>
      </c>
      <c r="OV30" s="12">
        <v>5</v>
      </c>
      <c r="OW30" s="12">
        <v>1</v>
      </c>
      <c r="OZ30" s="12" t="s">
        <v>264</v>
      </c>
      <c r="PA30" s="12" t="s">
        <v>59</v>
      </c>
      <c r="PB30" s="12">
        <v>30</v>
      </c>
      <c r="PC30" s="12">
        <v>5</v>
      </c>
      <c r="PD30" s="12">
        <v>2</v>
      </c>
      <c r="QJ30" s="12">
        <v>0</v>
      </c>
      <c r="QM30" s="12" t="s">
        <v>51</v>
      </c>
      <c r="QN30" s="12" t="s">
        <v>4</v>
      </c>
      <c r="QO30" s="12" t="s">
        <v>3</v>
      </c>
      <c r="QU30" s="12" t="s">
        <v>3</v>
      </c>
      <c r="QV30" s="12" t="s">
        <v>113</v>
      </c>
    </row>
    <row r="31" spans="1:487" x14ac:dyDescent="0.35">
      <c r="A31" s="85">
        <v>20500592</v>
      </c>
      <c r="B31" s="12" t="s">
        <v>72</v>
      </c>
      <c r="C31" s="19">
        <v>0.54166666666666663</v>
      </c>
      <c r="D31" s="20">
        <v>44475</v>
      </c>
      <c r="E31" s="12" t="s">
        <v>47</v>
      </c>
      <c r="F31" s="12" t="s">
        <v>125</v>
      </c>
      <c r="G31" s="12" t="s">
        <v>126</v>
      </c>
      <c r="H31" s="12" t="s">
        <v>127</v>
      </c>
      <c r="K31" s="12">
        <v>50</v>
      </c>
      <c r="L31" s="12">
        <v>50</v>
      </c>
      <c r="M31" s="21">
        <v>5.64</v>
      </c>
      <c r="P31" s="12" t="s">
        <v>68</v>
      </c>
      <c r="Q31" s="12" t="s">
        <v>4</v>
      </c>
      <c r="R31" s="12" t="s">
        <v>4</v>
      </c>
      <c r="T31" s="12" t="s">
        <v>4</v>
      </c>
      <c r="U31" s="12" t="s">
        <v>4</v>
      </c>
      <c r="W31" s="12">
        <v>1.1000000000000001</v>
      </c>
      <c r="X31" s="12" t="s">
        <v>4</v>
      </c>
      <c r="Z31" s="12" t="s">
        <v>1076</v>
      </c>
      <c r="AA31" s="12" t="s">
        <v>128</v>
      </c>
      <c r="AB31" s="12">
        <v>38</v>
      </c>
      <c r="AC31" s="12">
        <v>77</v>
      </c>
      <c r="AG31" s="12" t="s">
        <v>31</v>
      </c>
      <c r="AH31" s="12" t="s">
        <v>40</v>
      </c>
      <c r="AI31" s="12">
        <v>21.8</v>
      </c>
      <c r="AP31" s="12" t="s">
        <v>11</v>
      </c>
      <c r="AQ31" s="12" t="s">
        <v>12</v>
      </c>
      <c r="AR31" s="12" t="s">
        <v>13</v>
      </c>
      <c r="AV31" s="12" t="s">
        <v>3</v>
      </c>
      <c r="AW31" s="12" t="s">
        <v>25</v>
      </c>
      <c r="AX31" s="12" t="s">
        <v>129</v>
      </c>
      <c r="AY31" s="12">
        <v>55</v>
      </c>
      <c r="AZ31" s="12">
        <v>55</v>
      </c>
      <c r="BA31" s="12">
        <v>2.4700000000000002</v>
      </c>
      <c r="BJ31" s="12" t="s">
        <v>4</v>
      </c>
      <c r="BL31" s="12" t="s">
        <v>4</v>
      </c>
      <c r="BM31" s="12" t="s">
        <v>54</v>
      </c>
      <c r="BT31" s="12" t="s">
        <v>4</v>
      </c>
      <c r="BU31" s="12" t="s">
        <v>4</v>
      </c>
      <c r="BV31" s="12" t="s">
        <v>4</v>
      </c>
      <c r="BW31" s="12" t="s">
        <v>86</v>
      </c>
      <c r="BX31" s="12" t="s">
        <v>92</v>
      </c>
      <c r="BY31" s="12" t="s">
        <v>92</v>
      </c>
      <c r="BZ31" s="12">
        <v>3</v>
      </c>
      <c r="CA31" s="12">
        <v>0</v>
      </c>
      <c r="CB31" s="12" t="s">
        <v>40</v>
      </c>
      <c r="CC31" s="12" t="s">
        <v>3</v>
      </c>
      <c r="CD31" s="12">
        <v>1</v>
      </c>
      <c r="CF31" s="12">
        <v>22.7</v>
      </c>
      <c r="CJ31" s="12">
        <v>19.5</v>
      </c>
      <c r="CL31" s="12">
        <v>20.399999999999999</v>
      </c>
      <c r="CM31" s="12" t="s">
        <v>13</v>
      </c>
      <c r="CN31" s="12" t="s">
        <v>12</v>
      </c>
      <c r="CO31" s="12" t="s">
        <v>11</v>
      </c>
      <c r="CS31" s="12" t="s">
        <v>4</v>
      </c>
      <c r="CU31" s="12">
        <v>2.2999999999999998</v>
      </c>
      <c r="CV31" s="12">
        <v>3.5</v>
      </c>
      <c r="CW31" s="12" t="s">
        <v>4</v>
      </c>
      <c r="CZ31" s="12" t="s">
        <v>64</v>
      </c>
      <c r="DA31" s="12" t="s">
        <v>3</v>
      </c>
      <c r="DB31" s="12">
        <v>45</v>
      </c>
      <c r="DC31" s="12">
        <v>55</v>
      </c>
      <c r="DD31" s="12" t="s">
        <v>4</v>
      </c>
      <c r="DE31" s="12" t="s">
        <v>65</v>
      </c>
      <c r="DF31" s="12" t="s">
        <v>60</v>
      </c>
      <c r="DG31" s="12">
        <v>55</v>
      </c>
      <c r="DH31" s="12">
        <v>5</v>
      </c>
      <c r="DI31" s="12">
        <v>3</v>
      </c>
      <c r="DL31" s="12" t="s">
        <v>65</v>
      </c>
      <c r="DM31" s="12" t="s">
        <v>59</v>
      </c>
      <c r="DN31" s="12">
        <v>45</v>
      </c>
      <c r="DO31" s="12">
        <v>5</v>
      </c>
      <c r="DP31" s="12">
        <v>3</v>
      </c>
      <c r="EV31" s="12" t="s">
        <v>4</v>
      </c>
      <c r="EX31" s="12">
        <v>72.400000000000006</v>
      </c>
      <c r="EY31" s="21">
        <f t="shared" si="0"/>
        <v>4.3868784530386735</v>
      </c>
      <c r="EZ31" s="12">
        <v>10.3</v>
      </c>
      <c r="FA31" s="12">
        <v>13.5</v>
      </c>
      <c r="FB31" s="12">
        <v>11.4</v>
      </c>
      <c r="FC31" s="12">
        <v>14.5</v>
      </c>
      <c r="FD31" s="12">
        <f t="shared" si="2"/>
        <v>10.850000000000001</v>
      </c>
      <c r="FE31">
        <v>19.899999999999999</v>
      </c>
      <c r="FF31" s="13">
        <f t="shared" si="3"/>
        <v>0.60810810810810811</v>
      </c>
      <c r="FG31" s="13">
        <f t="shared" si="4"/>
        <v>0.89639639639639634</v>
      </c>
      <c r="FH31" s="21">
        <f t="shared" si="1"/>
        <v>13.533333333333331</v>
      </c>
      <c r="FI31" s="21">
        <f t="shared" si="5"/>
        <v>122.5</v>
      </c>
      <c r="FJ31" s="21">
        <f t="shared" si="6"/>
        <v>2.7833333333333332</v>
      </c>
      <c r="FK31" s="21">
        <f t="shared" si="7"/>
        <v>1.5666666666666667</v>
      </c>
      <c r="FL31" s="12" t="s">
        <v>52</v>
      </c>
      <c r="FM31" s="12">
        <v>0</v>
      </c>
      <c r="FN31" s="12" t="s">
        <v>92</v>
      </c>
      <c r="FO31" s="12">
        <v>4</v>
      </c>
      <c r="FP31" s="12">
        <v>0</v>
      </c>
      <c r="FQ31" s="23">
        <v>0</v>
      </c>
      <c r="FS31" s="12" t="s">
        <v>4</v>
      </c>
      <c r="FT31" s="12" t="s">
        <v>4</v>
      </c>
      <c r="FU31" s="12" t="s">
        <v>4</v>
      </c>
      <c r="FV31" s="12">
        <v>0</v>
      </c>
      <c r="FX31" s="12" t="s">
        <v>4</v>
      </c>
      <c r="GA31" s="12">
        <v>24.2</v>
      </c>
      <c r="GB31" s="12">
        <v>24.2</v>
      </c>
      <c r="GC31" s="21">
        <v>3.02</v>
      </c>
      <c r="GI31" s="12" t="s">
        <v>3</v>
      </c>
      <c r="GJ31" s="12">
        <v>1.4</v>
      </c>
      <c r="GL31" s="12" t="s">
        <v>92</v>
      </c>
      <c r="GM31" s="12" t="s">
        <v>1166</v>
      </c>
      <c r="GN31" s="12">
        <v>1</v>
      </c>
      <c r="GO31" s="12">
        <v>0</v>
      </c>
      <c r="GP31" s="12" t="s">
        <v>3</v>
      </c>
      <c r="GQ31" s="12" t="s">
        <v>7</v>
      </c>
      <c r="GX31" s="12" t="s">
        <v>4</v>
      </c>
      <c r="GY31" s="12" t="s">
        <v>4</v>
      </c>
      <c r="HA31" s="12" t="s">
        <v>86</v>
      </c>
      <c r="HB31" s="12" t="s">
        <v>102</v>
      </c>
      <c r="HC31" s="12">
        <v>14.7</v>
      </c>
      <c r="HG31" s="12">
        <v>14.7</v>
      </c>
      <c r="HI31" s="12">
        <v>14.5</v>
      </c>
      <c r="HJ31" s="12" t="s">
        <v>12</v>
      </c>
      <c r="HK31" s="12" t="s">
        <v>13</v>
      </c>
      <c r="HL31" s="12" t="s">
        <v>11</v>
      </c>
      <c r="HP31" s="12" t="s">
        <v>11</v>
      </c>
      <c r="HQ31" s="12" t="s">
        <v>12</v>
      </c>
      <c r="HR31" s="12" t="s">
        <v>13</v>
      </c>
      <c r="HV31" s="12" t="s">
        <v>4</v>
      </c>
      <c r="HX31" s="12" t="s">
        <v>3</v>
      </c>
      <c r="HY31" s="12" t="s">
        <v>3</v>
      </c>
      <c r="HZ31" s="12">
        <v>22</v>
      </c>
      <c r="IA31" s="12">
        <v>24.2</v>
      </c>
      <c r="IB31" s="12">
        <v>2.5</v>
      </c>
      <c r="IC31" s="12">
        <v>2.7</v>
      </c>
      <c r="ID31" s="12">
        <v>1.7</v>
      </c>
      <c r="IE31" s="12">
        <v>1.5</v>
      </c>
      <c r="IG31" s="12">
        <v>24.2</v>
      </c>
      <c r="IH31" s="12">
        <v>24.2</v>
      </c>
      <c r="II31" s="21">
        <v>3.93</v>
      </c>
      <c r="IJ31" s="12">
        <v>1</v>
      </c>
      <c r="IK31" s="12" t="s">
        <v>1133</v>
      </c>
      <c r="IL31" s="12">
        <v>10.199999999999999</v>
      </c>
      <c r="IM31" s="21">
        <v>2.6</v>
      </c>
      <c r="IN31" s="21">
        <v>0.26</v>
      </c>
      <c r="IT31" s="12" t="s">
        <v>3</v>
      </c>
      <c r="IU31" s="22">
        <v>1.5</v>
      </c>
      <c r="IW31" s="12" t="s">
        <v>92</v>
      </c>
      <c r="IX31" s="12" t="s">
        <v>1166</v>
      </c>
      <c r="IY31" s="12">
        <v>2</v>
      </c>
      <c r="IZ31" s="12">
        <v>0</v>
      </c>
      <c r="JA31" s="12" t="s">
        <v>7</v>
      </c>
      <c r="JH31" s="12" t="s">
        <v>4</v>
      </c>
      <c r="JI31" s="12" t="s">
        <v>4</v>
      </c>
      <c r="JK31" s="12" t="s">
        <v>86</v>
      </c>
      <c r="JL31" s="12" t="s">
        <v>102</v>
      </c>
      <c r="JM31" s="12">
        <v>11.6</v>
      </c>
      <c r="JQ31" s="12">
        <v>11.6</v>
      </c>
      <c r="JS31" s="12">
        <v>13</v>
      </c>
      <c r="JT31" s="12" t="s">
        <v>11</v>
      </c>
      <c r="JU31" s="12" t="s">
        <v>12</v>
      </c>
      <c r="JV31" s="12" t="s">
        <v>13</v>
      </c>
      <c r="JZ31" s="12" t="s">
        <v>4</v>
      </c>
      <c r="KB31" s="12" t="s">
        <v>3</v>
      </c>
      <c r="KC31" s="12" t="s">
        <v>3</v>
      </c>
      <c r="KD31" s="12">
        <v>24.2</v>
      </c>
      <c r="KE31" s="12">
        <v>23.2</v>
      </c>
      <c r="KF31" s="12">
        <v>2.7</v>
      </c>
      <c r="KG31" s="12">
        <v>4.3</v>
      </c>
      <c r="KH31" s="12">
        <v>1.8</v>
      </c>
      <c r="KI31" s="12">
        <v>1.1000000000000001</v>
      </c>
      <c r="KK31" s="12">
        <v>24.2</v>
      </c>
      <c r="KL31" s="12">
        <v>24.1</v>
      </c>
      <c r="KM31" s="21">
        <v>6.2</v>
      </c>
      <c r="KN31" s="12">
        <v>2</v>
      </c>
      <c r="KO31" s="12" t="s">
        <v>1100</v>
      </c>
      <c r="KP31" s="12">
        <v>10.6</v>
      </c>
      <c r="KQ31" s="12">
        <v>2.57</v>
      </c>
      <c r="KR31" s="12">
        <v>0.43</v>
      </c>
      <c r="KS31" s="12" t="s">
        <v>3</v>
      </c>
      <c r="KT31" s="12">
        <v>1.8</v>
      </c>
      <c r="KV31" s="12" t="s">
        <v>92</v>
      </c>
      <c r="KW31" s="12" t="s">
        <v>1166</v>
      </c>
      <c r="KX31" s="12">
        <v>2</v>
      </c>
      <c r="KY31" s="12">
        <v>0</v>
      </c>
      <c r="KZ31" s="12" t="s">
        <v>4</v>
      </c>
      <c r="LA31" s="12" t="s">
        <v>7</v>
      </c>
      <c r="LH31" s="12" t="s">
        <v>4</v>
      </c>
      <c r="LI31" s="12" t="s">
        <v>4</v>
      </c>
      <c r="LK31" s="12" t="s">
        <v>86</v>
      </c>
      <c r="LL31" s="12" t="s">
        <v>40</v>
      </c>
      <c r="LM31" s="12">
        <v>14.3</v>
      </c>
      <c r="LQ31" s="12">
        <v>14.3</v>
      </c>
      <c r="LS31" s="12">
        <v>15.2</v>
      </c>
      <c r="LT31" s="12" t="s">
        <v>12</v>
      </c>
      <c r="LU31" s="12" t="s">
        <v>13</v>
      </c>
      <c r="LV31" s="12" t="s">
        <v>11</v>
      </c>
      <c r="LZ31" s="12" t="s">
        <v>11</v>
      </c>
      <c r="MA31" s="12" t="s">
        <v>12</v>
      </c>
      <c r="MF31" s="12" t="s">
        <v>4</v>
      </c>
      <c r="MH31" s="12" t="s">
        <v>3</v>
      </c>
      <c r="MI31" s="12" t="s">
        <v>4</v>
      </c>
      <c r="MJ31" s="12">
        <v>24.2</v>
      </c>
      <c r="MK31" s="12">
        <v>24.2</v>
      </c>
      <c r="ML31" s="12">
        <v>1.7</v>
      </c>
      <c r="MM31" s="12">
        <v>2.8</v>
      </c>
      <c r="MN31" s="12">
        <v>1.9</v>
      </c>
      <c r="MO31" s="12">
        <v>1.4</v>
      </c>
      <c r="MQ31" s="12">
        <v>80</v>
      </c>
      <c r="MR31" s="12">
        <v>80</v>
      </c>
      <c r="MS31" s="12">
        <v>6.2</v>
      </c>
      <c r="MX31" s="12" t="s">
        <v>3</v>
      </c>
      <c r="MY31" s="12">
        <v>15</v>
      </c>
      <c r="MZ31" s="12" t="s">
        <v>4</v>
      </c>
      <c r="NA31" s="12" t="s">
        <v>1076</v>
      </c>
      <c r="NB31" s="12" t="s">
        <v>130</v>
      </c>
      <c r="NC31" s="12">
        <v>50</v>
      </c>
      <c r="ND31" s="12">
        <v>30</v>
      </c>
      <c r="NH31" s="12" t="s">
        <v>4</v>
      </c>
      <c r="NI31" s="12" t="s">
        <v>4</v>
      </c>
      <c r="NJ31" s="12" t="s">
        <v>4</v>
      </c>
      <c r="NK31" s="12" t="s">
        <v>31</v>
      </c>
      <c r="NL31" s="12" t="s">
        <v>56</v>
      </c>
      <c r="NM31" s="12" t="s">
        <v>56</v>
      </c>
      <c r="NN31" s="12">
        <v>0</v>
      </c>
      <c r="NO31" s="12">
        <v>0</v>
      </c>
      <c r="NP31" s="12" t="s">
        <v>40</v>
      </c>
      <c r="NQ31" s="12" t="s">
        <v>3</v>
      </c>
      <c r="NR31" s="12">
        <v>1.3</v>
      </c>
      <c r="NT31" s="12">
        <v>22.2</v>
      </c>
      <c r="OA31" s="12" t="s">
        <v>11</v>
      </c>
      <c r="OB31" s="12" t="s">
        <v>94</v>
      </c>
      <c r="OC31" s="12" t="s">
        <v>13</v>
      </c>
      <c r="OG31" s="12" t="s">
        <v>4</v>
      </c>
      <c r="OI31" s="12">
        <v>3.9</v>
      </c>
      <c r="OJ31" s="12">
        <v>4.4000000000000004</v>
      </c>
      <c r="OK31" s="12" t="s">
        <v>3</v>
      </c>
      <c r="ON31" s="12" t="s">
        <v>64</v>
      </c>
      <c r="OO31" s="12" t="s">
        <v>3</v>
      </c>
      <c r="OP31" s="12">
        <v>80</v>
      </c>
      <c r="OQ31" s="12">
        <v>80</v>
      </c>
      <c r="OR31" s="12" t="s">
        <v>4</v>
      </c>
      <c r="OS31" s="12" t="s">
        <v>58</v>
      </c>
      <c r="OT31" s="12" t="s">
        <v>60</v>
      </c>
      <c r="OU31" s="12">
        <v>80</v>
      </c>
      <c r="OV31" s="12">
        <v>5</v>
      </c>
      <c r="OW31" s="12">
        <v>2</v>
      </c>
      <c r="OZ31" s="12" t="s">
        <v>58</v>
      </c>
      <c r="PA31" s="12" t="s">
        <v>59</v>
      </c>
      <c r="PB31" s="12">
        <v>80</v>
      </c>
      <c r="PC31" s="12">
        <v>5</v>
      </c>
      <c r="PD31" s="12">
        <v>2</v>
      </c>
      <c r="QJ31" s="12">
        <v>50</v>
      </c>
      <c r="QK31" s="12">
        <v>50</v>
      </c>
      <c r="QL31" s="12">
        <v>2.58</v>
      </c>
      <c r="QM31" s="12" t="s">
        <v>68</v>
      </c>
      <c r="QN31" s="12" t="s">
        <v>4</v>
      </c>
      <c r="QO31" s="12" t="s">
        <v>4</v>
      </c>
      <c r="QQ31" s="12" t="s">
        <v>4</v>
      </c>
      <c r="QR31" s="12" t="s">
        <v>3</v>
      </c>
      <c r="QS31" s="12">
        <v>1.2</v>
      </c>
      <c r="QU31" s="12" t="s">
        <v>4</v>
      </c>
      <c r="QW31" s="12" t="s">
        <v>7</v>
      </c>
      <c r="RB31" s="12" t="s">
        <v>31</v>
      </c>
      <c r="RC31" s="12" t="s">
        <v>40</v>
      </c>
      <c r="RD31" s="12">
        <v>21.8</v>
      </c>
      <c r="RK31" s="12" t="s">
        <v>11</v>
      </c>
      <c r="RL31" s="12" t="s">
        <v>12</v>
      </c>
      <c r="RM31" s="12" t="s">
        <v>13</v>
      </c>
      <c r="RQ31" s="12" t="s">
        <v>4</v>
      </c>
    </row>
    <row r="32" spans="1:487" x14ac:dyDescent="0.35">
      <c r="A32" s="85">
        <v>20501034</v>
      </c>
      <c r="B32" s="12" t="s">
        <v>82</v>
      </c>
      <c r="C32" s="19">
        <v>0.41666666666666669</v>
      </c>
      <c r="D32" s="20">
        <v>44468</v>
      </c>
      <c r="E32" s="12" t="s">
        <v>47</v>
      </c>
      <c r="F32" s="12" t="s">
        <v>131</v>
      </c>
      <c r="G32" s="12" t="s">
        <v>149</v>
      </c>
      <c r="H32" s="12" t="s">
        <v>150</v>
      </c>
      <c r="K32" s="12">
        <v>50</v>
      </c>
      <c r="L32" s="12">
        <v>50</v>
      </c>
      <c r="M32" s="21">
        <v>2.7</v>
      </c>
      <c r="P32" s="12" t="s">
        <v>68</v>
      </c>
      <c r="Q32" s="12" t="s">
        <v>4</v>
      </c>
      <c r="R32" s="12" t="s">
        <v>4</v>
      </c>
      <c r="T32" s="12" t="s">
        <v>4</v>
      </c>
      <c r="U32" s="12" t="s">
        <v>3</v>
      </c>
      <c r="V32" s="12">
        <v>0.5</v>
      </c>
      <c r="X32" s="12" t="s">
        <v>4</v>
      </c>
      <c r="Z32" s="12" t="s">
        <v>7</v>
      </c>
      <c r="AG32" s="12" t="s">
        <v>55</v>
      </c>
      <c r="AH32" s="12" t="s">
        <v>42</v>
      </c>
      <c r="AI32" s="12">
        <v>6.5</v>
      </c>
      <c r="AP32" s="12" t="s">
        <v>12</v>
      </c>
      <c r="AQ32" s="12" t="s">
        <v>13</v>
      </c>
      <c r="AR32" s="12" t="s">
        <v>14</v>
      </c>
      <c r="AV32" s="12" t="s">
        <v>4</v>
      </c>
      <c r="AY32" s="12">
        <v>20</v>
      </c>
      <c r="AZ32" s="12">
        <v>20</v>
      </c>
      <c r="BA32" s="12">
        <v>2.25</v>
      </c>
      <c r="BJ32" s="12" t="s">
        <v>4</v>
      </c>
      <c r="BL32" s="12" t="s">
        <v>4</v>
      </c>
      <c r="BM32" s="12" t="s">
        <v>54</v>
      </c>
      <c r="BT32" s="12" t="s">
        <v>4</v>
      </c>
      <c r="BU32" s="12" t="s">
        <v>4</v>
      </c>
      <c r="BV32" s="12" t="s">
        <v>4</v>
      </c>
      <c r="BW32" s="12" t="s">
        <v>55</v>
      </c>
      <c r="BX32" s="12" t="s">
        <v>56</v>
      </c>
      <c r="BY32" s="12" t="s">
        <v>56</v>
      </c>
      <c r="BZ32" s="12">
        <v>0</v>
      </c>
      <c r="CA32" s="12">
        <v>0</v>
      </c>
      <c r="CB32" s="12" t="s">
        <v>42</v>
      </c>
      <c r="CC32" s="12" t="s">
        <v>3</v>
      </c>
      <c r="CD32" s="12">
        <v>0.5</v>
      </c>
      <c r="CF32" s="12">
        <v>8</v>
      </c>
      <c r="CM32" s="12" t="s">
        <v>14</v>
      </c>
      <c r="CN32" s="12" t="s">
        <v>13</v>
      </c>
      <c r="CO32" s="12" t="s">
        <v>94</v>
      </c>
      <c r="CP32" s="12" t="s">
        <v>11</v>
      </c>
      <c r="CS32" s="12" t="s">
        <v>4</v>
      </c>
      <c r="CU32" s="12">
        <v>1.7</v>
      </c>
      <c r="CV32" s="12">
        <v>1.7</v>
      </c>
      <c r="CW32" s="12" t="s">
        <v>4</v>
      </c>
      <c r="CX32" s="12" t="s">
        <v>151</v>
      </c>
      <c r="CY32" s="12" t="s">
        <v>87</v>
      </c>
      <c r="CZ32" s="12" t="s">
        <v>64</v>
      </c>
      <c r="DA32" s="12" t="s">
        <v>3</v>
      </c>
      <c r="DB32" s="12">
        <v>20</v>
      </c>
      <c r="DC32" s="12">
        <v>0</v>
      </c>
      <c r="DD32" s="12" t="s">
        <v>4</v>
      </c>
      <c r="DE32" s="12" t="s">
        <v>56</v>
      </c>
      <c r="DF32" s="12" t="s">
        <v>60</v>
      </c>
      <c r="DG32" s="12">
        <v>0</v>
      </c>
      <c r="DL32" s="12" t="s">
        <v>66</v>
      </c>
      <c r="DM32" s="12" t="s">
        <v>59</v>
      </c>
      <c r="DN32" s="12">
        <v>20</v>
      </c>
      <c r="DO32" s="12">
        <v>5</v>
      </c>
      <c r="DP32" s="12">
        <v>2</v>
      </c>
      <c r="EV32" s="12" t="s">
        <v>4</v>
      </c>
      <c r="EX32" s="12">
        <v>60.4</v>
      </c>
      <c r="EY32" s="21">
        <f t="shared" si="0"/>
        <v>3.1610430463576158</v>
      </c>
      <c r="EZ32" s="12">
        <v>6.8</v>
      </c>
      <c r="FA32" s="12">
        <v>5.6</v>
      </c>
      <c r="FB32" s="12">
        <v>6.7</v>
      </c>
      <c r="FC32" s="12" t="s">
        <v>1156</v>
      </c>
      <c r="FD32" s="12">
        <f t="shared" si="2"/>
        <v>6.75</v>
      </c>
      <c r="FE32">
        <v>10</v>
      </c>
      <c r="FF32" s="13">
        <f t="shared" si="3"/>
        <v>1.4736842105263157</v>
      </c>
      <c r="FG32" s="13">
        <f t="shared" si="4"/>
        <v>2.6315789473684212</v>
      </c>
      <c r="FH32" s="21">
        <f t="shared" si="1"/>
        <v>7.5999999999999988</v>
      </c>
      <c r="FI32" s="21">
        <f t="shared" si="5"/>
        <v>97.7</v>
      </c>
      <c r="FJ32" s="21">
        <f t="shared" si="6"/>
        <v>1.4166666666666667</v>
      </c>
      <c r="FK32" s="21">
        <f t="shared" si="7"/>
        <v>1.1000000000000001</v>
      </c>
      <c r="FL32" s="12" t="s">
        <v>52</v>
      </c>
      <c r="FM32" s="12">
        <v>0</v>
      </c>
      <c r="FN32" s="12" t="s">
        <v>56</v>
      </c>
      <c r="FO32" s="12">
        <v>0</v>
      </c>
      <c r="FP32" s="12">
        <v>0</v>
      </c>
      <c r="FQ32" s="23">
        <v>0</v>
      </c>
      <c r="FS32" s="12" t="s">
        <v>4</v>
      </c>
      <c r="FT32" s="12" t="s">
        <v>4</v>
      </c>
      <c r="FU32" s="12" t="s">
        <v>4</v>
      </c>
      <c r="FV32" s="12">
        <v>0</v>
      </c>
      <c r="FX32" s="12" t="s">
        <v>4</v>
      </c>
      <c r="GA32" s="12">
        <v>21.5</v>
      </c>
      <c r="GB32" s="12">
        <v>21.5</v>
      </c>
      <c r="GC32" s="21">
        <v>2.65</v>
      </c>
      <c r="GI32" s="12" t="s">
        <v>4</v>
      </c>
      <c r="GK32" s="12">
        <v>0.5</v>
      </c>
      <c r="GL32" s="12" t="s">
        <v>56</v>
      </c>
      <c r="GM32" s="12" t="s">
        <v>56</v>
      </c>
      <c r="GN32" s="12">
        <v>0</v>
      </c>
      <c r="GO32" s="12">
        <v>0</v>
      </c>
      <c r="GP32" s="12" t="s">
        <v>4</v>
      </c>
      <c r="GQ32" s="12" t="s">
        <v>1076</v>
      </c>
      <c r="GR32" s="12" t="s">
        <v>152</v>
      </c>
      <c r="GS32" s="12">
        <v>21.5</v>
      </c>
      <c r="GT32" s="12">
        <v>0</v>
      </c>
      <c r="GY32" s="12" t="s">
        <v>4</v>
      </c>
      <c r="HA32" s="12" t="s">
        <v>55</v>
      </c>
      <c r="HB32" s="12" t="s">
        <v>42</v>
      </c>
      <c r="HC32" s="12">
        <v>7.1</v>
      </c>
      <c r="HJ32" s="12" t="s">
        <v>13</v>
      </c>
      <c r="HK32" s="12" t="s">
        <v>14</v>
      </c>
      <c r="HL32" s="12" t="s">
        <v>11</v>
      </c>
      <c r="HP32" s="12" t="s">
        <v>13</v>
      </c>
      <c r="HQ32" s="12" t="s">
        <v>14</v>
      </c>
      <c r="HR32" s="12" t="s">
        <v>11</v>
      </c>
      <c r="HV32" s="12" t="s">
        <v>4</v>
      </c>
      <c r="HX32" s="12" t="s">
        <v>3</v>
      </c>
      <c r="HY32" s="12" t="s">
        <v>3</v>
      </c>
      <c r="HZ32" s="12">
        <v>21.5</v>
      </c>
      <c r="IA32" s="12">
        <v>21.5</v>
      </c>
      <c r="IB32" s="12">
        <v>1.7</v>
      </c>
      <c r="IC32" s="12">
        <v>1.5</v>
      </c>
      <c r="ID32" s="12">
        <v>1.4</v>
      </c>
      <c r="IE32" s="12">
        <v>1.2</v>
      </c>
      <c r="IG32" s="12">
        <v>21.5</v>
      </c>
      <c r="IH32" s="12">
        <v>21.5</v>
      </c>
      <c r="II32" s="21">
        <v>4</v>
      </c>
      <c r="IJ32" s="12">
        <v>1</v>
      </c>
      <c r="IK32" s="12" t="s">
        <v>1100</v>
      </c>
      <c r="IL32" s="12">
        <v>6.6</v>
      </c>
      <c r="IM32" s="21">
        <v>0.67</v>
      </c>
      <c r="IN32" s="21">
        <v>0.12</v>
      </c>
      <c r="IO32" s="12">
        <v>2</v>
      </c>
      <c r="IP32" s="12" t="s">
        <v>1133</v>
      </c>
      <c r="IQ32" s="12">
        <v>6.9</v>
      </c>
      <c r="IR32" s="12">
        <v>0.39</v>
      </c>
      <c r="IS32" s="12">
        <v>7.0000000000000007E-2</v>
      </c>
      <c r="IT32" s="12" t="s">
        <v>4</v>
      </c>
      <c r="IV32" s="12">
        <v>0.5</v>
      </c>
      <c r="IW32" s="12" t="s">
        <v>56</v>
      </c>
      <c r="IX32" s="12" t="s">
        <v>56</v>
      </c>
      <c r="IY32" s="12">
        <v>0</v>
      </c>
      <c r="IZ32" s="12">
        <v>0</v>
      </c>
      <c r="JA32" s="12" t="s">
        <v>1076</v>
      </c>
      <c r="JB32" s="12" t="s">
        <v>152</v>
      </c>
      <c r="JC32" s="12">
        <v>21.5</v>
      </c>
      <c r="JD32" s="12">
        <v>21.5</v>
      </c>
      <c r="JI32" s="12" t="s">
        <v>4</v>
      </c>
      <c r="JK32" s="12" t="s">
        <v>55</v>
      </c>
      <c r="JL32" s="12" t="s">
        <v>42</v>
      </c>
      <c r="JM32" s="12">
        <v>7.5</v>
      </c>
      <c r="JT32" s="12" t="s">
        <v>13</v>
      </c>
      <c r="JU32" s="12" t="s">
        <v>81</v>
      </c>
      <c r="JV32" s="12" t="s">
        <v>12</v>
      </c>
      <c r="JW32" s="12" t="s">
        <v>11</v>
      </c>
      <c r="JZ32" s="12" t="s">
        <v>4</v>
      </c>
      <c r="KB32" s="12" t="s">
        <v>3</v>
      </c>
      <c r="KC32" s="12" t="s">
        <v>3</v>
      </c>
      <c r="KD32" s="12">
        <v>21.5</v>
      </c>
      <c r="KE32" s="12">
        <v>21.5</v>
      </c>
      <c r="KF32" s="12">
        <v>1.2</v>
      </c>
      <c r="KG32" s="12">
        <v>1.3</v>
      </c>
      <c r="KH32" s="12">
        <v>1.2</v>
      </c>
      <c r="KI32" s="12">
        <v>0.9</v>
      </c>
      <c r="KJ32" s="12" t="s">
        <v>153</v>
      </c>
      <c r="KK32" s="12">
        <v>21.5</v>
      </c>
      <c r="KL32" s="12">
        <v>21.6</v>
      </c>
      <c r="KM32" s="21">
        <v>2.2200000000000002</v>
      </c>
      <c r="KS32" s="12" t="s">
        <v>4</v>
      </c>
      <c r="KU32" s="12">
        <v>0.4</v>
      </c>
      <c r="KV32" s="12" t="s">
        <v>56</v>
      </c>
      <c r="KW32" s="12" t="s">
        <v>56</v>
      </c>
      <c r="KX32" s="12">
        <v>0</v>
      </c>
      <c r="KY32" s="12">
        <v>0</v>
      </c>
      <c r="KZ32" s="12" t="s">
        <v>4</v>
      </c>
      <c r="LA32" s="12" t="s">
        <v>1076</v>
      </c>
      <c r="LB32" s="12" t="s">
        <v>152</v>
      </c>
      <c r="LC32" s="12">
        <v>21.5</v>
      </c>
      <c r="LD32" s="12">
        <v>43</v>
      </c>
      <c r="LI32" s="12" t="s">
        <v>4</v>
      </c>
      <c r="LK32" s="12" t="s">
        <v>55</v>
      </c>
      <c r="LL32" s="12" t="s">
        <v>42</v>
      </c>
      <c r="LM32" s="12">
        <v>8.1999999999999993</v>
      </c>
      <c r="LT32" s="12" t="s">
        <v>13</v>
      </c>
      <c r="LU32" s="12" t="s">
        <v>14</v>
      </c>
      <c r="LV32" s="12" t="s">
        <v>12</v>
      </c>
      <c r="LW32" s="12" t="s">
        <v>11</v>
      </c>
      <c r="LZ32" s="12" t="s">
        <v>14</v>
      </c>
      <c r="MA32" s="12" t="s">
        <v>13</v>
      </c>
      <c r="MB32" s="12" t="s">
        <v>12</v>
      </c>
      <c r="MC32" s="12" t="s">
        <v>11</v>
      </c>
      <c r="MF32" s="12" t="s">
        <v>4</v>
      </c>
      <c r="MH32" s="12" t="s">
        <v>3</v>
      </c>
      <c r="MI32" s="12" t="s">
        <v>3</v>
      </c>
      <c r="MJ32" s="12">
        <v>10</v>
      </c>
      <c r="MK32" s="12">
        <v>21.5</v>
      </c>
      <c r="ML32" s="12">
        <v>1.4</v>
      </c>
      <c r="MM32" s="12">
        <v>1.4</v>
      </c>
      <c r="MN32" s="12">
        <v>1.1000000000000001</v>
      </c>
      <c r="MO32" s="12">
        <v>0.8</v>
      </c>
      <c r="MQ32" s="12">
        <v>31</v>
      </c>
      <c r="MR32" s="12">
        <v>32.6</v>
      </c>
      <c r="MS32" s="12">
        <v>2.5499999999999998</v>
      </c>
      <c r="MT32" s="12">
        <v>3</v>
      </c>
      <c r="MU32" s="12" t="s">
        <v>1132</v>
      </c>
      <c r="MV32" s="21">
        <v>1.1299999999999999</v>
      </c>
      <c r="MW32" s="21">
        <v>0.1</v>
      </c>
      <c r="MX32" s="12" t="s">
        <v>3</v>
      </c>
      <c r="MY32" s="12">
        <v>8</v>
      </c>
      <c r="MZ32" s="12" t="s">
        <v>4</v>
      </c>
      <c r="NA32" s="12" t="s">
        <v>7</v>
      </c>
      <c r="NH32" s="12" t="s">
        <v>4</v>
      </c>
      <c r="NI32" s="12" t="s">
        <v>4</v>
      </c>
      <c r="NJ32" s="12" t="s">
        <v>4</v>
      </c>
      <c r="NK32" s="12" t="s">
        <v>86</v>
      </c>
      <c r="NL32" s="12" t="s">
        <v>92</v>
      </c>
      <c r="NM32" s="12" t="s">
        <v>1166</v>
      </c>
      <c r="NN32" s="12">
        <v>1</v>
      </c>
      <c r="NO32" s="12">
        <v>0</v>
      </c>
      <c r="NP32" s="12" t="s">
        <v>42</v>
      </c>
      <c r="NQ32" s="12" t="s">
        <v>3</v>
      </c>
      <c r="NR32" s="12">
        <v>0.7</v>
      </c>
      <c r="NT32" s="12">
        <v>3.8</v>
      </c>
      <c r="NX32" s="12">
        <v>4.5999999999999996</v>
      </c>
      <c r="NZ32" s="12">
        <v>6</v>
      </c>
      <c r="OA32" s="12" t="s">
        <v>14</v>
      </c>
      <c r="OB32" s="12" t="s">
        <v>13</v>
      </c>
      <c r="OC32" s="12" t="s">
        <v>11</v>
      </c>
      <c r="OG32" s="12" t="s">
        <v>4</v>
      </c>
      <c r="OI32" s="12">
        <v>2</v>
      </c>
      <c r="OJ32" s="12">
        <v>1.8</v>
      </c>
      <c r="OK32" s="12" t="s">
        <v>4</v>
      </c>
      <c r="ON32" s="12" t="s">
        <v>64</v>
      </c>
      <c r="OO32" s="12" t="s">
        <v>3</v>
      </c>
      <c r="OP32" s="12">
        <v>31</v>
      </c>
      <c r="OQ32" s="12">
        <v>31</v>
      </c>
      <c r="OR32" s="12" t="s">
        <v>4</v>
      </c>
      <c r="OS32" s="12" t="s">
        <v>65</v>
      </c>
      <c r="OT32" s="12" t="s">
        <v>60</v>
      </c>
      <c r="OU32" s="12">
        <v>4</v>
      </c>
      <c r="OV32" s="12">
        <v>5</v>
      </c>
      <c r="OW32" s="12">
        <v>2</v>
      </c>
      <c r="OZ32" s="12" t="s">
        <v>66</v>
      </c>
      <c r="PA32" s="12" t="s">
        <v>60</v>
      </c>
      <c r="PB32" s="12">
        <v>27</v>
      </c>
      <c r="PC32" s="12">
        <v>5</v>
      </c>
      <c r="PD32" s="12">
        <v>2</v>
      </c>
      <c r="PG32" s="12" t="s">
        <v>65</v>
      </c>
      <c r="PH32" s="12" t="s">
        <v>59</v>
      </c>
      <c r="PI32" s="12">
        <v>4</v>
      </c>
      <c r="PJ32" s="12">
        <v>5</v>
      </c>
      <c r="PK32" s="12">
        <v>2</v>
      </c>
      <c r="PN32" s="12" t="s">
        <v>66</v>
      </c>
      <c r="PO32" s="12" t="s">
        <v>59</v>
      </c>
      <c r="PP32" s="12">
        <v>27</v>
      </c>
      <c r="PQ32" s="12">
        <v>5</v>
      </c>
      <c r="PR32" s="12">
        <v>2</v>
      </c>
      <c r="QI32" s="12" t="s">
        <v>155</v>
      </c>
      <c r="QJ32" s="12">
        <v>50</v>
      </c>
      <c r="QK32" s="12">
        <v>49.4</v>
      </c>
      <c r="QL32" s="12">
        <v>2.63</v>
      </c>
      <c r="QM32" s="12" t="s">
        <v>68</v>
      </c>
      <c r="QN32" s="12" t="s">
        <v>4</v>
      </c>
      <c r="QO32" s="12" t="s">
        <v>4</v>
      </c>
      <c r="QQ32" s="12" t="s">
        <v>4</v>
      </c>
      <c r="QR32" s="12" t="s">
        <v>3</v>
      </c>
      <c r="QS32" s="12">
        <v>0.8</v>
      </c>
      <c r="QU32" s="12" t="s">
        <v>4</v>
      </c>
      <c r="QW32" s="12" t="s">
        <v>7</v>
      </c>
      <c r="RB32" s="12" t="s">
        <v>55</v>
      </c>
      <c r="RC32" s="12" t="s">
        <v>42</v>
      </c>
      <c r="RD32" s="12">
        <v>4.8</v>
      </c>
      <c r="RJ32" s="12">
        <v>7.4</v>
      </c>
      <c r="RK32" s="12" t="s">
        <v>14</v>
      </c>
      <c r="RL32" s="12" t="s">
        <v>13</v>
      </c>
      <c r="RQ32" s="12" t="s">
        <v>4</v>
      </c>
      <c r="RS32" s="12" t="s">
        <v>156</v>
      </c>
    </row>
    <row r="33" spans="1:487" x14ac:dyDescent="0.35">
      <c r="A33" s="85">
        <v>20501035</v>
      </c>
      <c r="B33" s="12" t="s">
        <v>72</v>
      </c>
      <c r="C33" s="19">
        <v>0.41666666666666669</v>
      </c>
      <c r="D33" s="20">
        <v>44438</v>
      </c>
      <c r="E33" s="12" t="s">
        <v>433</v>
      </c>
      <c r="F33" s="12" t="s">
        <v>269</v>
      </c>
      <c r="G33" s="12" t="s">
        <v>434</v>
      </c>
      <c r="H33" s="12" t="s">
        <v>150</v>
      </c>
      <c r="I33" s="12">
        <v>61.691380000000002</v>
      </c>
      <c r="J33" s="12">
        <v>-149.27867000000001</v>
      </c>
      <c r="K33" s="12">
        <v>62</v>
      </c>
      <c r="L33" s="12">
        <v>47</v>
      </c>
      <c r="M33" s="21">
        <v>2.17</v>
      </c>
      <c r="P33" s="12" t="s">
        <v>68</v>
      </c>
      <c r="Q33" s="12" t="s">
        <v>4</v>
      </c>
      <c r="R33" s="12" t="s">
        <v>4</v>
      </c>
      <c r="T33" s="12" t="s">
        <v>4</v>
      </c>
      <c r="U33" s="12" t="s">
        <v>3</v>
      </c>
      <c r="V33" s="12">
        <v>1.1000000000000001</v>
      </c>
      <c r="X33" s="12" t="s">
        <v>4</v>
      </c>
      <c r="Z33" s="12" t="s">
        <v>7</v>
      </c>
      <c r="AG33" s="12" t="s">
        <v>55</v>
      </c>
      <c r="AH33" s="12" t="s">
        <v>91</v>
      </c>
      <c r="AI33" s="12">
        <v>8.8000000000000007</v>
      </c>
      <c r="AP33" s="12" t="s">
        <v>12</v>
      </c>
      <c r="AQ33" s="12" t="s">
        <v>13</v>
      </c>
      <c r="AR33" s="12" t="s">
        <v>14</v>
      </c>
      <c r="AS33" s="12" t="s">
        <v>11</v>
      </c>
      <c r="AV33" s="12" t="s">
        <v>4</v>
      </c>
      <c r="AX33" s="12" t="s">
        <v>435</v>
      </c>
      <c r="AY33" s="12">
        <v>27</v>
      </c>
      <c r="AZ33" s="12">
        <v>30</v>
      </c>
      <c r="BA33" s="12">
        <v>0.73</v>
      </c>
      <c r="BB33" s="12">
        <v>3</v>
      </c>
      <c r="BC33" s="12" t="s">
        <v>1118</v>
      </c>
      <c r="BD33" s="12">
        <v>0.9</v>
      </c>
      <c r="BE33" s="12">
        <v>0.35</v>
      </c>
      <c r="BJ33" s="12" t="s">
        <v>4</v>
      </c>
      <c r="BL33" s="12" t="s">
        <v>4</v>
      </c>
      <c r="BM33" s="12" t="s">
        <v>54</v>
      </c>
      <c r="BT33" s="12" t="s">
        <v>4</v>
      </c>
      <c r="BU33" s="12" t="s">
        <v>4</v>
      </c>
      <c r="BV33" s="12" t="s">
        <v>4</v>
      </c>
      <c r="BW33" s="12" t="s">
        <v>414</v>
      </c>
      <c r="BX33" s="12" t="s">
        <v>56</v>
      </c>
      <c r="BY33" s="12" t="s">
        <v>56</v>
      </c>
      <c r="BZ33" s="12">
        <v>0</v>
      </c>
      <c r="CA33" s="12">
        <v>0</v>
      </c>
      <c r="CB33" s="12" t="s">
        <v>41</v>
      </c>
      <c r="CC33" s="12" t="s">
        <v>3</v>
      </c>
      <c r="CD33" s="12">
        <v>0.8</v>
      </c>
      <c r="CF33" s="12">
        <v>8.5</v>
      </c>
      <c r="CM33" s="12" t="s">
        <v>12</v>
      </c>
      <c r="CN33" s="12" t="s">
        <v>13</v>
      </c>
      <c r="CS33" s="12" t="s">
        <v>4</v>
      </c>
      <c r="CU33" s="12">
        <v>0.9</v>
      </c>
      <c r="CV33" s="12">
        <v>0.8</v>
      </c>
      <c r="CW33" s="12" t="s">
        <v>4</v>
      </c>
      <c r="CX33" s="12" t="s">
        <v>398</v>
      </c>
      <c r="CY33" s="12" t="s">
        <v>120</v>
      </c>
      <c r="CZ33" s="12" t="s">
        <v>64</v>
      </c>
      <c r="DA33" s="12" t="s">
        <v>3</v>
      </c>
      <c r="DB33" s="12">
        <v>27</v>
      </c>
      <c r="DC33" s="12">
        <v>27</v>
      </c>
      <c r="DD33" s="12" t="s">
        <v>4</v>
      </c>
      <c r="DE33" s="12" t="s">
        <v>66</v>
      </c>
      <c r="DF33" s="12" t="s">
        <v>60</v>
      </c>
      <c r="DG33" s="12">
        <v>12</v>
      </c>
      <c r="DH33" s="12">
        <v>4</v>
      </c>
      <c r="DI33" s="12">
        <v>2</v>
      </c>
      <c r="DL33" s="12" t="s">
        <v>293</v>
      </c>
      <c r="DM33" s="12" t="s">
        <v>60</v>
      </c>
      <c r="DN33" s="12">
        <v>15</v>
      </c>
      <c r="DO33" s="12">
        <v>4</v>
      </c>
      <c r="DP33" s="12">
        <v>1</v>
      </c>
      <c r="DS33" s="12" t="s">
        <v>66</v>
      </c>
      <c r="DT33" s="12" t="s">
        <v>59</v>
      </c>
      <c r="DU33" s="12">
        <v>27</v>
      </c>
      <c r="DV33" s="12">
        <v>4</v>
      </c>
      <c r="DW33" s="12">
        <v>2</v>
      </c>
      <c r="EV33" s="12" t="s">
        <v>4</v>
      </c>
      <c r="EX33" s="12">
        <v>78.7</v>
      </c>
      <c r="EY33" s="21">
        <f t="shared" si="0"/>
        <v>1.6395171537484119</v>
      </c>
      <c r="EZ33" s="12">
        <v>7.6</v>
      </c>
      <c r="FA33" s="12">
        <v>8.5</v>
      </c>
      <c r="FB33" s="12">
        <v>7.3</v>
      </c>
      <c r="FC33" s="12">
        <v>9.6999999999999993</v>
      </c>
      <c r="FD33" s="12">
        <f t="shared" si="2"/>
        <v>7.4499999999999993</v>
      </c>
      <c r="FE33">
        <v>14</v>
      </c>
      <c r="FF33" s="13">
        <f t="shared" si="3"/>
        <v>1.0119047619047619</v>
      </c>
      <c r="FG33" s="13">
        <f t="shared" si="4"/>
        <v>1.6666666666666665</v>
      </c>
      <c r="FH33" s="21">
        <f t="shared" si="1"/>
        <v>13.5</v>
      </c>
      <c r="FI33" s="21">
        <f t="shared" si="5"/>
        <v>0</v>
      </c>
      <c r="FJ33" s="21">
        <f t="shared" si="6"/>
        <v>0</v>
      </c>
      <c r="FK33" s="21">
        <f t="shared" si="7"/>
        <v>0</v>
      </c>
      <c r="FL33" s="12" t="s">
        <v>52</v>
      </c>
      <c r="FM33" s="12">
        <v>0</v>
      </c>
      <c r="FN33" s="12" t="s">
        <v>56</v>
      </c>
      <c r="FO33" s="12">
        <v>0</v>
      </c>
      <c r="FP33" s="12">
        <v>0</v>
      </c>
      <c r="FQ33" s="12" t="s">
        <v>61</v>
      </c>
      <c r="FR33" s="12" t="s">
        <v>400</v>
      </c>
      <c r="FS33" s="12" t="s">
        <v>4</v>
      </c>
      <c r="FT33" s="12" t="s">
        <v>4</v>
      </c>
      <c r="FU33" s="12" t="s">
        <v>4</v>
      </c>
      <c r="FV33" s="12">
        <v>0</v>
      </c>
      <c r="FX33" s="12" t="s">
        <v>4</v>
      </c>
      <c r="GA33" s="12">
        <v>26.2</v>
      </c>
      <c r="GB33" s="12">
        <v>25.7</v>
      </c>
      <c r="GC33" s="21">
        <v>1.6</v>
      </c>
      <c r="GI33" s="12" t="s">
        <v>3</v>
      </c>
      <c r="GJ33" s="12">
        <v>0.6</v>
      </c>
      <c r="GL33" s="12" t="s">
        <v>56</v>
      </c>
      <c r="GM33" s="12" t="s">
        <v>56</v>
      </c>
      <c r="GN33" s="12">
        <v>0</v>
      </c>
      <c r="GO33" s="12">
        <v>0</v>
      </c>
      <c r="GP33" s="12" t="s">
        <v>4</v>
      </c>
      <c r="GQ33" s="12" t="s">
        <v>7</v>
      </c>
      <c r="GY33" s="12" t="s">
        <v>4</v>
      </c>
      <c r="HA33" s="12" t="s">
        <v>414</v>
      </c>
      <c r="HB33" s="12" t="s">
        <v>42</v>
      </c>
      <c r="HC33" s="12">
        <v>13.5</v>
      </c>
      <c r="HJ33" s="12" t="s">
        <v>13</v>
      </c>
      <c r="HK33" s="12" t="s">
        <v>12</v>
      </c>
      <c r="HL33" s="12" t="s">
        <v>11</v>
      </c>
      <c r="HM33" s="12" t="s">
        <v>14</v>
      </c>
      <c r="HP33" s="12" t="s">
        <v>13</v>
      </c>
      <c r="HQ33" s="12" t="s">
        <v>12</v>
      </c>
      <c r="HR33" s="12" t="s">
        <v>14</v>
      </c>
      <c r="HV33" s="12" t="s">
        <v>4</v>
      </c>
      <c r="HX33" s="12" t="s">
        <v>4</v>
      </c>
      <c r="HY33" s="12" t="s">
        <v>3</v>
      </c>
      <c r="HZ33" s="12">
        <v>0</v>
      </c>
      <c r="IA33" s="12">
        <v>0</v>
      </c>
      <c r="IB33" s="12">
        <v>0</v>
      </c>
      <c r="IC33" s="12">
        <v>0</v>
      </c>
      <c r="ID33" s="12">
        <v>0</v>
      </c>
      <c r="IE33" s="12">
        <v>0</v>
      </c>
      <c r="IF33" s="12">
        <v>0</v>
      </c>
      <c r="IG33" s="12">
        <v>26.2</v>
      </c>
      <c r="IH33" s="12">
        <v>26</v>
      </c>
      <c r="II33" s="21">
        <v>1.46</v>
      </c>
      <c r="IJ33" s="12">
        <v>2</v>
      </c>
      <c r="IK33" s="12" t="s">
        <v>1133</v>
      </c>
      <c r="IL33" s="12">
        <v>7.04</v>
      </c>
      <c r="IM33" s="21">
        <v>0.65</v>
      </c>
      <c r="IN33" s="21">
        <v>0.2</v>
      </c>
      <c r="IT33" s="12" t="s">
        <v>3</v>
      </c>
      <c r="IU33" s="22">
        <v>0.6</v>
      </c>
      <c r="IW33" s="12" t="s">
        <v>56</v>
      </c>
      <c r="IX33" s="12" t="s">
        <v>56</v>
      </c>
      <c r="IY33" s="12">
        <v>0</v>
      </c>
      <c r="IZ33" s="12">
        <v>0</v>
      </c>
      <c r="JA33" s="12" t="s">
        <v>7</v>
      </c>
      <c r="JI33" s="12" t="s">
        <v>4</v>
      </c>
      <c r="JK33" s="12" t="s">
        <v>415</v>
      </c>
      <c r="JL33" s="12" t="s">
        <v>42</v>
      </c>
      <c r="JM33" s="12">
        <v>13.5</v>
      </c>
      <c r="JT33" s="12" t="s">
        <v>13</v>
      </c>
      <c r="JU33" s="12" t="s">
        <v>12</v>
      </c>
      <c r="JV33" s="12" t="s">
        <v>11</v>
      </c>
      <c r="JW33" s="12" t="s">
        <v>14</v>
      </c>
      <c r="JZ33" s="12" t="s">
        <v>4</v>
      </c>
      <c r="KB33" s="12" t="s">
        <v>4</v>
      </c>
      <c r="KC33" s="12" t="s">
        <v>3</v>
      </c>
      <c r="KD33" s="12">
        <v>0</v>
      </c>
      <c r="KE33" s="12">
        <v>0</v>
      </c>
      <c r="KF33" s="12">
        <v>0</v>
      </c>
      <c r="KG33" s="12">
        <v>0</v>
      </c>
      <c r="KH33" s="12">
        <v>0</v>
      </c>
      <c r="KI33" s="12">
        <v>0</v>
      </c>
      <c r="KK33" s="12">
        <v>26.2</v>
      </c>
      <c r="KL33" s="12">
        <v>27</v>
      </c>
      <c r="KM33" s="21">
        <v>1.85</v>
      </c>
      <c r="KN33" s="12">
        <v>1</v>
      </c>
      <c r="KO33" s="12" t="s">
        <v>474</v>
      </c>
      <c r="KP33" s="12">
        <v>7.18</v>
      </c>
      <c r="KQ33" s="12">
        <v>0.9</v>
      </c>
      <c r="KR33" s="12">
        <v>0.35</v>
      </c>
      <c r="KS33" s="12" t="s">
        <v>3</v>
      </c>
      <c r="KT33" s="12">
        <v>0.7</v>
      </c>
      <c r="KV33" s="12" t="s">
        <v>56</v>
      </c>
      <c r="KW33" s="12" t="s">
        <v>56</v>
      </c>
      <c r="KX33" s="12">
        <v>0</v>
      </c>
      <c r="KY33" s="12">
        <v>0</v>
      </c>
      <c r="KZ33" s="12" t="s">
        <v>4</v>
      </c>
      <c r="LA33" s="12" t="s">
        <v>7</v>
      </c>
      <c r="LI33" s="12" t="s">
        <v>4</v>
      </c>
      <c r="LK33" s="12" t="s">
        <v>415</v>
      </c>
      <c r="LL33" s="12" t="s">
        <v>42</v>
      </c>
      <c r="LM33" s="12">
        <v>13.5</v>
      </c>
      <c r="LT33" s="12" t="s">
        <v>13</v>
      </c>
      <c r="LU33" s="12" t="s">
        <v>12</v>
      </c>
      <c r="LV33" s="12" t="s">
        <v>11</v>
      </c>
      <c r="LW33" s="12" t="s">
        <v>14</v>
      </c>
      <c r="LZ33" s="12" t="s">
        <v>14</v>
      </c>
      <c r="MA33" s="12" t="s">
        <v>12</v>
      </c>
      <c r="MB33" s="12" t="s">
        <v>13</v>
      </c>
      <c r="MC33" s="12" t="s">
        <v>11</v>
      </c>
      <c r="MF33" s="12" t="s">
        <v>4</v>
      </c>
      <c r="MH33" s="12" t="s">
        <v>4</v>
      </c>
      <c r="MI33" s="12" t="s">
        <v>3</v>
      </c>
      <c r="MJ33" s="12">
        <v>0</v>
      </c>
      <c r="MK33" s="12">
        <v>0</v>
      </c>
      <c r="ML33" s="12">
        <v>0</v>
      </c>
      <c r="MM33" s="12">
        <v>0</v>
      </c>
      <c r="MN33" s="12">
        <v>0</v>
      </c>
      <c r="MO33" s="12">
        <v>0</v>
      </c>
      <c r="MQ33" s="12">
        <v>28</v>
      </c>
      <c r="MR33" s="12">
        <v>27</v>
      </c>
      <c r="MS33" s="12">
        <v>2.2599999999999998</v>
      </c>
      <c r="MX33" s="12" t="s">
        <v>3</v>
      </c>
      <c r="MZ33" s="12" t="s">
        <v>4</v>
      </c>
      <c r="NA33" s="12" t="s">
        <v>7</v>
      </c>
      <c r="NH33" s="12" t="s">
        <v>4</v>
      </c>
      <c r="NI33" s="12" t="s">
        <v>4</v>
      </c>
      <c r="NJ33" s="12" t="s">
        <v>3</v>
      </c>
      <c r="NK33" s="12" t="s">
        <v>415</v>
      </c>
      <c r="NL33" s="12" t="s">
        <v>56</v>
      </c>
      <c r="NM33" s="12" t="s">
        <v>56</v>
      </c>
      <c r="NN33" s="12">
        <v>0</v>
      </c>
      <c r="NO33" s="12">
        <v>0</v>
      </c>
      <c r="NP33" s="12" t="s">
        <v>42</v>
      </c>
      <c r="NQ33" s="12" t="s">
        <v>3</v>
      </c>
      <c r="NR33" s="12">
        <v>1.2</v>
      </c>
      <c r="NT33" s="12">
        <v>8.4</v>
      </c>
      <c r="NW33" s="12">
        <v>5.6</v>
      </c>
      <c r="OA33" s="12" t="s">
        <v>12</v>
      </c>
      <c r="OB33" s="12" t="s">
        <v>13</v>
      </c>
      <c r="OC33" s="12" t="s">
        <v>14</v>
      </c>
      <c r="OD33" s="12" t="s">
        <v>11</v>
      </c>
      <c r="OG33" s="12" t="s">
        <v>4</v>
      </c>
      <c r="OI33" s="12">
        <v>1.3</v>
      </c>
      <c r="OJ33" s="12">
        <v>2.2000000000000002</v>
      </c>
      <c r="OK33" s="12" t="s">
        <v>4</v>
      </c>
      <c r="OL33" s="12" t="s">
        <v>398</v>
      </c>
      <c r="OM33" s="12" t="s">
        <v>120</v>
      </c>
      <c r="ON33" s="12" t="s">
        <v>64</v>
      </c>
      <c r="OO33" s="12" t="s">
        <v>3</v>
      </c>
      <c r="OP33" s="12">
        <v>28</v>
      </c>
      <c r="OQ33" s="12">
        <v>28</v>
      </c>
      <c r="OS33" s="12" t="s">
        <v>66</v>
      </c>
      <c r="OT33" s="12" t="s">
        <v>60</v>
      </c>
      <c r="OU33" s="12">
        <v>28</v>
      </c>
      <c r="OV33" s="12">
        <v>4</v>
      </c>
      <c r="OW33" s="12">
        <v>3</v>
      </c>
      <c r="OX33" s="12" t="s">
        <v>436</v>
      </c>
      <c r="OZ33" s="12" t="s">
        <v>66</v>
      </c>
      <c r="PA33" s="12" t="s">
        <v>59</v>
      </c>
      <c r="PB33" s="12">
        <v>28</v>
      </c>
      <c r="PC33" s="12">
        <v>4</v>
      </c>
      <c r="PD33" s="12">
        <v>3</v>
      </c>
      <c r="PE33" s="12" t="s">
        <v>437</v>
      </c>
      <c r="QJ33" s="12">
        <v>78</v>
      </c>
      <c r="QK33" s="12">
        <v>35</v>
      </c>
      <c r="QL33" s="12">
        <v>1.54</v>
      </c>
      <c r="QM33" s="12" t="s">
        <v>68</v>
      </c>
      <c r="QN33" s="12" t="s">
        <v>4</v>
      </c>
      <c r="QO33" s="12" t="s">
        <v>4</v>
      </c>
      <c r="QQ33" s="12" t="s">
        <v>4</v>
      </c>
      <c r="QR33" s="12" t="s">
        <v>3</v>
      </c>
      <c r="QS33" s="12">
        <v>0.8</v>
      </c>
      <c r="QU33" s="12" t="s">
        <v>4</v>
      </c>
      <c r="QW33" s="12" t="s">
        <v>7</v>
      </c>
      <c r="RB33" s="12" t="s">
        <v>416</v>
      </c>
      <c r="RC33" s="12" t="s">
        <v>91</v>
      </c>
      <c r="RD33" s="12">
        <v>10.9</v>
      </c>
      <c r="RK33" s="12" t="s">
        <v>12</v>
      </c>
      <c r="RL33" s="12" t="s">
        <v>13</v>
      </c>
      <c r="RQ33" s="12" t="s">
        <v>4</v>
      </c>
    </row>
    <row r="34" spans="1:487" x14ac:dyDescent="0.35">
      <c r="A34" s="85">
        <v>20501036</v>
      </c>
      <c r="B34" s="12" t="s">
        <v>72</v>
      </c>
      <c r="C34" s="24">
        <v>0.64236111111111105</v>
      </c>
      <c r="D34" s="20">
        <v>44438</v>
      </c>
      <c r="E34" s="12" t="s">
        <v>47</v>
      </c>
      <c r="F34" s="12" t="s">
        <v>269</v>
      </c>
      <c r="G34" s="12" t="s">
        <v>434</v>
      </c>
      <c r="H34" s="12" t="s">
        <v>150</v>
      </c>
      <c r="I34" s="12">
        <v>61.693420000000003</v>
      </c>
      <c r="J34" s="12">
        <v>-149.26293999999999</v>
      </c>
      <c r="K34" s="12">
        <v>50</v>
      </c>
      <c r="L34" s="12">
        <v>51</v>
      </c>
      <c r="M34" s="21">
        <v>1.1000000000000001</v>
      </c>
      <c r="P34" s="12" t="s">
        <v>68</v>
      </c>
      <c r="Q34" s="12" t="s">
        <v>4</v>
      </c>
      <c r="R34" s="12" t="s">
        <v>4</v>
      </c>
      <c r="T34" s="12" t="s">
        <v>4</v>
      </c>
      <c r="U34" s="12" t="s">
        <v>3</v>
      </c>
      <c r="V34" s="12">
        <v>0.9</v>
      </c>
      <c r="X34" s="12" t="s">
        <v>4</v>
      </c>
      <c r="Z34" s="12" t="s">
        <v>7</v>
      </c>
      <c r="AG34" s="12" t="s">
        <v>55</v>
      </c>
      <c r="AH34" s="12" t="s">
        <v>42</v>
      </c>
      <c r="AI34" s="12">
        <v>5.6</v>
      </c>
      <c r="AP34" s="12" t="s">
        <v>14</v>
      </c>
      <c r="AQ34" s="12" t="s">
        <v>13</v>
      </c>
      <c r="AV34" s="12" t="s">
        <v>4</v>
      </c>
      <c r="AY34" s="12">
        <v>27</v>
      </c>
      <c r="AZ34" s="12">
        <v>26</v>
      </c>
      <c r="BA34" s="12">
        <v>2.5</v>
      </c>
      <c r="BB34" s="12">
        <v>3</v>
      </c>
      <c r="BC34" s="12" t="s">
        <v>1133</v>
      </c>
      <c r="BD34" s="12">
        <v>0.85</v>
      </c>
      <c r="BE34" s="12">
        <v>0.15</v>
      </c>
      <c r="BF34" s="12">
        <v>4</v>
      </c>
      <c r="BG34" s="12" t="s">
        <v>1100</v>
      </c>
      <c r="BH34" s="12">
        <v>0.85</v>
      </c>
      <c r="BI34" s="12">
        <v>0.2</v>
      </c>
      <c r="BJ34" s="12" t="s">
        <v>4</v>
      </c>
      <c r="BL34" s="12" t="s">
        <v>4</v>
      </c>
      <c r="BM34" s="12" t="s">
        <v>54</v>
      </c>
      <c r="BT34" s="12" t="s">
        <v>4</v>
      </c>
      <c r="BU34" s="12" t="s">
        <v>4</v>
      </c>
      <c r="BV34" s="12" t="s">
        <v>4</v>
      </c>
      <c r="BW34" s="12" t="s">
        <v>414</v>
      </c>
      <c r="BX34" s="12" t="s">
        <v>56</v>
      </c>
      <c r="BY34" s="12" t="s">
        <v>56</v>
      </c>
      <c r="BZ34" s="12">
        <v>0</v>
      </c>
      <c r="CA34" s="12">
        <v>0</v>
      </c>
      <c r="CB34" s="12" t="s">
        <v>42</v>
      </c>
      <c r="CC34" s="12" t="s">
        <v>3</v>
      </c>
      <c r="CD34" s="12">
        <v>0.9</v>
      </c>
      <c r="CF34" s="12">
        <v>7.6</v>
      </c>
      <c r="CM34" s="12" t="s">
        <v>14</v>
      </c>
      <c r="CN34" s="12" t="s">
        <v>12</v>
      </c>
      <c r="CO34" s="12" t="s">
        <v>13</v>
      </c>
      <c r="CS34" s="12" t="s">
        <v>4</v>
      </c>
      <c r="CU34" s="12">
        <v>1.3</v>
      </c>
      <c r="CV34" s="12">
        <v>1.2</v>
      </c>
      <c r="CW34" s="12" t="s">
        <v>4</v>
      </c>
      <c r="CX34" s="12" t="s">
        <v>440</v>
      </c>
      <c r="CY34" s="12" t="s">
        <v>201</v>
      </c>
      <c r="CZ34" s="12" t="s">
        <v>64</v>
      </c>
      <c r="DA34" s="12" t="s">
        <v>3</v>
      </c>
      <c r="DB34" s="12">
        <v>27</v>
      </c>
      <c r="DC34" s="12">
        <v>0</v>
      </c>
      <c r="DD34" s="12" t="s">
        <v>3</v>
      </c>
      <c r="DE34" s="12" t="s">
        <v>173</v>
      </c>
      <c r="DF34" s="12" t="s">
        <v>59</v>
      </c>
      <c r="DG34" s="12">
        <v>27</v>
      </c>
      <c r="DH34" s="12">
        <v>5</v>
      </c>
      <c r="DI34" s="12">
        <v>1</v>
      </c>
      <c r="DL34" s="12" t="s">
        <v>56</v>
      </c>
      <c r="DM34" s="12" t="s">
        <v>60</v>
      </c>
      <c r="DN34" s="12">
        <v>0</v>
      </c>
      <c r="EV34" s="12" t="s">
        <v>4</v>
      </c>
      <c r="EX34" s="12">
        <v>57.5</v>
      </c>
      <c r="EY34" s="21">
        <f t="shared" si="0"/>
        <v>2.9568869565217395</v>
      </c>
      <c r="EZ34" s="12">
        <v>5.3</v>
      </c>
      <c r="FA34" s="12">
        <v>6.6</v>
      </c>
      <c r="FB34" s="12">
        <v>5</v>
      </c>
      <c r="FC34" s="12">
        <v>6.9</v>
      </c>
      <c r="FD34" s="12">
        <f t="shared" si="2"/>
        <v>5.15</v>
      </c>
      <c r="FE34">
        <v>8</v>
      </c>
      <c r="FF34" s="13">
        <f t="shared" si="3"/>
        <v>1.3469387755102038</v>
      </c>
      <c r="FG34" s="13">
        <f t="shared" si="4"/>
        <v>1.6326530612244896</v>
      </c>
      <c r="FH34" s="21">
        <f t="shared" si="1"/>
        <v>7.7</v>
      </c>
      <c r="FI34" s="21">
        <f t="shared" si="5"/>
        <v>14.7</v>
      </c>
      <c r="FJ34" s="21">
        <f t="shared" si="6"/>
        <v>0.5</v>
      </c>
      <c r="FK34" s="21">
        <f t="shared" si="7"/>
        <v>0.26666666666666666</v>
      </c>
      <c r="FL34" s="12" t="s">
        <v>52</v>
      </c>
      <c r="FM34" s="12">
        <v>0</v>
      </c>
      <c r="FN34" s="12" t="s">
        <v>56</v>
      </c>
      <c r="FO34" s="12">
        <v>0</v>
      </c>
      <c r="FP34" s="12">
        <v>0</v>
      </c>
      <c r="FQ34" s="12" t="s">
        <v>61</v>
      </c>
      <c r="FR34" s="12" t="s">
        <v>400</v>
      </c>
      <c r="FS34" s="12" t="s">
        <v>3</v>
      </c>
      <c r="FT34" s="12" t="s">
        <v>4</v>
      </c>
      <c r="FU34" s="12" t="s">
        <v>4</v>
      </c>
      <c r="FV34" s="12">
        <v>0</v>
      </c>
      <c r="FX34" s="12" t="s">
        <v>4</v>
      </c>
      <c r="GA34" s="12">
        <v>19.2</v>
      </c>
      <c r="GB34" s="12">
        <v>19</v>
      </c>
      <c r="GC34" s="21">
        <v>3.27</v>
      </c>
      <c r="GD34" s="12">
        <v>2</v>
      </c>
      <c r="GE34" s="12" t="s">
        <v>1100</v>
      </c>
      <c r="GF34" s="12">
        <v>5.0999999999999996</v>
      </c>
      <c r="GG34" s="12">
        <v>0.5</v>
      </c>
      <c r="GH34" s="12">
        <v>0.3</v>
      </c>
      <c r="GI34" s="12" t="s">
        <v>3</v>
      </c>
      <c r="GJ34" s="12">
        <v>0.8</v>
      </c>
      <c r="GL34" s="12" t="s">
        <v>56</v>
      </c>
      <c r="GM34" s="12" t="s">
        <v>56</v>
      </c>
      <c r="GN34" s="12">
        <v>0</v>
      </c>
      <c r="GO34" s="12">
        <v>0</v>
      </c>
      <c r="GP34" s="12" t="s">
        <v>4</v>
      </c>
      <c r="GQ34" s="12" t="s">
        <v>7</v>
      </c>
      <c r="GY34" s="12" t="s">
        <v>4</v>
      </c>
      <c r="HA34" s="12" t="s">
        <v>414</v>
      </c>
      <c r="HB34" s="12" t="s">
        <v>42</v>
      </c>
      <c r="HC34" s="12">
        <v>7.7</v>
      </c>
      <c r="HJ34" s="12" t="s">
        <v>12</v>
      </c>
      <c r="HK34" s="12" t="s">
        <v>13</v>
      </c>
      <c r="HL34" s="12" t="s">
        <v>14</v>
      </c>
      <c r="HM34" s="12" t="s">
        <v>11</v>
      </c>
      <c r="HP34" s="12" t="s">
        <v>12</v>
      </c>
      <c r="HQ34" s="12" t="s">
        <v>13</v>
      </c>
      <c r="HR34" s="12" t="s">
        <v>14</v>
      </c>
      <c r="HS34" s="12" t="s">
        <v>11</v>
      </c>
      <c r="HV34" s="12" t="s">
        <v>4</v>
      </c>
      <c r="HX34" s="12" t="s">
        <v>3</v>
      </c>
      <c r="HY34" s="12" t="s">
        <v>3</v>
      </c>
      <c r="HZ34" s="12">
        <v>13</v>
      </c>
      <c r="IA34" s="12">
        <v>13</v>
      </c>
      <c r="IB34" s="12">
        <v>1.7</v>
      </c>
      <c r="IC34" s="12">
        <v>1.3</v>
      </c>
      <c r="ID34" s="12">
        <v>0.8</v>
      </c>
      <c r="IE34" s="12">
        <v>0.8</v>
      </c>
      <c r="IG34" s="12">
        <v>19.2</v>
      </c>
      <c r="IH34" s="12">
        <v>19.5</v>
      </c>
      <c r="II34" s="21">
        <v>1.85</v>
      </c>
      <c r="IJ34" s="12">
        <v>1</v>
      </c>
      <c r="IK34" s="12" t="s">
        <v>1133</v>
      </c>
      <c r="IL34" s="12">
        <v>4.8</v>
      </c>
      <c r="IM34" s="21">
        <v>0.5</v>
      </c>
      <c r="IN34" s="21">
        <v>0.25</v>
      </c>
      <c r="IT34" s="12" t="s">
        <v>3</v>
      </c>
      <c r="IU34" s="12">
        <v>0.5</v>
      </c>
      <c r="IW34" s="12" t="s">
        <v>56</v>
      </c>
      <c r="IX34" s="12" t="s">
        <v>56</v>
      </c>
      <c r="IY34" s="12">
        <v>0</v>
      </c>
      <c r="IZ34" s="12">
        <v>0</v>
      </c>
      <c r="JA34" s="12" t="s">
        <v>1077</v>
      </c>
      <c r="JB34" s="12" t="s">
        <v>408</v>
      </c>
      <c r="JC34" s="12">
        <v>19.2</v>
      </c>
      <c r="JD34" s="12">
        <v>19.2</v>
      </c>
      <c r="JI34" s="12" t="s">
        <v>4</v>
      </c>
      <c r="JK34" s="12" t="s">
        <v>232</v>
      </c>
      <c r="JL34" s="12" t="s">
        <v>42</v>
      </c>
      <c r="JM34" s="12">
        <v>7.7</v>
      </c>
      <c r="JT34" s="12" t="s">
        <v>12</v>
      </c>
      <c r="JU34" s="12" t="s">
        <v>13</v>
      </c>
      <c r="JV34" s="12" t="s">
        <v>14</v>
      </c>
      <c r="JZ34" s="12" t="s">
        <v>4</v>
      </c>
      <c r="KB34" s="12" t="s">
        <v>4</v>
      </c>
      <c r="KC34" s="12" t="s">
        <v>3</v>
      </c>
      <c r="KD34" s="12">
        <v>0</v>
      </c>
      <c r="KE34" s="12">
        <v>0</v>
      </c>
      <c r="KF34" s="12">
        <v>0</v>
      </c>
      <c r="KG34" s="12">
        <v>0</v>
      </c>
      <c r="KH34" s="12">
        <v>0</v>
      </c>
      <c r="KI34" s="12">
        <v>0</v>
      </c>
      <c r="KK34" s="12">
        <v>19.2</v>
      </c>
      <c r="KL34" s="12">
        <v>19.100000000000001</v>
      </c>
      <c r="KM34" s="21">
        <v>3.76</v>
      </c>
      <c r="KS34" s="12" t="s">
        <v>3</v>
      </c>
      <c r="KT34" s="12">
        <v>0.5</v>
      </c>
      <c r="KV34" s="12" t="s">
        <v>56</v>
      </c>
      <c r="KW34" s="12" t="s">
        <v>56</v>
      </c>
      <c r="KX34" s="12">
        <v>0</v>
      </c>
      <c r="KY34" s="12">
        <v>0</v>
      </c>
      <c r="KZ34" s="12" t="s">
        <v>3</v>
      </c>
      <c r="LA34" s="12" t="s">
        <v>1077</v>
      </c>
      <c r="LB34" s="12" t="s">
        <v>408</v>
      </c>
      <c r="LC34" s="12">
        <v>19.2</v>
      </c>
      <c r="LD34" s="12">
        <v>38.4</v>
      </c>
      <c r="LI34" s="12" t="s">
        <v>4</v>
      </c>
      <c r="LK34" s="12" t="s">
        <v>232</v>
      </c>
      <c r="LL34" s="12" t="s">
        <v>42</v>
      </c>
      <c r="LM34" s="12">
        <v>7.7</v>
      </c>
      <c r="LT34" s="12" t="s">
        <v>12</v>
      </c>
      <c r="LU34" s="12" t="s">
        <v>13</v>
      </c>
      <c r="LV34" s="12" t="s">
        <v>14</v>
      </c>
      <c r="LZ34" s="12" t="s">
        <v>14</v>
      </c>
      <c r="MA34" s="12" t="s">
        <v>12</v>
      </c>
      <c r="MB34" s="12" t="s">
        <v>11</v>
      </c>
      <c r="MC34" s="12" t="s">
        <v>13</v>
      </c>
      <c r="MF34" s="12" t="s">
        <v>4</v>
      </c>
      <c r="MH34" s="12" t="s">
        <v>4</v>
      </c>
      <c r="MI34" s="12" t="s">
        <v>3</v>
      </c>
      <c r="MJ34" s="12">
        <v>0</v>
      </c>
      <c r="MK34" s="12">
        <v>0</v>
      </c>
      <c r="ML34" s="12">
        <v>0</v>
      </c>
      <c r="MM34" s="12">
        <v>0</v>
      </c>
      <c r="MN34" s="12">
        <v>0</v>
      </c>
      <c r="MO34" s="12">
        <v>0</v>
      </c>
      <c r="MQ34" s="12">
        <v>30</v>
      </c>
      <c r="MR34" s="12">
        <v>30</v>
      </c>
      <c r="MS34" s="12">
        <v>1.47</v>
      </c>
      <c r="MX34" s="12" t="s">
        <v>4</v>
      </c>
      <c r="MZ34" s="12" t="s">
        <v>4</v>
      </c>
      <c r="NA34" s="12" t="s">
        <v>7</v>
      </c>
      <c r="NH34" s="12" t="s">
        <v>4</v>
      </c>
      <c r="NI34" s="12" t="s">
        <v>4</v>
      </c>
      <c r="NJ34" s="12" t="s">
        <v>3</v>
      </c>
      <c r="NK34" s="12" t="s">
        <v>415</v>
      </c>
      <c r="NL34" s="12" t="s">
        <v>56</v>
      </c>
      <c r="NM34" s="12" t="s">
        <v>56</v>
      </c>
      <c r="NN34" s="12">
        <v>0</v>
      </c>
      <c r="NO34" s="12">
        <v>0</v>
      </c>
      <c r="NP34" s="12" t="s">
        <v>42</v>
      </c>
      <c r="NQ34" s="12" t="s">
        <v>3</v>
      </c>
      <c r="NR34" s="12">
        <v>1.1000000000000001</v>
      </c>
      <c r="NT34" s="12">
        <v>4.9000000000000004</v>
      </c>
      <c r="OA34" s="12" t="s">
        <v>14</v>
      </c>
      <c r="OB34" s="12" t="s">
        <v>94</v>
      </c>
      <c r="OG34" s="12" t="s">
        <v>4</v>
      </c>
      <c r="OI34" s="12">
        <v>2.1</v>
      </c>
      <c r="OJ34" s="12">
        <v>1.4</v>
      </c>
      <c r="OK34" s="12" t="s">
        <v>4</v>
      </c>
      <c r="OL34" s="12" t="s">
        <v>200</v>
      </c>
      <c r="OM34" s="12" t="s">
        <v>201</v>
      </c>
      <c r="ON34" s="12" t="s">
        <v>64</v>
      </c>
      <c r="OO34" s="12" t="s">
        <v>3</v>
      </c>
      <c r="OP34" s="12">
        <v>30</v>
      </c>
      <c r="OQ34" s="12">
        <v>30</v>
      </c>
      <c r="OR34" s="12" t="s">
        <v>4</v>
      </c>
      <c r="OS34" s="12" t="s">
        <v>66</v>
      </c>
      <c r="OT34" s="12" t="s">
        <v>60</v>
      </c>
      <c r="OU34" s="12">
        <v>30</v>
      </c>
      <c r="OV34" s="12">
        <v>5</v>
      </c>
      <c r="OW34" s="12">
        <v>1</v>
      </c>
      <c r="OZ34" s="12" t="s">
        <v>66</v>
      </c>
      <c r="PA34" s="12" t="s">
        <v>59</v>
      </c>
      <c r="PB34" s="12">
        <v>30</v>
      </c>
      <c r="PC34" s="12">
        <v>5</v>
      </c>
      <c r="PD34" s="12">
        <v>1</v>
      </c>
      <c r="QJ34" s="12">
        <v>50</v>
      </c>
      <c r="QK34" s="12">
        <v>53</v>
      </c>
      <c r="QL34" s="12">
        <v>3.02</v>
      </c>
      <c r="QM34" s="12" t="s">
        <v>68</v>
      </c>
      <c r="QN34" s="12" t="s">
        <v>4</v>
      </c>
      <c r="QO34" s="12" t="s">
        <v>4</v>
      </c>
      <c r="QQ34" s="12" t="s">
        <v>4</v>
      </c>
      <c r="QR34" s="12" t="s">
        <v>3</v>
      </c>
      <c r="QS34" s="12">
        <v>1.1000000000000001</v>
      </c>
      <c r="QU34" s="12" t="s">
        <v>4</v>
      </c>
      <c r="QW34" s="12" t="s">
        <v>1076</v>
      </c>
      <c r="QX34" s="12" t="s">
        <v>441</v>
      </c>
      <c r="QY34" s="12">
        <v>50</v>
      </c>
      <c r="QZ34" s="12">
        <v>30</v>
      </c>
      <c r="RB34" s="12" t="s">
        <v>416</v>
      </c>
      <c r="RC34" s="12" t="s">
        <v>42</v>
      </c>
      <c r="RD34" s="12">
        <v>6.9</v>
      </c>
      <c r="RK34" s="12" t="s">
        <v>12</v>
      </c>
      <c r="RL34" s="12" t="s">
        <v>13</v>
      </c>
      <c r="RM34" s="12" t="s">
        <v>14</v>
      </c>
      <c r="RQ34" s="12" t="s">
        <v>4</v>
      </c>
    </row>
    <row r="35" spans="1:487" x14ac:dyDescent="0.35">
      <c r="A35" s="85">
        <v>20501039</v>
      </c>
      <c r="B35" s="12" t="s">
        <v>46</v>
      </c>
      <c r="C35" s="24">
        <v>0.54166666666666663</v>
      </c>
      <c r="D35" s="20">
        <v>44440</v>
      </c>
      <c r="E35" s="12" t="s">
        <v>47</v>
      </c>
      <c r="F35" s="12" t="s">
        <v>271</v>
      </c>
      <c r="G35" s="12" t="s">
        <v>438</v>
      </c>
      <c r="H35" s="12" t="s">
        <v>459</v>
      </c>
      <c r="I35" s="12">
        <v>61.658929999999998</v>
      </c>
      <c r="J35" s="12">
        <v>-149.43350000000001</v>
      </c>
      <c r="K35" s="12">
        <v>50</v>
      </c>
      <c r="L35" s="12">
        <v>50</v>
      </c>
      <c r="M35" s="21">
        <v>0</v>
      </c>
      <c r="P35" s="12" t="s">
        <v>68</v>
      </c>
      <c r="Q35" s="12" t="s">
        <v>4</v>
      </c>
      <c r="R35" s="12" t="s">
        <v>4</v>
      </c>
      <c r="T35" s="12" t="s">
        <v>4</v>
      </c>
      <c r="U35" s="12" t="s">
        <v>3</v>
      </c>
      <c r="V35" s="12">
        <v>1</v>
      </c>
      <c r="X35" s="12" t="s">
        <v>4</v>
      </c>
      <c r="Z35" s="12" t="s">
        <v>1076</v>
      </c>
      <c r="AA35" s="12" t="s">
        <v>441</v>
      </c>
      <c r="AB35" s="12">
        <v>50</v>
      </c>
      <c r="AC35" s="12">
        <v>16</v>
      </c>
      <c r="AG35" s="12" t="s">
        <v>352</v>
      </c>
      <c r="AH35" s="12" t="s">
        <v>42</v>
      </c>
      <c r="AI35" s="12">
        <v>4</v>
      </c>
      <c r="AM35" s="12">
        <v>11</v>
      </c>
      <c r="AO35" s="12">
        <v>6</v>
      </c>
      <c r="AP35" s="12" t="s">
        <v>12</v>
      </c>
      <c r="AQ35" s="12" t="s">
        <v>13</v>
      </c>
      <c r="AV35" s="12" t="s">
        <v>3</v>
      </c>
      <c r="AW35" s="12" t="s">
        <v>445</v>
      </c>
      <c r="AX35" s="12" t="s">
        <v>460</v>
      </c>
      <c r="AY35" s="12">
        <v>16</v>
      </c>
      <c r="AZ35" s="12">
        <v>16</v>
      </c>
      <c r="BA35" s="12">
        <v>6.38</v>
      </c>
      <c r="BJ35" s="12" t="s">
        <v>4</v>
      </c>
      <c r="BL35" s="12" t="s">
        <v>4</v>
      </c>
      <c r="BM35" s="12" t="s">
        <v>1076</v>
      </c>
      <c r="BN35" s="12" t="s">
        <v>441</v>
      </c>
      <c r="BO35" s="12">
        <v>16</v>
      </c>
      <c r="BP35" s="12">
        <v>0</v>
      </c>
      <c r="BT35" s="12" t="s">
        <v>4</v>
      </c>
      <c r="BU35" s="12" t="s">
        <v>3</v>
      </c>
      <c r="BV35" s="12" t="s">
        <v>4</v>
      </c>
      <c r="BW35" s="12" t="s">
        <v>86</v>
      </c>
      <c r="BX35" s="12" t="s">
        <v>56</v>
      </c>
      <c r="BY35" s="12" t="s">
        <v>56</v>
      </c>
      <c r="BZ35" s="12">
        <v>0</v>
      </c>
      <c r="CA35" s="12">
        <v>0</v>
      </c>
      <c r="CB35" s="12" t="s">
        <v>42</v>
      </c>
      <c r="CC35" s="12" t="s">
        <v>3</v>
      </c>
      <c r="CD35" s="12">
        <v>0.6</v>
      </c>
      <c r="CJ35" s="12">
        <v>7.4</v>
      </c>
      <c r="CL35" s="12">
        <v>5.6</v>
      </c>
      <c r="CM35" s="12" t="s">
        <v>12</v>
      </c>
      <c r="CN35" s="12" t="s">
        <v>13</v>
      </c>
      <c r="CO35" s="12" t="s">
        <v>11</v>
      </c>
      <c r="CP35" s="12" t="s">
        <v>14</v>
      </c>
      <c r="CS35" s="12" t="s">
        <v>4</v>
      </c>
      <c r="CU35" s="12">
        <v>2.2999999999999998</v>
      </c>
      <c r="CV35" s="12">
        <v>3.3</v>
      </c>
      <c r="CW35" s="12" t="s">
        <v>4</v>
      </c>
      <c r="CZ35" s="12" t="s">
        <v>64</v>
      </c>
      <c r="DA35" s="12" t="s">
        <v>3</v>
      </c>
      <c r="DB35" s="12">
        <v>6</v>
      </c>
      <c r="DC35" s="12">
        <v>16</v>
      </c>
      <c r="DD35" s="12" t="s">
        <v>3</v>
      </c>
      <c r="DE35" s="12" t="s">
        <v>66</v>
      </c>
      <c r="DF35" s="12" t="s">
        <v>60</v>
      </c>
      <c r="DG35" s="12">
        <v>16</v>
      </c>
      <c r="DH35" s="12">
        <v>5</v>
      </c>
      <c r="DI35" s="12">
        <v>1</v>
      </c>
      <c r="DL35" s="12" t="s">
        <v>66</v>
      </c>
      <c r="DM35" s="12" t="s">
        <v>59</v>
      </c>
      <c r="DN35" s="12">
        <v>6</v>
      </c>
      <c r="DO35" s="12">
        <v>5</v>
      </c>
      <c r="DP35" s="12">
        <v>1</v>
      </c>
      <c r="DS35" s="12" t="s">
        <v>56</v>
      </c>
      <c r="DT35" s="12" t="s">
        <v>59</v>
      </c>
      <c r="DU35" s="12">
        <v>10</v>
      </c>
      <c r="EU35" s="12" t="s">
        <v>461</v>
      </c>
      <c r="EV35" s="12" t="s">
        <v>3</v>
      </c>
      <c r="EX35" s="12">
        <v>90</v>
      </c>
      <c r="EY35" s="21">
        <f t="shared" ref="EY35:EY66" si="8">(((GB35*GC35/100)+(IH35*II35/100)+(KL35*KM35/100))/EX35)*100</f>
        <v>1.71</v>
      </c>
      <c r="EZ35" s="12">
        <v>6.2</v>
      </c>
      <c r="FA35" s="12">
        <v>8</v>
      </c>
      <c r="FB35" s="12">
        <v>5.5</v>
      </c>
      <c r="FC35" s="12">
        <v>8</v>
      </c>
      <c r="FD35" s="12">
        <f t="shared" si="2"/>
        <v>5.85</v>
      </c>
      <c r="FE35">
        <v>8</v>
      </c>
      <c r="FF35" s="13">
        <f t="shared" si="3"/>
        <v>0.96385542168674687</v>
      </c>
      <c r="FG35" s="13">
        <f t="shared" si="4"/>
        <v>0.96385542168674687</v>
      </c>
      <c r="FH35" s="21">
        <f t="shared" ref="FH35:FH68" si="9">AVERAGE($HC35,$JM35,$LM35)</f>
        <v>8</v>
      </c>
      <c r="FI35" s="21">
        <f t="shared" si="5"/>
        <v>0</v>
      </c>
      <c r="FJ35" s="21">
        <f t="shared" si="6"/>
        <v>0</v>
      </c>
      <c r="FK35" s="21">
        <f t="shared" si="7"/>
        <v>0</v>
      </c>
      <c r="FL35" s="12" t="s">
        <v>52</v>
      </c>
      <c r="FM35" s="12">
        <v>0</v>
      </c>
      <c r="FN35" s="12" t="s">
        <v>56</v>
      </c>
      <c r="FO35" s="12">
        <v>0</v>
      </c>
      <c r="FP35" s="12">
        <v>0</v>
      </c>
      <c r="FQ35" s="12" t="s">
        <v>61</v>
      </c>
      <c r="FR35" s="12" t="s">
        <v>400</v>
      </c>
      <c r="FS35" s="12" t="s">
        <v>4</v>
      </c>
      <c r="FT35" s="12" t="s">
        <v>4</v>
      </c>
      <c r="FU35" s="12" t="s">
        <v>4</v>
      </c>
      <c r="FV35" s="12">
        <v>0</v>
      </c>
      <c r="FX35" s="12" t="s">
        <v>4</v>
      </c>
      <c r="GA35" s="12">
        <v>30</v>
      </c>
      <c r="GB35" s="12">
        <v>30</v>
      </c>
      <c r="GC35" s="21">
        <v>2.33</v>
      </c>
      <c r="GI35" s="12" t="s">
        <v>4</v>
      </c>
      <c r="GK35" s="12">
        <v>0.5</v>
      </c>
      <c r="GL35" s="12" t="s">
        <v>56</v>
      </c>
      <c r="GM35" s="12" t="s">
        <v>56</v>
      </c>
      <c r="GN35" s="12">
        <v>0</v>
      </c>
      <c r="GO35" s="12">
        <v>0</v>
      </c>
      <c r="GP35" s="12" t="s">
        <v>3</v>
      </c>
      <c r="GQ35" s="12" t="s">
        <v>1075</v>
      </c>
      <c r="GR35" s="12" t="s">
        <v>462</v>
      </c>
      <c r="GS35" s="12">
        <v>30</v>
      </c>
      <c r="GT35" s="12">
        <v>0</v>
      </c>
      <c r="GY35" s="12" t="s">
        <v>4</v>
      </c>
      <c r="HA35" s="12" t="s">
        <v>414</v>
      </c>
      <c r="HB35" s="12" t="s">
        <v>42</v>
      </c>
      <c r="HC35" s="12">
        <v>8</v>
      </c>
      <c r="HJ35" s="12" t="s">
        <v>13</v>
      </c>
      <c r="HK35" s="12" t="s">
        <v>14</v>
      </c>
      <c r="HL35" s="12" t="s">
        <v>11</v>
      </c>
      <c r="HP35" s="12" t="s">
        <v>13</v>
      </c>
      <c r="HQ35" s="12" t="s">
        <v>14</v>
      </c>
      <c r="HV35" s="12" t="s">
        <v>4</v>
      </c>
      <c r="HX35" s="12" t="s">
        <v>4</v>
      </c>
      <c r="HY35" s="12" t="s">
        <v>3</v>
      </c>
      <c r="HZ35" s="12">
        <v>0</v>
      </c>
      <c r="IA35" s="12">
        <v>0</v>
      </c>
      <c r="IB35" s="12">
        <v>0</v>
      </c>
      <c r="IC35" s="12">
        <v>0</v>
      </c>
      <c r="ID35" s="12">
        <v>0</v>
      </c>
      <c r="IE35" s="12">
        <v>0</v>
      </c>
      <c r="IG35" s="12">
        <v>30</v>
      </c>
      <c r="IH35" s="12">
        <v>30</v>
      </c>
      <c r="II35" s="21">
        <v>2.8</v>
      </c>
      <c r="IJ35" s="12">
        <v>1</v>
      </c>
      <c r="IK35" s="12" t="s">
        <v>1118</v>
      </c>
      <c r="IL35" s="12">
        <v>6.3</v>
      </c>
      <c r="IM35" s="21">
        <v>0.8</v>
      </c>
      <c r="IN35" s="21">
        <v>0.2</v>
      </c>
      <c r="IT35" s="12" t="s">
        <v>4</v>
      </c>
      <c r="IU35" s="12">
        <v>0.5</v>
      </c>
      <c r="IW35" s="12" t="s">
        <v>56</v>
      </c>
      <c r="IX35" s="12" t="s">
        <v>56</v>
      </c>
      <c r="IY35" s="12">
        <v>0</v>
      </c>
      <c r="IZ35" s="12">
        <v>0</v>
      </c>
      <c r="JA35" s="12" t="s">
        <v>1075</v>
      </c>
      <c r="JB35" s="12" t="s">
        <v>462</v>
      </c>
      <c r="JC35" s="12">
        <v>30</v>
      </c>
      <c r="JD35" s="12">
        <v>30</v>
      </c>
      <c r="JI35" s="12" t="s">
        <v>4</v>
      </c>
      <c r="JK35" s="12" t="s">
        <v>415</v>
      </c>
      <c r="JL35" s="12" t="s">
        <v>42</v>
      </c>
      <c r="JM35" s="12">
        <v>8</v>
      </c>
      <c r="JT35" s="12" t="s">
        <v>13</v>
      </c>
      <c r="JU35" s="12" t="s">
        <v>12</v>
      </c>
      <c r="JV35" s="12" t="s">
        <v>11</v>
      </c>
      <c r="JW35" s="12" t="s">
        <v>14</v>
      </c>
      <c r="JZ35" s="12" t="s">
        <v>4</v>
      </c>
      <c r="KB35" s="12" t="s">
        <v>4</v>
      </c>
      <c r="KC35" s="12" t="s">
        <v>3</v>
      </c>
      <c r="KD35" s="12">
        <v>0</v>
      </c>
      <c r="KE35" s="12">
        <v>0</v>
      </c>
      <c r="KF35" s="12">
        <v>0</v>
      </c>
      <c r="KG35" s="12">
        <v>0</v>
      </c>
      <c r="KH35" s="12">
        <v>0</v>
      </c>
      <c r="KI35" s="12">
        <v>0</v>
      </c>
      <c r="KJ35" s="12" t="s">
        <v>463</v>
      </c>
      <c r="KK35" s="12">
        <v>30</v>
      </c>
      <c r="KL35" s="12">
        <v>30</v>
      </c>
      <c r="KM35" s="21">
        <v>0</v>
      </c>
      <c r="KS35" s="12" t="s">
        <v>4</v>
      </c>
      <c r="KU35" s="12">
        <v>0.7</v>
      </c>
      <c r="KV35" s="12" t="s">
        <v>56</v>
      </c>
      <c r="KW35" s="12" t="s">
        <v>56</v>
      </c>
      <c r="KX35" s="12">
        <v>0</v>
      </c>
      <c r="KY35" s="12">
        <v>0</v>
      </c>
      <c r="KZ35" s="12" t="s">
        <v>4</v>
      </c>
      <c r="LA35" s="12" t="s">
        <v>1075</v>
      </c>
      <c r="LB35" s="12" t="s">
        <v>274</v>
      </c>
      <c r="LC35" s="12">
        <v>30</v>
      </c>
      <c r="LD35" s="12">
        <v>60</v>
      </c>
      <c r="LI35" s="12" t="s">
        <v>4</v>
      </c>
      <c r="LK35" s="12" t="s">
        <v>415</v>
      </c>
      <c r="LL35" s="12" t="s">
        <v>42</v>
      </c>
      <c r="LM35" s="12">
        <v>8</v>
      </c>
      <c r="LT35" s="12" t="s">
        <v>12</v>
      </c>
      <c r="LU35" s="12" t="s">
        <v>13</v>
      </c>
      <c r="LV35" s="12" t="s">
        <v>14</v>
      </c>
      <c r="LW35" s="12" t="s">
        <v>11</v>
      </c>
      <c r="LZ35" s="12" t="s">
        <v>94</v>
      </c>
      <c r="MA35" s="12" t="s">
        <v>14</v>
      </c>
      <c r="MB35" s="12" t="s">
        <v>13</v>
      </c>
      <c r="MC35" s="12" t="s">
        <v>11</v>
      </c>
      <c r="MF35" s="12" t="s">
        <v>4</v>
      </c>
      <c r="MH35" s="12" t="s">
        <v>4</v>
      </c>
      <c r="MI35" s="12" t="s">
        <v>4</v>
      </c>
      <c r="MJ35" s="12">
        <v>0</v>
      </c>
      <c r="MK35" s="12">
        <v>0</v>
      </c>
      <c r="ML35" s="12">
        <v>0</v>
      </c>
      <c r="MM35" s="12">
        <v>0</v>
      </c>
      <c r="MN35" s="12">
        <v>0</v>
      </c>
      <c r="MO35" s="12">
        <v>0</v>
      </c>
      <c r="MQ35" s="12">
        <v>14</v>
      </c>
      <c r="MR35" s="12">
        <v>13</v>
      </c>
      <c r="MS35" s="12">
        <v>0.46</v>
      </c>
      <c r="MX35" s="12" t="s">
        <v>4</v>
      </c>
      <c r="MZ35" s="12" t="s">
        <v>464</v>
      </c>
      <c r="NA35" s="12" t="s">
        <v>1076</v>
      </c>
      <c r="NB35" s="12" t="s">
        <v>441</v>
      </c>
      <c r="NC35" s="12">
        <v>14</v>
      </c>
      <c r="ND35" s="12">
        <v>0</v>
      </c>
      <c r="NH35" s="12" t="s">
        <v>4</v>
      </c>
      <c r="NI35" s="12" t="s">
        <v>4</v>
      </c>
      <c r="NJ35" s="12" t="s">
        <v>4</v>
      </c>
      <c r="NK35" s="12" t="s">
        <v>415</v>
      </c>
      <c r="NL35" s="12" t="s">
        <v>56</v>
      </c>
      <c r="NM35" s="12" t="s">
        <v>56</v>
      </c>
      <c r="NN35" s="12">
        <v>0</v>
      </c>
      <c r="NO35" s="12">
        <v>0</v>
      </c>
      <c r="NP35" s="12" t="s">
        <v>42</v>
      </c>
      <c r="NQ35" s="12" t="s">
        <v>3</v>
      </c>
      <c r="NR35" s="12">
        <v>1.1000000000000001</v>
      </c>
      <c r="NT35" s="12">
        <v>8.3000000000000007</v>
      </c>
      <c r="OA35" s="12" t="s">
        <v>13</v>
      </c>
      <c r="OB35" s="12" t="s">
        <v>14</v>
      </c>
      <c r="OC35" s="12" t="s">
        <v>12</v>
      </c>
      <c r="OG35" s="12" t="s">
        <v>4</v>
      </c>
      <c r="OI35" s="12">
        <v>5.4</v>
      </c>
      <c r="OJ35" s="12">
        <v>5.6</v>
      </c>
      <c r="OK35" s="12" t="s">
        <v>3</v>
      </c>
      <c r="ON35" s="12" t="s">
        <v>64</v>
      </c>
      <c r="OO35" s="12" t="s">
        <v>3</v>
      </c>
      <c r="OP35" s="12">
        <v>14</v>
      </c>
      <c r="OQ35" s="12">
        <v>14</v>
      </c>
      <c r="OR35" s="12" t="s">
        <v>4</v>
      </c>
      <c r="OS35" s="12" t="s">
        <v>66</v>
      </c>
      <c r="OT35" s="12" t="s">
        <v>60</v>
      </c>
      <c r="OU35" s="12">
        <v>14</v>
      </c>
      <c r="OV35" s="12">
        <v>5</v>
      </c>
      <c r="OW35" s="12">
        <v>1</v>
      </c>
      <c r="OZ35" s="12" t="s">
        <v>66</v>
      </c>
      <c r="PA35" s="12" t="s">
        <v>59</v>
      </c>
      <c r="PB35" s="12">
        <v>14</v>
      </c>
      <c r="PC35" s="12">
        <v>5</v>
      </c>
      <c r="PD35" s="12">
        <v>1</v>
      </c>
      <c r="QJ35" s="12">
        <v>50</v>
      </c>
      <c r="QK35" s="12">
        <v>50</v>
      </c>
      <c r="QL35" s="12">
        <v>2.48</v>
      </c>
      <c r="QM35" s="12" t="s">
        <v>68</v>
      </c>
      <c r="QN35" s="12" t="s">
        <v>4</v>
      </c>
      <c r="QO35" s="12" t="s">
        <v>3</v>
      </c>
      <c r="QP35" s="12">
        <v>60</v>
      </c>
      <c r="QQ35" s="12" t="s">
        <v>4</v>
      </c>
      <c r="QR35" s="12" t="s">
        <v>3</v>
      </c>
      <c r="QS35" s="12">
        <v>1.1000000000000001</v>
      </c>
      <c r="QU35" s="12" t="s">
        <v>4</v>
      </c>
      <c r="QW35" s="12" t="s">
        <v>7</v>
      </c>
      <c r="RB35" s="12" t="s">
        <v>412</v>
      </c>
      <c r="RC35" s="12" t="s">
        <v>42</v>
      </c>
      <c r="RH35" s="12">
        <v>6.1</v>
      </c>
      <c r="RJ35" s="12">
        <v>7.7</v>
      </c>
      <c r="RK35" s="12" t="s">
        <v>13</v>
      </c>
      <c r="RL35" s="12" t="s">
        <v>12</v>
      </c>
      <c r="RM35" s="12" t="s">
        <v>14</v>
      </c>
      <c r="RQ35" s="12" t="s">
        <v>3</v>
      </c>
      <c r="RR35" s="12" t="s">
        <v>465</v>
      </c>
    </row>
    <row r="36" spans="1:487" x14ac:dyDescent="0.35">
      <c r="A36" s="85">
        <v>20501041</v>
      </c>
      <c r="B36" s="12" t="s">
        <v>46</v>
      </c>
      <c r="C36" s="24">
        <v>0.42708333333333331</v>
      </c>
      <c r="D36" s="20">
        <v>44440</v>
      </c>
      <c r="E36" s="12" t="s">
        <v>47</v>
      </c>
      <c r="F36" s="12" t="s">
        <v>271</v>
      </c>
      <c r="G36" s="12" t="s">
        <v>434</v>
      </c>
      <c r="H36" s="12" t="s">
        <v>443</v>
      </c>
      <c r="I36" s="12">
        <v>61.6646</v>
      </c>
      <c r="J36" s="12">
        <v>-149.38550000000001</v>
      </c>
      <c r="K36" s="12">
        <v>50</v>
      </c>
      <c r="L36" s="12">
        <v>50</v>
      </c>
      <c r="M36" s="21">
        <v>2.2400000000000002</v>
      </c>
      <c r="P36" s="12" t="s">
        <v>68</v>
      </c>
      <c r="Q36" s="12" t="s">
        <v>4</v>
      </c>
      <c r="R36" s="12" t="s">
        <v>4</v>
      </c>
      <c r="T36" s="12" t="s">
        <v>4</v>
      </c>
      <c r="U36" s="12" t="s">
        <v>3</v>
      </c>
      <c r="V36" s="12">
        <v>0.9</v>
      </c>
      <c r="X36" s="12" t="s">
        <v>4</v>
      </c>
      <c r="Z36" s="12" t="s">
        <v>7</v>
      </c>
      <c r="AG36" s="12" t="s">
        <v>412</v>
      </c>
      <c r="AH36" s="12" t="s">
        <v>42</v>
      </c>
      <c r="AI36" s="12">
        <v>7.1</v>
      </c>
      <c r="AO36" s="12">
        <v>6.1</v>
      </c>
      <c r="AP36" s="12" t="s">
        <v>13</v>
      </c>
      <c r="AQ36" s="12" t="s">
        <v>14</v>
      </c>
      <c r="AR36" s="12" t="s">
        <v>12</v>
      </c>
      <c r="AV36" s="12" t="s">
        <v>3</v>
      </c>
      <c r="AW36" s="12" t="s">
        <v>71</v>
      </c>
      <c r="AY36" s="12">
        <v>25</v>
      </c>
      <c r="AZ36" s="12">
        <v>25</v>
      </c>
      <c r="BA36" s="12">
        <v>0.88</v>
      </c>
      <c r="BJ36" s="12" t="s">
        <v>4</v>
      </c>
      <c r="BL36" s="12" t="s">
        <v>4</v>
      </c>
      <c r="BM36" s="12" t="s">
        <v>54</v>
      </c>
      <c r="BT36" s="12" t="s">
        <v>4</v>
      </c>
      <c r="BU36" s="12" t="s">
        <v>4</v>
      </c>
      <c r="BV36" s="12" t="s">
        <v>4</v>
      </c>
      <c r="BW36" s="12" t="s">
        <v>69</v>
      </c>
      <c r="BX36" s="12" t="s">
        <v>56</v>
      </c>
      <c r="BY36" s="12" t="s">
        <v>56</v>
      </c>
      <c r="BZ36" s="12">
        <v>0</v>
      </c>
      <c r="CA36" s="12">
        <v>0</v>
      </c>
      <c r="CB36" s="12" t="s">
        <v>42</v>
      </c>
      <c r="CC36" s="12" t="s">
        <v>3</v>
      </c>
      <c r="CD36" s="12">
        <v>0.8</v>
      </c>
      <c r="CF36" s="12">
        <v>7.5</v>
      </c>
      <c r="CL36" s="12">
        <v>8</v>
      </c>
      <c r="CM36" s="12" t="s">
        <v>13</v>
      </c>
      <c r="CN36" s="12" t="s">
        <v>14</v>
      </c>
      <c r="CO36" s="12" t="s">
        <v>94</v>
      </c>
      <c r="CS36" s="12" t="s">
        <v>3</v>
      </c>
      <c r="CT36" s="12" t="s">
        <v>71</v>
      </c>
      <c r="CU36" s="12">
        <v>2.2999999999999998</v>
      </c>
      <c r="CV36" s="12">
        <v>1.2</v>
      </c>
      <c r="CW36" s="12" t="s">
        <v>4</v>
      </c>
      <c r="CZ36" s="12" t="s">
        <v>64</v>
      </c>
      <c r="DA36" s="12" t="s">
        <v>3</v>
      </c>
      <c r="DB36" s="12">
        <v>25</v>
      </c>
      <c r="DC36" s="12">
        <v>25</v>
      </c>
      <c r="DD36" s="12" t="s">
        <v>4</v>
      </c>
      <c r="DE36" s="12" t="s">
        <v>66</v>
      </c>
      <c r="DF36" s="12" t="s">
        <v>60</v>
      </c>
      <c r="DG36" s="12">
        <v>25</v>
      </c>
      <c r="DH36" s="12">
        <v>5</v>
      </c>
      <c r="DI36" s="12">
        <v>1</v>
      </c>
      <c r="DL36" s="12" t="s">
        <v>66</v>
      </c>
      <c r="DM36" s="12" t="s">
        <v>59</v>
      </c>
      <c r="DN36" s="12">
        <v>25</v>
      </c>
      <c r="DO36" s="12">
        <v>5</v>
      </c>
      <c r="DP36" s="12">
        <v>1</v>
      </c>
      <c r="EV36" s="12" t="s">
        <v>4</v>
      </c>
      <c r="EX36" s="12">
        <v>70.5</v>
      </c>
      <c r="EY36" s="21">
        <f t="shared" si="8"/>
        <v>1.5866666666666669</v>
      </c>
      <c r="EZ36" s="12">
        <v>6.7</v>
      </c>
      <c r="FA36" s="12">
        <v>6.1</v>
      </c>
      <c r="FB36" s="12">
        <v>4.7</v>
      </c>
      <c r="FC36" s="12">
        <v>6.9</v>
      </c>
      <c r="FD36" s="12">
        <f t="shared" si="2"/>
        <v>5.7</v>
      </c>
      <c r="FE36">
        <v>7</v>
      </c>
      <c r="FF36" s="13">
        <f t="shared" si="3"/>
        <v>0.80263157894736836</v>
      </c>
      <c r="FG36" s="13">
        <f t="shared" si="4"/>
        <v>0.92105263157894746</v>
      </c>
      <c r="FH36" s="21">
        <f t="shared" si="9"/>
        <v>6.9000000000000012</v>
      </c>
      <c r="FI36" s="21">
        <f t="shared" si="5"/>
        <v>0</v>
      </c>
      <c r="FJ36" s="21">
        <f t="shared" si="6"/>
        <v>0</v>
      </c>
      <c r="FK36" s="21">
        <f t="shared" si="7"/>
        <v>0</v>
      </c>
      <c r="FL36" s="12" t="s">
        <v>52</v>
      </c>
      <c r="FM36" s="12">
        <v>0</v>
      </c>
      <c r="FN36" s="12" t="s">
        <v>56</v>
      </c>
      <c r="FO36" s="12">
        <v>0</v>
      </c>
      <c r="FP36" s="12">
        <v>0</v>
      </c>
      <c r="FQ36" s="12" t="s">
        <v>61</v>
      </c>
      <c r="FR36" s="12" t="s">
        <v>400</v>
      </c>
      <c r="FS36" s="12" t="s">
        <v>3</v>
      </c>
      <c r="FT36" s="12" t="s">
        <v>4</v>
      </c>
      <c r="FU36" s="12" t="s">
        <v>4</v>
      </c>
      <c r="FV36" s="12">
        <v>0</v>
      </c>
      <c r="FX36" s="12" t="s">
        <v>4</v>
      </c>
      <c r="GA36" s="12">
        <v>23.5</v>
      </c>
      <c r="GB36" s="12">
        <v>23.5</v>
      </c>
      <c r="GC36" s="21">
        <v>1.53</v>
      </c>
      <c r="GD36" s="12">
        <v>2</v>
      </c>
      <c r="GE36" s="12" t="s">
        <v>1154</v>
      </c>
      <c r="GF36" s="12">
        <v>5.65</v>
      </c>
      <c r="GG36" s="12">
        <v>0.5</v>
      </c>
      <c r="GH36" s="12">
        <v>0.15</v>
      </c>
      <c r="GI36" s="12" t="s">
        <v>4</v>
      </c>
      <c r="GK36" s="12">
        <v>0.4</v>
      </c>
      <c r="GL36" s="12" t="s">
        <v>56</v>
      </c>
      <c r="GM36" s="12" t="s">
        <v>56</v>
      </c>
      <c r="GN36" s="12">
        <v>0</v>
      </c>
      <c r="GO36" s="12">
        <v>0</v>
      </c>
      <c r="GP36" s="12" t="s">
        <v>4</v>
      </c>
      <c r="GQ36" s="12" t="s">
        <v>1077</v>
      </c>
      <c r="GR36" s="12" t="s">
        <v>408</v>
      </c>
      <c r="GS36" s="12">
        <v>23.5</v>
      </c>
      <c r="GT36" s="12">
        <v>0</v>
      </c>
      <c r="GY36" s="12" t="s">
        <v>4</v>
      </c>
      <c r="HA36" s="12" t="s">
        <v>232</v>
      </c>
      <c r="HB36" s="12" t="s">
        <v>42</v>
      </c>
      <c r="HC36" s="12">
        <v>6.9</v>
      </c>
      <c r="HJ36" s="12" t="s">
        <v>13</v>
      </c>
      <c r="HK36" s="12" t="s">
        <v>12</v>
      </c>
      <c r="HP36" s="12" t="s">
        <v>13</v>
      </c>
      <c r="HQ36" s="12" t="s">
        <v>14</v>
      </c>
      <c r="HR36" s="12" t="s">
        <v>12</v>
      </c>
      <c r="HV36" s="12" t="s">
        <v>4</v>
      </c>
      <c r="HX36" s="12" t="s">
        <v>4</v>
      </c>
      <c r="HY36" s="12" t="s">
        <v>4</v>
      </c>
      <c r="HZ36" s="12">
        <v>0</v>
      </c>
      <c r="IA36" s="12">
        <v>0</v>
      </c>
      <c r="IB36" s="12">
        <v>0</v>
      </c>
      <c r="IC36" s="12">
        <v>0</v>
      </c>
      <c r="ID36" s="12">
        <v>0</v>
      </c>
      <c r="IE36" s="12">
        <v>0</v>
      </c>
      <c r="IG36" s="12">
        <v>23.5</v>
      </c>
      <c r="IH36" s="12">
        <v>23.5</v>
      </c>
      <c r="II36" s="21">
        <v>2.04</v>
      </c>
      <c r="IT36" s="12" t="s">
        <v>4</v>
      </c>
      <c r="IU36" s="12"/>
      <c r="IV36" s="12">
        <v>0.4</v>
      </c>
      <c r="IW36" s="12" t="s">
        <v>56</v>
      </c>
      <c r="IX36" s="12" t="s">
        <v>56</v>
      </c>
      <c r="IY36" s="12">
        <v>0</v>
      </c>
      <c r="IZ36" s="12">
        <v>0</v>
      </c>
      <c r="JA36" s="12" t="s">
        <v>1077</v>
      </c>
      <c r="JB36" s="12" t="s">
        <v>408</v>
      </c>
      <c r="JC36" s="12">
        <v>23.5</v>
      </c>
      <c r="JD36" s="12">
        <v>23.5</v>
      </c>
      <c r="JI36" s="12" t="s">
        <v>4</v>
      </c>
      <c r="JK36" s="12" t="s">
        <v>232</v>
      </c>
      <c r="JL36" s="12" t="s">
        <v>42</v>
      </c>
      <c r="JM36" s="12">
        <v>6.9</v>
      </c>
      <c r="JT36" s="12" t="s">
        <v>13</v>
      </c>
      <c r="JU36" s="12" t="s">
        <v>12</v>
      </c>
      <c r="JZ36" s="12" t="s">
        <v>4</v>
      </c>
      <c r="KB36" s="12" t="s">
        <v>4</v>
      </c>
      <c r="KC36" s="12" t="s">
        <v>4</v>
      </c>
      <c r="KD36" s="12">
        <v>0</v>
      </c>
      <c r="KE36" s="12">
        <v>0</v>
      </c>
      <c r="KF36" s="12">
        <v>0</v>
      </c>
      <c r="KG36" s="12">
        <v>0</v>
      </c>
      <c r="KH36" s="12">
        <v>0</v>
      </c>
      <c r="KI36" s="12">
        <v>0</v>
      </c>
      <c r="KK36" s="12">
        <v>23.5</v>
      </c>
      <c r="KL36" s="12">
        <v>23.5</v>
      </c>
      <c r="KM36" s="21">
        <v>1.19</v>
      </c>
      <c r="KN36" s="12">
        <v>1</v>
      </c>
      <c r="KO36" s="12" t="s">
        <v>1152</v>
      </c>
      <c r="KP36" s="12">
        <v>6.68</v>
      </c>
      <c r="KQ36" s="12">
        <v>0.6</v>
      </c>
      <c r="KR36" s="12">
        <v>0.12</v>
      </c>
      <c r="KS36" s="12" t="s">
        <v>4</v>
      </c>
      <c r="KU36" s="12">
        <v>0.5</v>
      </c>
      <c r="KV36" s="12" t="s">
        <v>56</v>
      </c>
      <c r="KW36" s="12" t="s">
        <v>56</v>
      </c>
      <c r="KX36" s="12">
        <v>0</v>
      </c>
      <c r="KY36" s="12">
        <v>0</v>
      </c>
      <c r="KZ36" s="12" t="s">
        <v>4</v>
      </c>
      <c r="LA36" s="12" t="s">
        <v>1077</v>
      </c>
      <c r="LB36" s="12" t="s">
        <v>408</v>
      </c>
      <c r="LC36" s="12">
        <v>23.5</v>
      </c>
      <c r="LD36" s="12">
        <v>47</v>
      </c>
      <c r="LI36" s="12" t="s">
        <v>4</v>
      </c>
      <c r="LK36" s="12" t="s">
        <v>232</v>
      </c>
      <c r="LL36" s="12" t="s">
        <v>42</v>
      </c>
      <c r="LM36" s="12">
        <v>6.9</v>
      </c>
      <c r="LT36" s="12" t="s">
        <v>13</v>
      </c>
      <c r="LU36" s="12" t="s">
        <v>12</v>
      </c>
      <c r="LV36" s="12" t="s">
        <v>11</v>
      </c>
      <c r="LW36" s="12" t="s">
        <v>14</v>
      </c>
      <c r="LZ36" s="12" t="s">
        <v>13</v>
      </c>
      <c r="MA36" s="12" t="s">
        <v>14</v>
      </c>
      <c r="MF36" s="12" t="s">
        <v>4</v>
      </c>
      <c r="MH36" s="12" t="s">
        <v>4</v>
      </c>
      <c r="MI36" s="12" t="s">
        <v>4</v>
      </c>
      <c r="MJ36" s="12">
        <v>0</v>
      </c>
      <c r="MK36" s="12">
        <v>0</v>
      </c>
      <c r="ML36" s="12">
        <v>0</v>
      </c>
      <c r="MM36" s="12">
        <v>0</v>
      </c>
      <c r="MN36" s="12">
        <v>0</v>
      </c>
      <c r="MO36" s="12">
        <v>0</v>
      </c>
      <c r="MP36" s="12" t="s">
        <v>454</v>
      </c>
      <c r="MQ36" s="12">
        <v>11</v>
      </c>
      <c r="MR36" s="12">
        <v>11</v>
      </c>
      <c r="MS36" s="12">
        <v>0.73</v>
      </c>
      <c r="MX36" s="12" t="s">
        <v>4</v>
      </c>
      <c r="MZ36" s="12" t="s">
        <v>4</v>
      </c>
      <c r="NA36" s="12" t="s">
        <v>7</v>
      </c>
      <c r="NH36" s="12" t="s">
        <v>4</v>
      </c>
      <c r="NI36" s="12" t="s">
        <v>3</v>
      </c>
      <c r="NJ36" s="12" t="s">
        <v>3</v>
      </c>
      <c r="NK36" s="12" t="s">
        <v>415</v>
      </c>
      <c r="NL36" s="12" t="s">
        <v>56</v>
      </c>
      <c r="NM36" s="12" t="s">
        <v>56</v>
      </c>
      <c r="NN36" s="12">
        <v>0</v>
      </c>
      <c r="NO36" s="12">
        <v>0</v>
      </c>
      <c r="NP36" s="12" t="s">
        <v>42</v>
      </c>
      <c r="NQ36" s="12" t="s">
        <v>3</v>
      </c>
      <c r="NR36" s="12">
        <v>0.7</v>
      </c>
      <c r="NT36" s="12">
        <v>7.6</v>
      </c>
      <c r="OA36" s="12" t="s">
        <v>13</v>
      </c>
      <c r="OB36" s="12" t="s">
        <v>14</v>
      </c>
      <c r="OG36" s="12" t="s">
        <v>3</v>
      </c>
      <c r="OH36" s="12" t="s">
        <v>71</v>
      </c>
      <c r="OI36" s="12">
        <v>3.9</v>
      </c>
      <c r="OJ36" s="12">
        <v>3.2</v>
      </c>
      <c r="OK36" s="12" t="s">
        <v>3</v>
      </c>
      <c r="ON36" s="12" t="s">
        <v>64</v>
      </c>
      <c r="OO36" s="12" t="s">
        <v>3</v>
      </c>
      <c r="OP36" s="12">
        <v>11</v>
      </c>
      <c r="OQ36" s="12">
        <v>0</v>
      </c>
      <c r="OR36" s="12" t="s">
        <v>4</v>
      </c>
      <c r="OS36" s="12" t="s">
        <v>66</v>
      </c>
      <c r="OT36" s="12" t="s">
        <v>60</v>
      </c>
      <c r="OU36" s="12">
        <v>0</v>
      </c>
      <c r="OX36" s="12" t="s">
        <v>455</v>
      </c>
      <c r="OZ36" s="12" t="s">
        <v>66</v>
      </c>
      <c r="PA36" s="12" t="s">
        <v>59</v>
      </c>
      <c r="PB36" s="12">
        <v>11</v>
      </c>
      <c r="PC36" s="12">
        <v>4</v>
      </c>
      <c r="PD36" s="12">
        <v>2</v>
      </c>
      <c r="PE36" s="12" t="s">
        <v>456</v>
      </c>
      <c r="QI36" s="12" t="s">
        <v>457</v>
      </c>
      <c r="QJ36" s="12">
        <v>50</v>
      </c>
      <c r="QK36" s="12">
        <v>50</v>
      </c>
      <c r="QL36" s="12">
        <v>0.8</v>
      </c>
      <c r="QM36" s="12" t="s">
        <v>68</v>
      </c>
      <c r="QN36" s="12" t="s">
        <v>4</v>
      </c>
      <c r="QO36" s="12" t="s">
        <v>4</v>
      </c>
      <c r="QQ36" s="12" t="s">
        <v>4</v>
      </c>
      <c r="QR36" s="12" t="s">
        <v>3</v>
      </c>
      <c r="QS36" s="12">
        <v>0.7</v>
      </c>
      <c r="QU36" s="12" t="s">
        <v>4</v>
      </c>
      <c r="QW36" s="12" t="s">
        <v>1076</v>
      </c>
      <c r="QX36" s="12" t="s">
        <v>458</v>
      </c>
      <c r="QY36" s="12">
        <v>50</v>
      </c>
      <c r="QZ36" s="12">
        <v>11</v>
      </c>
      <c r="RB36" s="12" t="s">
        <v>416</v>
      </c>
      <c r="RC36" s="12" t="s">
        <v>42</v>
      </c>
      <c r="RD36" s="12">
        <v>6.5</v>
      </c>
      <c r="RK36" s="12" t="s">
        <v>13</v>
      </c>
      <c r="RL36" s="12" t="s">
        <v>14</v>
      </c>
      <c r="RM36" s="12" t="s">
        <v>12</v>
      </c>
      <c r="RQ36" s="12" t="s">
        <v>4</v>
      </c>
    </row>
    <row r="37" spans="1:487" x14ac:dyDescent="0.35">
      <c r="A37" s="85">
        <v>20501042</v>
      </c>
      <c r="B37" s="12" t="s">
        <v>72</v>
      </c>
      <c r="C37" s="24">
        <v>0.41666666666666669</v>
      </c>
      <c r="D37" s="20">
        <v>44439</v>
      </c>
      <c r="E37" s="12" t="s">
        <v>47</v>
      </c>
      <c r="F37" s="12" t="s">
        <v>269</v>
      </c>
      <c r="G37" s="12" t="s">
        <v>442</v>
      </c>
      <c r="H37" s="12" t="s">
        <v>443</v>
      </c>
      <c r="I37" s="12">
        <v>61.664549999999998</v>
      </c>
      <c r="J37" s="12">
        <v>-149.38188</v>
      </c>
      <c r="K37" s="12">
        <v>50</v>
      </c>
      <c r="L37" s="12">
        <v>51</v>
      </c>
      <c r="M37" s="21">
        <v>0.01</v>
      </c>
      <c r="P37" s="12" t="s">
        <v>68</v>
      </c>
      <c r="Q37" s="12" t="s">
        <v>4</v>
      </c>
      <c r="R37" s="12" t="s">
        <v>4</v>
      </c>
      <c r="T37" s="12" t="s">
        <v>4</v>
      </c>
      <c r="U37" s="12" t="s">
        <v>3</v>
      </c>
      <c r="V37" s="12">
        <v>1.5</v>
      </c>
      <c r="X37" s="12" t="s">
        <v>4</v>
      </c>
      <c r="Z37" s="12" t="s">
        <v>7</v>
      </c>
      <c r="AG37" s="12" t="s">
        <v>412</v>
      </c>
      <c r="AH37" s="12" t="s">
        <v>42</v>
      </c>
      <c r="AI37" s="12">
        <v>7.7</v>
      </c>
      <c r="AO37" s="12">
        <v>6.3</v>
      </c>
      <c r="AP37" s="12" t="s">
        <v>14</v>
      </c>
      <c r="AQ37" s="12" t="s">
        <v>13</v>
      </c>
      <c r="AV37" s="12" t="s">
        <v>3</v>
      </c>
      <c r="AW37" s="12" t="s">
        <v>71</v>
      </c>
      <c r="AY37" s="12">
        <v>14</v>
      </c>
      <c r="AZ37" s="12">
        <v>15</v>
      </c>
      <c r="BA37" s="12">
        <v>0.02</v>
      </c>
      <c r="BJ37" s="12" t="s">
        <v>3</v>
      </c>
      <c r="BK37" s="12">
        <v>12</v>
      </c>
      <c r="BL37" s="12" t="s">
        <v>4</v>
      </c>
      <c r="BM37" s="12" t="s">
        <v>1075</v>
      </c>
      <c r="BN37" s="12" t="s">
        <v>444</v>
      </c>
      <c r="BO37" s="12">
        <v>14</v>
      </c>
      <c r="BP37" s="12">
        <v>0</v>
      </c>
      <c r="BT37" s="12" t="s">
        <v>4</v>
      </c>
      <c r="BU37" s="12" t="s">
        <v>4</v>
      </c>
      <c r="BV37" s="12" t="s">
        <v>3</v>
      </c>
      <c r="BW37" s="12" t="s">
        <v>232</v>
      </c>
      <c r="BX37" s="12" t="s">
        <v>56</v>
      </c>
      <c r="BY37" s="12" t="s">
        <v>56</v>
      </c>
      <c r="BZ37" s="12">
        <v>0</v>
      </c>
      <c r="CA37" s="12">
        <v>0</v>
      </c>
      <c r="CB37" s="12" t="s">
        <v>42</v>
      </c>
      <c r="CC37" s="12" t="s">
        <v>4</v>
      </c>
      <c r="CE37" s="12">
        <v>3.3</v>
      </c>
      <c r="CF37" s="12">
        <v>11</v>
      </c>
      <c r="CL37" s="12">
        <v>12.8</v>
      </c>
      <c r="CM37" s="12" t="s">
        <v>13</v>
      </c>
      <c r="CN37" s="12" t="s">
        <v>14</v>
      </c>
      <c r="CS37" s="12" t="s">
        <v>3</v>
      </c>
      <c r="CT37" s="12" t="s">
        <v>445</v>
      </c>
      <c r="CU37" s="12">
        <v>1.2</v>
      </c>
      <c r="CV37" s="12">
        <v>1.1000000000000001</v>
      </c>
      <c r="CW37" s="12" t="s">
        <v>3</v>
      </c>
      <c r="CZ37" s="12" t="s">
        <v>64</v>
      </c>
      <c r="DA37" s="12" t="s">
        <v>3</v>
      </c>
      <c r="DB37" s="12">
        <v>0</v>
      </c>
      <c r="DC37" s="12">
        <v>0</v>
      </c>
      <c r="EV37" s="12" t="s">
        <v>3</v>
      </c>
      <c r="EW37" s="12" t="s">
        <v>324</v>
      </c>
      <c r="EX37" s="12">
        <v>70.7</v>
      </c>
      <c r="EY37" s="21">
        <f t="shared" si="8"/>
        <v>0.31776520509193779</v>
      </c>
      <c r="EZ37" s="12">
        <v>6.1</v>
      </c>
      <c r="FA37" s="12">
        <v>6.8</v>
      </c>
      <c r="FB37" s="12">
        <v>3.1</v>
      </c>
      <c r="FC37" s="12">
        <v>7.2</v>
      </c>
      <c r="FD37" s="12">
        <f t="shared" si="2"/>
        <v>4.5999999999999996</v>
      </c>
      <c r="FE37">
        <v>7</v>
      </c>
      <c r="FF37" s="13">
        <f t="shared" si="3"/>
        <v>1.096774193548387</v>
      </c>
      <c r="FG37" s="13">
        <f t="shared" si="4"/>
        <v>1.129032258064516</v>
      </c>
      <c r="FH37" s="21">
        <f t="shared" si="9"/>
        <v>6.666666666666667</v>
      </c>
      <c r="FI37" s="21">
        <f t="shared" si="5"/>
        <v>0</v>
      </c>
      <c r="FJ37" s="21">
        <f t="shared" si="6"/>
        <v>0</v>
      </c>
      <c r="FK37" s="21">
        <f t="shared" si="7"/>
        <v>0</v>
      </c>
      <c r="FL37" s="12" t="s">
        <v>52</v>
      </c>
      <c r="FM37" s="12">
        <v>0</v>
      </c>
      <c r="FN37" s="12" t="s">
        <v>56</v>
      </c>
      <c r="FO37" s="12">
        <v>0</v>
      </c>
      <c r="FP37" s="12">
        <v>0</v>
      </c>
      <c r="FQ37" s="12" t="s">
        <v>61</v>
      </c>
      <c r="FR37" s="12" t="s">
        <v>400</v>
      </c>
      <c r="FS37" s="12" t="s">
        <v>3</v>
      </c>
      <c r="FT37" s="12" t="s">
        <v>4</v>
      </c>
      <c r="FU37" s="12" t="s">
        <v>4</v>
      </c>
      <c r="FV37" s="12">
        <v>0</v>
      </c>
      <c r="FX37" s="12" t="s">
        <v>4</v>
      </c>
      <c r="GA37" s="12">
        <v>23.6</v>
      </c>
      <c r="GB37" s="12">
        <v>23.5</v>
      </c>
      <c r="GC37" s="21">
        <v>0.01</v>
      </c>
      <c r="GD37" s="12">
        <v>2</v>
      </c>
      <c r="GE37" s="12" t="s">
        <v>1154</v>
      </c>
      <c r="GF37" s="12">
        <v>3.99</v>
      </c>
      <c r="GG37" s="12">
        <v>0.1</v>
      </c>
      <c r="GH37" s="12">
        <v>0.01</v>
      </c>
      <c r="GI37" s="12" t="s">
        <v>3</v>
      </c>
      <c r="GJ37" s="12">
        <v>0.6</v>
      </c>
      <c r="GL37" s="12" t="s">
        <v>56</v>
      </c>
      <c r="GM37" s="12" t="s">
        <v>56</v>
      </c>
      <c r="GN37" s="12">
        <v>0</v>
      </c>
      <c r="GO37" s="12">
        <v>0</v>
      </c>
      <c r="GP37" s="12" t="s">
        <v>4</v>
      </c>
      <c r="GQ37" s="12" t="s">
        <v>7</v>
      </c>
      <c r="GX37" s="12" t="s">
        <v>4</v>
      </c>
      <c r="GY37" s="12" t="s">
        <v>4</v>
      </c>
      <c r="HA37" s="12" t="s">
        <v>232</v>
      </c>
      <c r="HB37" s="12" t="s">
        <v>42</v>
      </c>
      <c r="HC37" s="12">
        <v>7</v>
      </c>
      <c r="HJ37" s="12" t="s">
        <v>14</v>
      </c>
      <c r="HP37" s="12" t="s">
        <v>13</v>
      </c>
      <c r="HQ37" s="12" t="s">
        <v>14</v>
      </c>
      <c r="HV37" s="12" t="s">
        <v>4</v>
      </c>
      <c r="HX37" s="12" t="s">
        <v>4</v>
      </c>
      <c r="HY37" s="12" t="s">
        <v>4</v>
      </c>
      <c r="HZ37" s="12">
        <v>0</v>
      </c>
      <c r="IA37" s="12">
        <v>0</v>
      </c>
      <c r="IB37" s="12">
        <v>0</v>
      </c>
      <c r="IC37" s="12">
        <v>0</v>
      </c>
      <c r="ID37" s="12">
        <v>0</v>
      </c>
      <c r="IE37" s="12">
        <v>0</v>
      </c>
      <c r="IF37" s="12" t="s">
        <v>446</v>
      </c>
      <c r="IG37" s="12">
        <v>23.6</v>
      </c>
      <c r="IH37" s="12">
        <v>23.5</v>
      </c>
      <c r="II37" s="21">
        <v>0.01</v>
      </c>
      <c r="IT37" s="12" t="s">
        <v>3</v>
      </c>
      <c r="IU37" s="12">
        <v>0.4</v>
      </c>
      <c r="IW37" s="12" t="s">
        <v>56</v>
      </c>
      <c r="IX37" s="12" t="s">
        <v>56</v>
      </c>
      <c r="IY37" s="12">
        <v>0</v>
      </c>
      <c r="IZ37" s="12">
        <v>0</v>
      </c>
      <c r="JA37" s="12" t="s">
        <v>7</v>
      </c>
      <c r="JH37" s="12" t="s">
        <v>4</v>
      </c>
      <c r="JI37" s="12" t="s">
        <v>4</v>
      </c>
      <c r="JK37" s="12" t="s">
        <v>232</v>
      </c>
      <c r="JL37" s="12" t="s">
        <v>42</v>
      </c>
      <c r="JM37" s="12">
        <v>7</v>
      </c>
      <c r="JT37" s="12" t="s">
        <v>13</v>
      </c>
      <c r="JU37" s="12" t="s">
        <v>81</v>
      </c>
      <c r="JZ37" s="12" t="s">
        <v>4</v>
      </c>
      <c r="KB37" s="12" t="s">
        <v>4</v>
      </c>
      <c r="KC37" s="12" t="s">
        <v>4</v>
      </c>
      <c r="KD37" s="12">
        <v>0</v>
      </c>
      <c r="KE37" s="12">
        <v>0</v>
      </c>
      <c r="KF37" s="12">
        <v>0</v>
      </c>
      <c r="KG37" s="12">
        <v>0</v>
      </c>
      <c r="KH37" s="12">
        <v>0</v>
      </c>
      <c r="KI37" s="12">
        <v>0</v>
      </c>
      <c r="KK37" s="12">
        <v>23.5</v>
      </c>
      <c r="KL37" s="12">
        <v>23.4</v>
      </c>
      <c r="KM37" s="21">
        <v>0.94</v>
      </c>
      <c r="KN37" s="12">
        <v>1</v>
      </c>
      <c r="KO37" s="12" t="s">
        <v>1152</v>
      </c>
      <c r="KP37" s="12">
        <v>5.03</v>
      </c>
      <c r="KQ37" s="12">
        <v>5.03</v>
      </c>
      <c r="KR37" s="12">
        <v>0.08</v>
      </c>
      <c r="KS37" s="12" t="s">
        <v>4</v>
      </c>
      <c r="KT37" s="12">
        <v>0.6</v>
      </c>
      <c r="KV37" s="12" t="s">
        <v>56</v>
      </c>
      <c r="KW37" s="12" t="s">
        <v>56</v>
      </c>
      <c r="KX37" s="12">
        <v>0</v>
      </c>
      <c r="KY37" s="12">
        <v>0</v>
      </c>
      <c r="KZ37" s="12" t="s">
        <v>4</v>
      </c>
      <c r="LA37" s="12" t="s">
        <v>7</v>
      </c>
      <c r="LH37" s="12" t="s">
        <v>4</v>
      </c>
      <c r="LI37" s="12" t="s">
        <v>4</v>
      </c>
      <c r="LK37" s="12" t="s">
        <v>232</v>
      </c>
      <c r="LL37" s="12" t="s">
        <v>42</v>
      </c>
      <c r="LM37" s="12">
        <v>6</v>
      </c>
      <c r="LT37" s="12" t="s">
        <v>13</v>
      </c>
      <c r="LU37" s="12" t="s">
        <v>14</v>
      </c>
      <c r="LV37" s="12" t="s">
        <v>12</v>
      </c>
      <c r="LZ37" s="12" t="s">
        <v>13</v>
      </c>
      <c r="MA37" s="12" t="s">
        <v>14</v>
      </c>
      <c r="MB37" s="12" t="s">
        <v>12</v>
      </c>
      <c r="MF37" s="12" t="s">
        <v>4</v>
      </c>
      <c r="MH37" s="12" t="s">
        <v>4</v>
      </c>
      <c r="MI37" s="12" t="s">
        <v>4</v>
      </c>
      <c r="MJ37" s="12">
        <v>0</v>
      </c>
      <c r="MK37" s="12">
        <v>0</v>
      </c>
      <c r="ML37" s="12">
        <v>0</v>
      </c>
      <c r="MM37" s="12">
        <v>0</v>
      </c>
      <c r="MN37" s="12">
        <v>0</v>
      </c>
      <c r="MO37" s="12">
        <v>0</v>
      </c>
      <c r="MQ37" s="12">
        <v>17</v>
      </c>
      <c r="MR37" s="12">
        <v>17</v>
      </c>
      <c r="MS37" s="12">
        <v>0.59</v>
      </c>
      <c r="MX37" s="12" t="s">
        <v>4</v>
      </c>
      <c r="MZ37" s="12" t="s">
        <v>4</v>
      </c>
      <c r="NA37" s="12" t="s">
        <v>7</v>
      </c>
      <c r="NH37" s="12" t="s">
        <v>4</v>
      </c>
      <c r="NI37" s="12" t="s">
        <v>4</v>
      </c>
      <c r="NJ37" s="12" t="s">
        <v>4</v>
      </c>
      <c r="NK37" s="12" t="s">
        <v>69</v>
      </c>
      <c r="NL37" s="12" t="s">
        <v>56</v>
      </c>
      <c r="NM37" s="12" t="s">
        <v>56</v>
      </c>
      <c r="NN37" s="12">
        <v>0</v>
      </c>
      <c r="NO37" s="12">
        <v>0</v>
      </c>
      <c r="NP37" s="12" t="s">
        <v>42</v>
      </c>
      <c r="NQ37" s="12" t="s">
        <v>3</v>
      </c>
      <c r="NR37" s="12">
        <v>1.2</v>
      </c>
      <c r="NT37" s="12">
        <v>6.2</v>
      </c>
      <c r="OA37" s="12" t="s">
        <v>14</v>
      </c>
      <c r="OB37" s="12" t="s">
        <v>13</v>
      </c>
      <c r="OC37" s="12" t="s">
        <v>12</v>
      </c>
      <c r="OG37" s="12" t="s">
        <v>4</v>
      </c>
      <c r="OI37" s="12">
        <v>2.7</v>
      </c>
      <c r="OJ37" s="12">
        <v>2.2999999999999998</v>
      </c>
      <c r="OK37" s="12" t="s">
        <v>3</v>
      </c>
      <c r="ON37" s="12" t="s">
        <v>64</v>
      </c>
      <c r="OO37" s="12" t="s">
        <v>3</v>
      </c>
      <c r="OP37" s="12">
        <v>0</v>
      </c>
      <c r="OQ37" s="12">
        <v>0</v>
      </c>
      <c r="OR37" s="12" t="s">
        <v>4</v>
      </c>
      <c r="QJ37" s="12">
        <v>50</v>
      </c>
      <c r="QK37" s="12">
        <v>50</v>
      </c>
      <c r="QL37" s="12">
        <v>1.04</v>
      </c>
      <c r="QM37" s="12" t="s">
        <v>68</v>
      </c>
      <c r="QN37" s="12" t="s">
        <v>4</v>
      </c>
      <c r="QO37" s="12" t="s">
        <v>4</v>
      </c>
      <c r="QQ37" s="12" t="s">
        <v>4</v>
      </c>
      <c r="QR37" s="12" t="s">
        <v>3</v>
      </c>
      <c r="QS37" s="12">
        <v>0.6</v>
      </c>
      <c r="QU37" s="12" t="s">
        <v>4</v>
      </c>
      <c r="QW37" s="12" t="s">
        <v>7</v>
      </c>
      <c r="RB37" s="12" t="s">
        <v>412</v>
      </c>
      <c r="RC37" s="12" t="s">
        <v>42</v>
      </c>
      <c r="RD37" s="12">
        <v>7.2</v>
      </c>
      <c r="RK37" s="12" t="s">
        <v>14</v>
      </c>
      <c r="RL37" s="12" t="s">
        <v>13</v>
      </c>
      <c r="RQ37" s="12" t="s">
        <v>4</v>
      </c>
    </row>
    <row r="38" spans="1:487" x14ac:dyDescent="0.35">
      <c r="A38" s="85">
        <v>20501046</v>
      </c>
      <c r="B38" s="12" t="s">
        <v>46</v>
      </c>
      <c r="C38" s="19">
        <v>0.53472222222222221</v>
      </c>
      <c r="D38" s="20">
        <v>44467</v>
      </c>
      <c r="E38" s="12" t="s">
        <v>47</v>
      </c>
      <c r="F38" s="12" t="s">
        <v>164</v>
      </c>
      <c r="G38" s="12" t="s">
        <v>157</v>
      </c>
      <c r="H38" s="12" t="s">
        <v>158</v>
      </c>
      <c r="K38" s="12">
        <v>50</v>
      </c>
      <c r="L38" s="12">
        <v>50</v>
      </c>
      <c r="M38" s="21">
        <v>1.5</v>
      </c>
      <c r="P38" s="12" t="s">
        <v>68</v>
      </c>
      <c r="Q38" s="12" t="s">
        <v>4</v>
      </c>
      <c r="R38" s="12" t="s">
        <v>4</v>
      </c>
      <c r="T38" s="12" t="s">
        <v>4</v>
      </c>
      <c r="U38" s="12" t="s">
        <v>3</v>
      </c>
      <c r="V38" s="12">
        <v>0.9</v>
      </c>
      <c r="X38" s="12" t="s">
        <v>4</v>
      </c>
      <c r="Z38" s="12" t="s">
        <v>7</v>
      </c>
      <c r="AG38" s="12" t="s">
        <v>55</v>
      </c>
      <c r="AH38" s="12" t="s">
        <v>42</v>
      </c>
      <c r="AI38" s="12">
        <v>11.8</v>
      </c>
      <c r="AP38" s="12" t="s">
        <v>13</v>
      </c>
      <c r="AQ38" s="12" t="s">
        <v>12</v>
      </c>
      <c r="AR38" s="12" t="s">
        <v>14</v>
      </c>
      <c r="AV38" s="12" t="s">
        <v>3</v>
      </c>
      <c r="AW38" s="12" t="s">
        <v>25</v>
      </c>
      <c r="AY38" s="12">
        <v>45</v>
      </c>
      <c r="AZ38" s="12">
        <v>45</v>
      </c>
      <c r="BA38" s="12">
        <v>2.62</v>
      </c>
      <c r="BB38" s="12">
        <v>1</v>
      </c>
      <c r="BC38" s="12" t="s">
        <v>1118</v>
      </c>
      <c r="BD38" s="12">
        <v>0.78</v>
      </c>
      <c r="BE38" s="12">
        <v>0.14000000000000001</v>
      </c>
      <c r="BJ38" s="12" t="s">
        <v>4</v>
      </c>
      <c r="BL38" s="12" t="s">
        <v>4</v>
      </c>
      <c r="BM38" s="12" t="s">
        <v>54</v>
      </c>
      <c r="BT38" s="12" t="s">
        <v>4</v>
      </c>
      <c r="BU38" s="12" t="s">
        <v>4</v>
      </c>
      <c r="BV38" s="12" t="s">
        <v>4</v>
      </c>
      <c r="BW38" s="12" t="s">
        <v>55</v>
      </c>
      <c r="BX38" s="12" t="s">
        <v>56</v>
      </c>
      <c r="BY38" s="12" t="s">
        <v>56</v>
      </c>
      <c r="BZ38" s="12">
        <v>0</v>
      </c>
      <c r="CA38" s="12">
        <v>0</v>
      </c>
      <c r="CB38" s="12" t="s">
        <v>42</v>
      </c>
      <c r="CC38" s="12" t="s">
        <v>3</v>
      </c>
      <c r="CD38" s="12">
        <v>1</v>
      </c>
      <c r="CF38" s="12">
        <v>14.6</v>
      </c>
      <c r="CM38" s="12" t="s">
        <v>12</v>
      </c>
      <c r="CN38" s="12" t="s">
        <v>11</v>
      </c>
      <c r="CO38" s="12" t="s">
        <v>13</v>
      </c>
      <c r="CS38" s="12" t="s">
        <v>4</v>
      </c>
      <c r="CU38" s="12">
        <v>1.7</v>
      </c>
      <c r="CV38" s="12">
        <v>2.6</v>
      </c>
      <c r="CW38" s="12" t="s">
        <v>4</v>
      </c>
      <c r="CZ38" s="12" t="s">
        <v>64</v>
      </c>
      <c r="DA38" s="12" t="s">
        <v>3</v>
      </c>
      <c r="DB38" s="12">
        <v>14</v>
      </c>
      <c r="DC38" s="12">
        <v>0</v>
      </c>
      <c r="DD38" s="12" t="s">
        <v>4</v>
      </c>
      <c r="DE38" s="12" t="s">
        <v>165</v>
      </c>
      <c r="DF38" s="12" t="s">
        <v>59</v>
      </c>
      <c r="DG38" s="12">
        <v>14</v>
      </c>
      <c r="DH38" s="12">
        <v>5</v>
      </c>
      <c r="DI38" s="12">
        <v>3</v>
      </c>
      <c r="DL38" s="12" t="s">
        <v>56</v>
      </c>
      <c r="DM38" s="12" t="s">
        <v>59</v>
      </c>
      <c r="DN38" s="12">
        <v>31</v>
      </c>
      <c r="DQ38" s="12" t="s">
        <v>390</v>
      </c>
      <c r="DS38" s="12" t="s">
        <v>56</v>
      </c>
      <c r="DT38" s="12" t="s">
        <v>60</v>
      </c>
      <c r="DU38" s="12">
        <v>45</v>
      </c>
      <c r="DX38" s="12" t="s">
        <v>390</v>
      </c>
      <c r="EV38" s="12" t="s">
        <v>4</v>
      </c>
      <c r="EX38" s="12">
        <v>70.5</v>
      </c>
      <c r="EY38" s="21">
        <f t="shared" si="8"/>
        <v>1.9566666666666666</v>
      </c>
      <c r="EZ38" s="12">
        <v>5.4</v>
      </c>
      <c r="FA38" s="12">
        <v>13</v>
      </c>
      <c r="FB38" s="12">
        <v>5.0999999999999996</v>
      </c>
      <c r="FC38" s="12">
        <v>13</v>
      </c>
      <c r="FD38" s="12">
        <f t="shared" si="2"/>
        <v>5.25</v>
      </c>
      <c r="FE38">
        <v>14</v>
      </c>
      <c r="FF38" s="13">
        <f t="shared" si="3"/>
        <v>0.92198581560283688</v>
      </c>
      <c r="FG38" s="13">
        <f t="shared" si="4"/>
        <v>0.99290780141843971</v>
      </c>
      <c r="FH38" s="21">
        <f t="shared" si="9"/>
        <v>13</v>
      </c>
      <c r="FI38" s="21">
        <f t="shared" si="5"/>
        <v>0</v>
      </c>
      <c r="FJ38" s="21">
        <f t="shared" si="6"/>
        <v>0</v>
      </c>
      <c r="FK38" s="21">
        <f t="shared" si="7"/>
        <v>0</v>
      </c>
      <c r="FL38" s="12" t="s">
        <v>52</v>
      </c>
      <c r="FM38" s="12">
        <v>0</v>
      </c>
      <c r="FN38" s="12" t="s">
        <v>56</v>
      </c>
      <c r="FO38" s="12">
        <v>0</v>
      </c>
      <c r="FP38" s="12">
        <v>0</v>
      </c>
      <c r="FQ38" s="23" t="s">
        <v>61</v>
      </c>
      <c r="FR38" s="12" t="s">
        <v>62</v>
      </c>
      <c r="FS38" s="12" t="s">
        <v>4</v>
      </c>
      <c r="FT38" s="12" t="s">
        <v>4</v>
      </c>
      <c r="FU38" s="12" t="s">
        <v>4</v>
      </c>
      <c r="FV38" s="12">
        <v>0</v>
      </c>
      <c r="FX38" s="12" t="s">
        <v>4</v>
      </c>
      <c r="GA38" s="12">
        <v>23.5</v>
      </c>
      <c r="GB38" s="12">
        <v>23.5</v>
      </c>
      <c r="GC38" s="21">
        <v>2.38</v>
      </c>
      <c r="GI38" s="12" t="s">
        <v>4</v>
      </c>
      <c r="GK38" s="12">
        <v>0.5</v>
      </c>
      <c r="GL38" s="12" t="s">
        <v>56</v>
      </c>
      <c r="GM38" s="12" t="s">
        <v>56</v>
      </c>
      <c r="GN38" s="12">
        <v>0</v>
      </c>
      <c r="GO38" s="12">
        <v>0</v>
      </c>
      <c r="GP38" s="12" t="s">
        <v>4</v>
      </c>
      <c r="GQ38" s="12" t="s">
        <v>1077</v>
      </c>
      <c r="GX38" s="12" t="s">
        <v>4</v>
      </c>
      <c r="HA38" s="12" t="s">
        <v>55</v>
      </c>
      <c r="HB38" s="12" t="s">
        <v>91</v>
      </c>
      <c r="HC38" s="12">
        <v>13</v>
      </c>
      <c r="HJ38" s="12" t="s">
        <v>13</v>
      </c>
      <c r="HK38" s="12" t="s">
        <v>12</v>
      </c>
      <c r="HP38" s="12" t="s">
        <v>94</v>
      </c>
      <c r="HQ38" s="12" t="s">
        <v>11</v>
      </c>
      <c r="HR38" s="12" t="s">
        <v>13</v>
      </c>
      <c r="HV38" s="12" t="s">
        <v>4</v>
      </c>
      <c r="HX38" s="12" t="s">
        <v>4</v>
      </c>
      <c r="HY38" s="12" t="s">
        <v>4</v>
      </c>
      <c r="HZ38" s="12">
        <v>0</v>
      </c>
      <c r="IA38" s="12">
        <v>0</v>
      </c>
      <c r="IB38" s="12">
        <v>0</v>
      </c>
      <c r="IC38" s="12">
        <v>0</v>
      </c>
      <c r="ID38" s="12">
        <v>0</v>
      </c>
      <c r="IE38" s="12">
        <v>0</v>
      </c>
      <c r="IG38" s="12">
        <v>23.5</v>
      </c>
      <c r="IH38" s="12">
        <v>23.5</v>
      </c>
      <c r="II38" s="21">
        <v>2</v>
      </c>
      <c r="IJ38" s="12">
        <v>2</v>
      </c>
      <c r="IK38" s="12" t="s">
        <v>1118</v>
      </c>
      <c r="IL38" s="12">
        <v>5.05</v>
      </c>
      <c r="IM38" s="21">
        <v>1.1000000000000001</v>
      </c>
      <c r="IN38" s="21">
        <v>0.26</v>
      </c>
      <c r="IT38" s="12" t="s">
        <v>4</v>
      </c>
      <c r="IV38" s="12">
        <v>0.5</v>
      </c>
      <c r="IW38" s="12" t="s">
        <v>56</v>
      </c>
      <c r="IX38" s="12" t="s">
        <v>56</v>
      </c>
      <c r="IY38" s="12">
        <v>0</v>
      </c>
      <c r="IZ38" s="12">
        <v>0</v>
      </c>
      <c r="JA38" s="12" t="s">
        <v>1077</v>
      </c>
      <c r="JH38" s="12" t="s">
        <v>4</v>
      </c>
      <c r="JK38" s="12" t="s">
        <v>55</v>
      </c>
      <c r="JL38" s="12" t="s">
        <v>41</v>
      </c>
      <c r="JM38" s="12">
        <v>13</v>
      </c>
      <c r="JT38" s="12" t="s">
        <v>13</v>
      </c>
      <c r="JU38" s="12" t="s">
        <v>12</v>
      </c>
      <c r="JV38" s="12" t="s">
        <v>14</v>
      </c>
      <c r="JW38" s="12" t="s">
        <v>11</v>
      </c>
      <c r="JZ38" s="12" t="s">
        <v>4</v>
      </c>
      <c r="KB38" s="12" t="s">
        <v>4</v>
      </c>
      <c r="KC38" s="12" t="s">
        <v>4</v>
      </c>
      <c r="KD38" s="12">
        <v>0</v>
      </c>
      <c r="KE38" s="12">
        <v>0</v>
      </c>
      <c r="KF38" s="12">
        <v>0</v>
      </c>
      <c r="KG38" s="12">
        <v>0</v>
      </c>
      <c r="KH38" s="12">
        <v>0</v>
      </c>
      <c r="KI38" s="12">
        <v>0</v>
      </c>
      <c r="KK38" s="12">
        <v>23.5</v>
      </c>
      <c r="KL38" s="12">
        <v>23.5</v>
      </c>
      <c r="KM38" s="21">
        <v>1.49</v>
      </c>
      <c r="KS38" s="12" t="s">
        <v>4</v>
      </c>
      <c r="KU38" s="12">
        <v>0.8</v>
      </c>
      <c r="KV38" s="12" t="s">
        <v>56</v>
      </c>
      <c r="KW38" s="12" t="s">
        <v>56</v>
      </c>
      <c r="KX38" s="12">
        <v>0</v>
      </c>
      <c r="KY38" s="12">
        <v>0</v>
      </c>
      <c r="KZ38" s="12" t="s">
        <v>4</v>
      </c>
      <c r="LA38" s="12" t="s">
        <v>1077</v>
      </c>
      <c r="LH38" s="12" t="s">
        <v>4</v>
      </c>
      <c r="LK38" s="12" t="s">
        <v>55</v>
      </c>
      <c r="LL38" s="12" t="s">
        <v>91</v>
      </c>
      <c r="LM38" s="12">
        <v>13</v>
      </c>
      <c r="LT38" s="12" t="s">
        <v>13</v>
      </c>
      <c r="LU38" s="12" t="s">
        <v>12</v>
      </c>
      <c r="LV38" s="12" t="s">
        <v>11</v>
      </c>
      <c r="LW38" s="12" t="s">
        <v>14</v>
      </c>
      <c r="LZ38" s="12" t="s">
        <v>94</v>
      </c>
      <c r="MA38" s="12" t="s">
        <v>13</v>
      </c>
      <c r="MB38" s="12" t="s">
        <v>11</v>
      </c>
      <c r="MC38" s="12" t="s">
        <v>14</v>
      </c>
      <c r="MF38" s="12" t="s">
        <v>4</v>
      </c>
      <c r="MH38" s="12" t="s">
        <v>4</v>
      </c>
      <c r="MI38" s="12" t="s">
        <v>4</v>
      </c>
      <c r="MJ38" s="12">
        <v>0</v>
      </c>
      <c r="MK38" s="12">
        <v>0</v>
      </c>
      <c r="ML38" s="12">
        <v>0</v>
      </c>
      <c r="MM38" s="12">
        <v>0</v>
      </c>
      <c r="MN38" s="12">
        <v>0</v>
      </c>
      <c r="MO38" s="12">
        <v>0</v>
      </c>
      <c r="MQ38" s="12">
        <v>26</v>
      </c>
      <c r="MR38" s="12">
        <v>26</v>
      </c>
      <c r="MS38" s="12">
        <v>1.27</v>
      </c>
      <c r="MT38" s="12">
        <v>3</v>
      </c>
      <c r="MU38" s="12" t="s">
        <v>1132</v>
      </c>
      <c r="MV38" s="21">
        <v>0.91</v>
      </c>
      <c r="MW38" s="21">
        <v>0.09</v>
      </c>
      <c r="MX38" s="12" t="s">
        <v>4</v>
      </c>
      <c r="MZ38" s="12" t="s">
        <v>4</v>
      </c>
      <c r="NA38" s="12" t="s">
        <v>7</v>
      </c>
      <c r="NH38" s="12" t="s">
        <v>4</v>
      </c>
      <c r="NI38" s="12" t="s">
        <v>4</v>
      </c>
      <c r="NJ38" s="12" t="s">
        <v>4</v>
      </c>
      <c r="NK38" s="12" t="s">
        <v>69</v>
      </c>
      <c r="NL38" s="12" t="s">
        <v>56</v>
      </c>
      <c r="NM38" s="12" t="s">
        <v>56</v>
      </c>
      <c r="NN38" s="12">
        <v>0</v>
      </c>
      <c r="NO38" s="12">
        <v>0</v>
      </c>
      <c r="NP38" s="12" t="s">
        <v>41</v>
      </c>
      <c r="NQ38" s="12" t="s">
        <v>3</v>
      </c>
      <c r="NR38" s="12">
        <v>1.4</v>
      </c>
      <c r="NT38" s="12">
        <v>14.1</v>
      </c>
      <c r="NV38" s="12">
        <v>10</v>
      </c>
      <c r="NZ38" s="12">
        <v>14.1</v>
      </c>
      <c r="OA38" s="12" t="s">
        <v>12</v>
      </c>
      <c r="OB38" s="12" t="s">
        <v>13</v>
      </c>
      <c r="OC38" s="12" t="s">
        <v>14</v>
      </c>
      <c r="OG38" s="12" t="s">
        <v>3</v>
      </c>
      <c r="OH38" s="12" t="s">
        <v>25</v>
      </c>
      <c r="OI38" s="12">
        <v>4</v>
      </c>
      <c r="OJ38" s="12">
        <v>4.2</v>
      </c>
      <c r="OK38" s="12" t="s">
        <v>4</v>
      </c>
      <c r="ON38" s="12" t="s">
        <v>64</v>
      </c>
      <c r="OO38" s="12" t="s">
        <v>3</v>
      </c>
      <c r="OP38" s="12">
        <v>16</v>
      </c>
      <c r="OQ38" s="12">
        <v>16</v>
      </c>
      <c r="OR38" s="12" t="s">
        <v>4</v>
      </c>
      <c r="OS38" s="12" t="s">
        <v>165</v>
      </c>
      <c r="OT38" s="12" t="s">
        <v>60</v>
      </c>
      <c r="OU38" s="12">
        <v>16</v>
      </c>
      <c r="OV38" s="12">
        <v>5</v>
      </c>
      <c r="OW38" s="12">
        <v>1</v>
      </c>
      <c r="OZ38" s="12" t="s">
        <v>56</v>
      </c>
      <c r="PA38" s="12" t="s">
        <v>60</v>
      </c>
      <c r="PB38" s="12">
        <v>10</v>
      </c>
      <c r="PG38" s="12" t="s">
        <v>165</v>
      </c>
      <c r="PH38" s="12" t="s">
        <v>59</v>
      </c>
      <c r="PI38" s="12">
        <v>16</v>
      </c>
      <c r="PJ38" s="12">
        <v>5</v>
      </c>
      <c r="PK38" s="12">
        <v>1</v>
      </c>
      <c r="PN38" s="12" t="s">
        <v>56</v>
      </c>
      <c r="PO38" s="12" t="s">
        <v>59</v>
      </c>
      <c r="PP38" s="12">
        <v>10</v>
      </c>
      <c r="QJ38" s="12">
        <v>50</v>
      </c>
      <c r="QK38" s="12">
        <v>50</v>
      </c>
      <c r="QL38" s="12">
        <v>2.2599999999999998</v>
      </c>
      <c r="QM38" s="12" t="s">
        <v>68</v>
      </c>
      <c r="QN38" s="12" t="s">
        <v>4</v>
      </c>
      <c r="QO38" s="12" t="s">
        <v>4</v>
      </c>
      <c r="QQ38" s="12" t="s">
        <v>4</v>
      </c>
      <c r="QR38" s="12" t="s">
        <v>3</v>
      </c>
      <c r="QS38" s="12">
        <v>0.9</v>
      </c>
      <c r="QU38" s="12" t="s">
        <v>4</v>
      </c>
      <c r="QW38" s="12" t="s">
        <v>7</v>
      </c>
      <c r="RB38" s="12" t="s">
        <v>69</v>
      </c>
      <c r="RC38" s="12" t="s">
        <v>42</v>
      </c>
      <c r="RH38" s="12">
        <v>22.5</v>
      </c>
      <c r="RJ38" s="12">
        <v>12</v>
      </c>
      <c r="RK38" s="12" t="s">
        <v>12</v>
      </c>
      <c r="RL38" s="12" t="s">
        <v>13</v>
      </c>
      <c r="RM38" s="12" t="s">
        <v>14</v>
      </c>
      <c r="RQ38" s="12" t="s">
        <v>3</v>
      </c>
      <c r="RR38" s="12" t="s">
        <v>71</v>
      </c>
      <c r="RS38" s="12" t="s">
        <v>391</v>
      </c>
    </row>
    <row r="39" spans="1:487" x14ac:dyDescent="0.35">
      <c r="A39" s="85">
        <v>20501047</v>
      </c>
      <c r="B39" s="12" t="s">
        <v>72</v>
      </c>
      <c r="C39" s="19">
        <v>0.56736111111111109</v>
      </c>
      <c r="D39" s="20">
        <v>44466</v>
      </c>
      <c r="E39" s="12" t="s">
        <v>47</v>
      </c>
      <c r="F39" s="12" t="s">
        <v>169</v>
      </c>
      <c r="G39" s="12" t="s">
        <v>170</v>
      </c>
      <c r="H39" s="12" t="s">
        <v>171</v>
      </c>
      <c r="K39" s="12">
        <v>50</v>
      </c>
      <c r="L39" s="12">
        <v>50</v>
      </c>
      <c r="M39" s="21">
        <v>0.72</v>
      </c>
      <c r="P39" s="12" t="s">
        <v>68</v>
      </c>
      <c r="Q39" s="12" t="s">
        <v>4</v>
      </c>
      <c r="R39" s="12" t="s">
        <v>4</v>
      </c>
      <c r="T39" s="12" t="s">
        <v>4</v>
      </c>
      <c r="U39" s="12" t="s">
        <v>3</v>
      </c>
      <c r="V39" s="12">
        <v>0.8</v>
      </c>
      <c r="X39" s="12" t="s">
        <v>4</v>
      </c>
      <c r="Z39" s="12" t="s">
        <v>7</v>
      </c>
      <c r="AG39" s="12" t="s">
        <v>55</v>
      </c>
      <c r="AH39" s="12" t="s">
        <v>42</v>
      </c>
      <c r="AI39" s="12">
        <v>11</v>
      </c>
      <c r="AP39" s="12" t="s">
        <v>12</v>
      </c>
      <c r="AQ39" s="12" t="s">
        <v>13</v>
      </c>
      <c r="AR39" s="12" t="s">
        <v>14</v>
      </c>
      <c r="AS39" s="12" t="s">
        <v>11</v>
      </c>
      <c r="AV39" s="12" t="s">
        <v>4</v>
      </c>
      <c r="AY39" s="12">
        <v>34</v>
      </c>
      <c r="AZ39" s="12">
        <v>34</v>
      </c>
      <c r="BA39" s="12">
        <v>2.85</v>
      </c>
      <c r="BB39" s="12">
        <v>1</v>
      </c>
      <c r="BC39" s="12" t="s">
        <v>1100</v>
      </c>
      <c r="BD39" s="12">
        <v>0.76</v>
      </c>
      <c r="BE39" s="12">
        <v>0.22</v>
      </c>
      <c r="BF39" s="12">
        <v>2</v>
      </c>
      <c r="BG39" s="12" t="s">
        <v>1132</v>
      </c>
      <c r="BH39" s="12">
        <v>0.32</v>
      </c>
      <c r="BI39" s="12">
        <v>0.13</v>
      </c>
      <c r="BJ39" s="12" t="s">
        <v>4</v>
      </c>
      <c r="BL39" s="12" t="s">
        <v>4</v>
      </c>
      <c r="BM39" s="12" t="s">
        <v>54</v>
      </c>
      <c r="BN39" s="12" t="s">
        <v>172</v>
      </c>
      <c r="BO39" s="12">
        <v>11</v>
      </c>
      <c r="BP39" s="12">
        <v>23</v>
      </c>
      <c r="BT39" s="12" t="s">
        <v>4</v>
      </c>
      <c r="BU39" s="12" t="s">
        <v>4</v>
      </c>
      <c r="BV39" s="12" t="s">
        <v>4</v>
      </c>
      <c r="BW39" s="12" t="s">
        <v>86</v>
      </c>
      <c r="BX39" s="12" t="s">
        <v>92</v>
      </c>
      <c r="BY39" s="12" t="s">
        <v>1166</v>
      </c>
      <c r="BZ39" s="12">
        <v>1</v>
      </c>
      <c r="CA39" s="12">
        <v>0</v>
      </c>
      <c r="CB39" s="12" t="s">
        <v>42</v>
      </c>
      <c r="CC39" s="12" t="s">
        <v>3</v>
      </c>
      <c r="CD39" s="12">
        <v>0.8</v>
      </c>
      <c r="CF39" s="12">
        <v>8.4</v>
      </c>
      <c r="CM39" s="12" t="s">
        <v>11</v>
      </c>
      <c r="CN39" s="12" t="s">
        <v>12</v>
      </c>
      <c r="CO39" s="12" t="s">
        <v>13</v>
      </c>
      <c r="CS39" s="12" t="s">
        <v>4</v>
      </c>
      <c r="CU39" s="12">
        <v>2.5</v>
      </c>
      <c r="CV39" s="12">
        <v>1.8</v>
      </c>
      <c r="CW39" s="12" t="s">
        <v>4</v>
      </c>
      <c r="CZ39" s="12" t="s">
        <v>64</v>
      </c>
      <c r="DA39" s="12" t="s">
        <v>3</v>
      </c>
      <c r="DB39" s="12">
        <v>34</v>
      </c>
      <c r="DC39" s="12">
        <v>34</v>
      </c>
      <c r="DD39" s="12" t="s">
        <v>4</v>
      </c>
      <c r="DE39" s="12" t="s">
        <v>65</v>
      </c>
      <c r="DF39" s="12" t="s">
        <v>60</v>
      </c>
      <c r="DG39" s="12">
        <v>5</v>
      </c>
      <c r="DH39" s="12">
        <v>5</v>
      </c>
      <c r="DI39" s="12">
        <v>5</v>
      </c>
      <c r="DL39" s="12" t="s">
        <v>173</v>
      </c>
      <c r="DM39" s="12" t="s">
        <v>60</v>
      </c>
      <c r="DN39" s="12">
        <v>29</v>
      </c>
      <c r="DO39" s="12">
        <v>5</v>
      </c>
      <c r="DP39" s="12">
        <v>3</v>
      </c>
      <c r="DS39" s="12" t="s">
        <v>65</v>
      </c>
      <c r="DT39" s="12" t="s">
        <v>59</v>
      </c>
      <c r="DU39" s="12">
        <v>5</v>
      </c>
      <c r="DV39" s="12">
        <v>5</v>
      </c>
      <c r="DW39" s="12">
        <v>5</v>
      </c>
      <c r="DZ39" s="12" t="s">
        <v>174</v>
      </c>
      <c r="EA39" s="12" t="s">
        <v>175</v>
      </c>
      <c r="EB39" s="12">
        <v>29</v>
      </c>
      <c r="EC39" s="12">
        <v>5</v>
      </c>
      <c r="ED39" s="12">
        <v>3</v>
      </c>
      <c r="EV39" s="12" t="s">
        <v>4</v>
      </c>
      <c r="EX39" s="12">
        <v>57.6</v>
      </c>
      <c r="EY39" s="21">
        <f t="shared" si="8"/>
        <v>3.5432812500000002</v>
      </c>
      <c r="EZ39" s="12">
        <v>5</v>
      </c>
      <c r="FA39" s="12">
        <v>5.4</v>
      </c>
      <c r="FB39" s="12">
        <v>5.7</v>
      </c>
      <c r="FC39" s="12">
        <v>5.7</v>
      </c>
      <c r="FD39" s="12">
        <f t="shared" si="2"/>
        <v>5.35</v>
      </c>
      <c r="FE39">
        <v>10.67</v>
      </c>
      <c r="FF39" s="13">
        <f t="shared" si="3"/>
        <v>0.73972602739726034</v>
      </c>
      <c r="FG39" s="13">
        <f t="shared" si="4"/>
        <v>1.4616438356164383</v>
      </c>
      <c r="FH39" s="21">
        <f t="shared" si="9"/>
        <v>5.85</v>
      </c>
      <c r="FI39" s="21">
        <f t="shared" si="5"/>
        <v>97.3</v>
      </c>
      <c r="FJ39" s="21">
        <f t="shared" si="6"/>
        <v>1.7499999999999998</v>
      </c>
      <c r="FK39" s="21">
        <f t="shared" si="7"/>
        <v>1.3</v>
      </c>
      <c r="FL39" s="12" t="s">
        <v>52</v>
      </c>
      <c r="FM39" s="12">
        <v>0</v>
      </c>
      <c r="FN39" s="12" t="s">
        <v>92</v>
      </c>
      <c r="FO39" s="12">
        <v>4</v>
      </c>
      <c r="FP39" s="12">
        <v>0</v>
      </c>
      <c r="FQ39" s="23">
        <v>0</v>
      </c>
      <c r="FS39" s="12" t="s">
        <v>4</v>
      </c>
      <c r="FT39" s="12" t="s">
        <v>4</v>
      </c>
      <c r="FU39" s="12" t="s">
        <v>4</v>
      </c>
      <c r="FV39" s="12">
        <v>0.5</v>
      </c>
      <c r="FW39" s="12" t="s">
        <v>92</v>
      </c>
      <c r="FX39" s="12" t="s">
        <v>4</v>
      </c>
      <c r="GA39" s="12">
        <v>19</v>
      </c>
      <c r="GB39" s="12">
        <v>19.100000000000001</v>
      </c>
      <c r="GC39" s="21">
        <v>3.82</v>
      </c>
      <c r="GI39" s="12" t="s">
        <v>3</v>
      </c>
      <c r="GJ39" s="12">
        <v>1.1000000000000001</v>
      </c>
      <c r="GL39" s="12" t="s">
        <v>92</v>
      </c>
      <c r="GM39" s="12" t="s">
        <v>1166</v>
      </c>
      <c r="GN39" s="12">
        <v>1</v>
      </c>
      <c r="GO39" s="12">
        <v>0</v>
      </c>
      <c r="GP39" s="12" t="s">
        <v>4</v>
      </c>
      <c r="GQ39" s="12" t="s">
        <v>1075</v>
      </c>
      <c r="GR39" s="12" t="s">
        <v>135</v>
      </c>
      <c r="GS39" s="12">
        <v>19</v>
      </c>
      <c r="GT39" s="12">
        <v>0</v>
      </c>
      <c r="GY39" s="12" t="s">
        <v>4</v>
      </c>
      <c r="HA39" s="12" t="s">
        <v>86</v>
      </c>
      <c r="HB39" s="12" t="s">
        <v>91</v>
      </c>
      <c r="HD39" s="12">
        <v>5</v>
      </c>
      <c r="HG39" s="12">
        <v>5</v>
      </c>
      <c r="HI39" s="12">
        <v>6.7</v>
      </c>
      <c r="HJ39" s="12" t="s">
        <v>13</v>
      </c>
      <c r="HK39" s="12" t="s">
        <v>12</v>
      </c>
      <c r="HL39" s="12" t="s">
        <v>11</v>
      </c>
      <c r="HP39" s="12" t="s">
        <v>94</v>
      </c>
      <c r="HQ39" s="12" t="s">
        <v>159</v>
      </c>
      <c r="HR39" s="12" t="s">
        <v>11</v>
      </c>
      <c r="HV39" s="12" t="s">
        <v>4</v>
      </c>
      <c r="HX39" s="12" t="s">
        <v>3</v>
      </c>
      <c r="HY39" s="12" t="s">
        <v>3</v>
      </c>
      <c r="HZ39" s="12">
        <v>19</v>
      </c>
      <c r="IA39" s="12">
        <v>19</v>
      </c>
      <c r="IB39" s="12">
        <v>2.2999999999999998</v>
      </c>
      <c r="IC39" s="12">
        <v>1.8</v>
      </c>
      <c r="ID39" s="12">
        <v>1.1000000000000001</v>
      </c>
      <c r="IE39" s="12">
        <v>1.3</v>
      </c>
      <c r="IG39" s="12">
        <v>19</v>
      </c>
      <c r="IH39" s="12">
        <v>16.899999999999999</v>
      </c>
      <c r="II39" s="21">
        <v>3.79</v>
      </c>
      <c r="IJ39" s="12">
        <v>3</v>
      </c>
      <c r="IK39" s="12" t="s">
        <v>1100</v>
      </c>
      <c r="IL39" s="12">
        <v>5.9</v>
      </c>
      <c r="IM39" s="21">
        <v>1.31</v>
      </c>
      <c r="IN39" s="21">
        <v>0.28999999999999998</v>
      </c>
      <c r="IO39" s="12">
        <v>4</v>
      </c>
      <c r="IP39" s="12" t="s">
        <v>1118</v>
      </c>
      <c r="IQ39" s="12">
        <v>5.8</v>
      </c>
      <c r="IR39" s="12">
        <v>0.62</v>
      </c>
      <c r="IS39" s="12">
        <v>0.09</v>
      </c>
      <c r="IT39" s="12" t="s">
        <v>3</v>
      </c>
      <c r="IU39" s="22">
        <v>1.1000000000000001</v>
      </c>
      <c r="IW39" s="12" t="s">
        <v>92</v>
      </c>
      <c r="IX39" s="12" t="s">
        <v>1166</v>
      </c>
      <c r="IY39" s="12">
        <v>2</v>
      </c>
      <c r="IZ39" s="12">
        <v>0</v>
      </c>
      <c r="JA39" s="12" t="s">
        <v>1076</v>
      </c>
      <c r="JB39" s="12" t="s">
        <v>135</v>
      </c>
      <c r="JC39" s="12">
        <v>19</v>
      </c>
      <c r="JD39" s="12">
        <v>19</v>
      </c>
      <c r="JI39" s="12" t="s">
        <v>4</v>
      </c>
      <c r="JK39" s="12" t="s">
        <v>86</v>
      </c>
      <c r="JL39" s="12" t="s">
        <v>41</v>
      </c>
      <c r="JM39" s="12">
        <v>5.9</v>
      </c>
      <c r="JQ39" s="12">
        <v>5.9</v>
      </c>
      <c r="JS39" s="12">
        <v>7.1</v>
      </c>
      <c r="JT39" s="12" t="s">
        <v>13</v>
      </c>
      <c r="JU39" s="12" t="s">
        <v>12</v>
      </c>
      <c r="JV39" s="12" t="s">
        <v>14</v>
      </c>
      <c r="JW39" s="12" t="s">
        <v>11</v>
      </c>
      <c r="JZ39" s="12" t="s">
        <v>4</v>
      </c>
      <c r="KB39" s="12" t="s">
        <v>3</v>
      </c>
      <c r="KC39" s="12" t="s">
        <v>3</v>
      </c>
      <c r="KD39" s="12">
        <v>19</v>
      </c>
      <c r="KE39" s="12">
        <v>19</v>
      </c>
      <c r="KF39" s="12">
        <v>1.6</v>
      </c>
      <c r="KG39" s="12">
        <v>1.5</v>
      </c>
      <c r="KH39" s="12">
        <v>1.3</v>
      </c>
      <c r="KI39" s="12">
        <v>1.5</v>
      </c>
      <c r="KK39" s="12">
        <v>19</v>
      </c>
      <c r="KL39" s="12">
        <v>21.5</v>
      </c>
      <c r="KM39" s="21">
        <v>3.12</v>
      </c>
      <c r="KS39" s="12" t="s">
        <v>112</v>
      </c>
      <c r="KT39" s="12">
        <v>1.1000000000000001</v>
      </c>
      <c r="KV39" s="12" t="s">
        <v>92</v>
      </c>
      <c r="KW39" s="12" t="s">
        <v>1166</v>
      </c>
      <c r="KX39" s="12">
        <v>1</v>
      </c>
      <c r="KY39" s="12">
        <v>0</v>
      </c>
      <c r="KZ39" s="12" t="s">
        <v>4</v>
      </c>
      <c r="LA39" s="12" t="s">
        <v>1076</v>
      </c>
      <c r="LB39" s="12" t="s">
        <v>135</v>
      </c>
      <c r="LC39" s="12">
        <v>19</v>
      </c>
      <c r="LD39" s="12">
        <v>38</v>
      </c>
      <c r="LI39" s="12" t="s">
        <v>4</v>
      </c>
      <c r="LK39" s="12" t="s">
        <v>86</v>
      </c>
      <c r="LL39" s="12" t="s">
        <v>91</v>
      </c>
      <c r="LM39" s="12">
        <v>5.8</v>
      </c>
      <c r="LQ39" s="12">
        <v>5.8</v>
      </c>
      <c r="LS39" s="12">
        <v>6.6</v>
      </c>
      <c r="LT39" s="12" t="s">
        <v>12</v>
      </c>
      <c r="LU39" s="12" t="s">
        <v>13</v>
      </c>
      <c r="LV39" s="12" t="s">
        <v>11</v>
      </c>
      <c r="LZ39" s="12" t="s">
        <v>94</v>
      </c>
      <c r="MA39" s="12" t="s">
        <v>13</v>
      </c>
      <c r="MB39" s="12" t="s">
        <v>11</v>
      </c>
      <c r="MC39" s="12" t="s">
        <v>14</v>
      </c>
      <c r="MF39" s="12" t="s">
        <v>4</v>
      </c>
      <c r="MH39" s="12" t="s">
        <v>3</v>
      </c>
      <c r="MI39" s="12" t="s">
        <v>3</v>
      </c>
      <c r="MJ39" s="12">
        <v>19</v>
      </c>
      <c r="MK39" s="12">
        <v>19</v>
      </c>
      <c r="ML39" s="12">
        <v>1.7</v>
      </c>
      <c r="MM39" s="12">
        <v>1.6</v>
      </c>
      <c r="MN39" s="12">
        <v>1.3</v>
      </c>
      <c r="MO39" s="12">
        <v>1.3</v>
      </c>
      <c r="MQ39" s="12">
        <v>43</v>
      </c>
      <c r="MR39" s="12">
        <v>43</v>
      </c>
      <c r="MS39" s="12">
        <v>0.3</v>
      </c>
      <c r="MX39" s="12" t="s">
        <v>4</v>
      </c>
      <c r="MZ39" s="12" t="s">
        <v>4</v>
      </c>
      <c r="NA39" s="12" t="s">
        <v>7</v>
      </c>
      <c r="NH39" s="12" t="s">
        <v>4</v>
      </c>
      <c r="NI39" s="12" t="s">
        <v>4</v>
      </c>
      <c r="NJ39" s="12" t="s">
        <v>112</v>
      </c>
      <c r="NK39" s="12" t="s">
        <v>69</v>
      </c>
      <c r="NL39" s="12" t="s">
        <v>56</v>
      </c>
      <c r="NM39" s="12" t="s">
        <v>56</v>
      </c>
      <c r="NN39" s="12">
        <v>0</v>
      </c>
      <c r="NO39" s="12">
        <v>0</v>
      </c>
      <c r="NP39" s="12" t="s">
        <v>42</v>
      </c>
      <c r="NQ39" s="12" t="s">
        <v>3</v>
      </c>
      <c r="NR39" s="12">
        <v>1.2</v>
      </c>
      <c r="NT39" s="12">
        <v>7.3</v>
      </c>
      <c r="NZ39" s="12">
        <v>7.3</v>
      </c>
      <c r="OA39" s="12" t="s">
        <v>14</v>
      </c>
      <c r="OB39" s="12" t="s">
        <v>13</v>
      </c>
      <c r="OC39" s="12" t="s">
        <v>12</v>
      </c>
      <c r="OG39" s="12" t="s">
        <v>4</v>
      </c>
      <c r="OI39" s="12">
        <v>2.2000000000000002</v>
      </c>
      <c r="OJ39" s="12">
        <v>2.1</v>
      </c>
      <c r="OK39" s="12" t="s">
        <v>3</v>
      </c>
      <c r="ON39" s="12" t="s">
        <v>64</v>
      </c>
      <c r="OO39" s="12" t="s">
        <v>3</v>
      </c>
      <c r="OP39" s="12">
        <v>43</v>
      </c>
      <c r="OQ39" s="12">
        <v>43</v>
      </c>
      <c r="OR39" s="12" t="s">
        <v>4</v>
      </c>
      <c r="OS39" s="12" t="s">
        <v>173</v>
      </c>
      <c r="OT39" s="12" t="s">
        <v>60</v>
      </c>
      <c r="OU39" s="12">
        <v>43</v>
      </c>
      <c r="OV39" s="12">
        <v>4</v>
      </c>
      <c r="OW39" s="12">
        <v>3</v>
      </c>
      <c r="OX39" s="12" t="s">
        <v>176</v>
      </c>
      <c r="OY39" s="12">
        <v>30</v>
      </c>
      <c r="OZ39" s="12" t="s">
        <v>173</v>
      </c>
      <c r="PA39" s="12" t="s">
        <v>59</v>
      </c>
      <c r="PB39" s="12">
        <v>43</v>
      </c>
      <c r="PC39" s="12">
        <v>3</v>
      </c>
      <c r="PD39" s="12">
        <v>3</v>
      </c>
      <c r="PE39" s="12" t="s">
        <v>176</v>
      </c>
      <c r="PF39" s="12">
        <v>30</v>
      </c>
      <c r="QJ39" s="12">
        <v>50</v>
      </c>
      <c r="QK39" s="12">
        <v>50</v>
      </c>
      <c r="QL39" s="12">
        <v>2.8</v>
      </c>
      <c r="QM39" s="12" t="s">
        <v>68</v>
      </c>
      <c r="QN39" s="12" t="s">
        <v>4</v>
      </c>
      <c r="QO39" s="12" t="s">
        <v>4</v>
      </c>
      <c r="QQ39" s="12" t="s">
        <v>4</v>
      </c>
      <c r="QR39" s="12" t="s">
        <v>3</v>
      </c>
      <c r="QS39" s="12">
        <v>0.7</v>
      </c>
      <c r="QU39" s="12" t="s">
        <v>4</v>
      </c>
      <c r="QW39" s="12" t="s">
        <v>7</v>
      </c>
      <c r="RB39" s="12" t="s">
        <v>69</v>
      </c>
      <c r="RC39" s="12" t="s">
        <v>42</v>
      </c>
      <c r="RH39" s="12">
        <v>8.6999999999999993</v>
      </c>
      <c r="RJ39" s="12">
        <v>9.4</v>
      </c>
      <c r="RK39" s="12" t="s">
        <v>14</v>
      </c>
      <c r="RL39" s="12" t="s">
        <v>12</v>
      </c>
      <c r="RM39" s="12" t="s">
        <v>13</v>
      </c>
      <c r="RQ39" s="12" t="s">
        <v>3</v>
      </c>
      <c r="RR39" s="12" t="s">
        <v>71</v>
      </c>
    </row>
    <row r="40" spans="1:487" x14ac:dyDescent="0.35">
      <c r="A40" s="85">
        <v>20501050</v>
      </c>
      <c r="B40" s="12" t="s">
        <v>72</v>
      </c>
      <c r="C40" s="24">
        <v>0.56944444444444442</v>
      </c>
      <c r="D40" s="20">
        <v>44439</v>
      </c>
      <c r="E40" s="12" t="s">
        <v>47</v>
      </c>
      <c r="F40" s="12" t="s">
        <v>425</v>
      </c>
      <c r="G40" s="12" t="s">
        <v>447</v>
      </c>
      <c r="H40" s="12" t="s">
        <v>448</v>
      </c>
      <c r="I40" s="12">
        <v>61.649929999999998</v>
      </c>
      <c r="J40" s="12">
        <v>-149.56782999999999</v>
      </c>
      <c r="K40" s="12">
        <v>63</v>
      </c>
      <c r="L40" s="12">
        <v>48</v>
      </c>
      <c r="M40" s="21">
        <v>1.92</v>
      </c>
      <c r="P40" s="12" t="s">
        <v>68</v>
      </c>
      <c r="Q40" s="12" t="s">
        <v>4</v>
      </c>
      <c r="R40" s="12" t="s">
        <v>4</v>
      </c>
      <c r="T40" s="12" t="s">
        <v>4</v>
      </c>
      <c r="U40" s="12" t="s">
        <v>3</v>
      </c>
      <c r="V40" s="12">
        <v>1</v>
      </c>
      <c r="X40" s="12" t="s">
        <v>4</v>
      </c>
      <c r="Z40" s="12" t="s">
        <v>7</v>
      </c>
      <c r="AG40" s="12" t="s">
        <v>412</v>
      </c>
      <c r="AH40" s="12" t="s">
        <v>42</v>
      </c>
      <c r="AI40" s="12">
        <v>12.8</v>
      </c>
      <c r="AP40" s="12" t="s">
        <v>12</v>
      </c>
      <c r="AQ40" s="12" t="s">
        <v>13</v>
      </c>
      <c r="AR40" s="12" t="s">
        <v>14</v>
      </c>
      <c r="AV40" s="12" t="s">
        <v>3</v>
      </c>
      <c r="AW40" s="12" t="s">
        <v>338</v>
      </c>
      <c r="AY40" s="12">
        <v>63</v>
      </c>
      <c r="AZ40" s="12">
        <v>63</v>
      </c>
      <c r="BA40" s="12">
        <v>2.92</v>
      </c>
      <c r="BB40" s="12">
        <v>3</v>
      </c>
      <c r="BC40" s="12" t="s">
        <v>1118</v>
      </c>
      <c r="BD40" s="12">
        <v>0.7</v>
      </c>
      <c r="BE40" s="12">
        <v>0.3</v>
      </c>
      <c r="BJ40" s="12" t="s">
        <v>4</v>
      </c>
      <c r="BL40" s="12" t="s">
        <v>4</v>
      </c>
      <c r="BM40" s="12" t="s">
        <v>1075</v>
      </c>
      <c r="BN40" s="12" t="s">
        <v>449</v>
      </c>
      <c r="BO40" s="12">
        <v>20</v>
      </c>
      <c r="BP40" s="12">
        <v>0</v>
      </c>
      <c r="BT40" s="12" t="s">
        <v>4</v>
      </c>
      <c r="BU40" s="12" t="s">
        <v>4</v>
      </c>
      <c r="BV40" s="12" t="s">
        <v>4</v>
      </c>
      <c r="BW40" s="12" t="s">
        <v>414</v>
      </c>
      <c r="BX40" s="12" t="s">
        <v>56</v>
      </c>
      <c r="BY40" s="12" t="s">
        <v>56</v>
      </c>
      <c r="BZ40" s="12">
        <v>0</v>
      </c>
      <c r="CA40" s="12">
        <v>0</v>
      </c>
      <c r="CB40" s="12" t="s">
        <v>41</v>
      </c>
      <c r="CC40" s="12" t="s">
        <v>3</v>
      </c>
      <c r="CD40" s="12">
        <v>0.9</v>
      </c>
      <c r="CF40" s="12">
        <v>13.3</v>
      </c>
      <c r="CM40" s="12" t="s">
        <v>12</v>
      </c>
      <c r="CN40" s="12" t="s">
        <v>13</v>
      </c>
      <c r="CO40" s="12" t="s">
        <v>14</v>
      </c>
      <c r="CP40" s="12" t="s">
        <v>11</v>
      </c>
      <c r="CS40" s="12" t="s">
        <v>4</v>
      </c>
      <c r="CU40" s="12">
        <v>1.3</v>
      </c>
      <c r="CV40" s="12">
        <v>1.6</v>
      </c>
      <c r="CW40" s="12" t="s">
        <v>4</v>
      </c>
      <c r="CZ40" s="12" t="s">
        <v>64</v>
      </c>
      <c r="DA40" s="12" t="s">
        <v>3</v>
      </c>
      <c r="DB40" s="12">
        <v>14</v>
      </c>
      <c r="DC40" s="12">
        <v>20</v>
      </c>
      <c r="DD40" s="12" t="s">
        <v>4</v>
      </c>
      <c r="DE40" s="12" t="s">
        <v>450</v>
      </c>
      <c r="DF40" s="12" t="s">
        <v>59</v>
      </c>
      <c r="DG40" s="12">
        <v>14</v>
      </c>
      <c r="DH40" s="12">
        <v>5</v>
      </c>
      <c r="DI40" s="12">
        <v>1</v>
      </c>
      <c r="DL40" s="12" t="s">
        <v>279</v>
      </c>
      <c r="DM40" s="12" t="s">
        <v>60</v>
      </c>
      <c r="DN40" s="12">
        <v>20</v>
      </c>
      <c r="DO40" s="12">
        <v>5</v>
      </c>
      <c r="DP40" s="12">
        <v>1</v>
      </c>
      <c r="EV40" s="12" t="s">
        <v>4</v>
      </c>
      <c r="EX40" s="12">
        <v>54.5</v>
      </c>
      <c r="EY40" s="21">
        <f t="shared" si="8"/>
        <v>2.4244403669724766</v>
      </c>
      <c r="EZ40" s="12">
        <v>5.2</v>
      </c>
      <c r="FA40" s="12">
        <v>17.7</v>
      </c>
      <c r="FB40" s="12">
        <v>3.7</v>
      </c>
      <c r="FC40" s="12">
        <v>16.8</v>
      </c>
      <c r="FD40" s="12">
        <f t="shared" si="2"/>
        <v>4.45</v>
      </c>
      <c r="FE40">
        <v>19</v>
      </c>
      <c r="FF40" s="13">
        <f t="shared" si="3"/>
        <v>1.3720930232558139</v>
      </c>
      <c r="FG40" s="13">
        <f t="shared" si="4"/>
        <v>1.4728682170542635</v>
      </c>
      <c r="FH40" s="21">
        <f t="shared" si="9"/>
        <v>16.933333333333334</v>
      </c>
      <c r="FI40" s="21">
        <f t="shared" si="5"/>
        <v>16</v>
      </c>
      <c r="FJ40" s="21">
        <f t="shared" si="6"/>
        <v>0.58333333333333337</v>
      </c>
      <c r="FK40" s="21">
        <f t="shared" si="7"/>
        <v>0.3</v>
      </c>
      <c r="FL40" s="12" t="s">
        <v>52</v>
      </c>
      <c r="FM40" s="12">
        <v>0</v>
      </c>
      <c r="FN40" s="12" t="s">
        <v>56</v>
      </c>
      <c r="FO40" s="12">
        <v>0</v>
      </c>
      <c r="FP40" s="12">
        <v>0</v>
      </c>
      <c r="FQ40" s="12" t="s">
        <v>61</v>
      </c>
      <c r="FR40" s="12" t="s">
        <v>400</v>
      </c>
      <c r="FS40" s="12" t="s">
        <v>3</v>
      </c>
      <c r="FT40" s="12" t="s">
        <v>4</v>
      </c>
      <c r="FU40" s="12" t="s">
        <v>4</v>
      </c>
      <c r="FV40" s="12">
        <v>0</v>
      </c>
      <c r="FX40" s="12" t="s">
        <v>4</v>
      </c>
      <c r="GA40" s="12">
        <v>18.2</v>
      </c>
      <c r="GB40" s="12">
        <v>18.2</v>
      </c>
      <c r="GC40" s="21">
        <v>3.52</v>
      </c>
      <c r="GI40" s="12" t="s">
        <v>3</v>
      </c>
      <c r="GJ40" s="12">
        <v>0.6</v>
      </c>
      <c r="GL40" s="12" t="s">
        <v>56</v>
      </c>
      <c r="GM40" s="12" t="s">
        <v>56</v>
      </c>
      <c r="GN40" s="12">
        <v>0</v>
      </c>
      <c r="GO40" s="12">
        <v>0</v>
      </c>
      <c r="GP40" s="12" t="s">
        <v>4</v>
      </c>
      <c r="GQ40" s="12" t="s">
        <v>1077</v>
      </c>
      <c r="GR40" s="12" t="s">
        <v>451</v>
      </c>
      <c r="GS40" s="12">
        <v>18.2</v>
      </c>
      <c r="GT40" s="12">
        <v>0</v>
      </c>
      <c r="GX40" s="12" t="s">
        <v>4</v>
      </c>
      <c r="GY40" s="12" t="s">
        <v>4</v>
      </c>
      <c r="HA40" s="12" t="s">
        <v>414</v>
      </c>
      <c r="HB40" s="12" t="s">
        <v>91</v>
      </c>
      <c r="HC40" s="12">
        <v>17.100000000000001</v>
      </c>
      <c r="HJ40" s="12" t="s">
        <v>12</v>
      </c>
      <c r="HK40" s="12" t="s">
        <v>13</v>
      </c>
      <c r="HL40" s="12" t="s">
        <v>14</v>
      </c>
      <c r="HP40" s="12" t="s">
        <v>12</v>
      </c>
      <c r="HQ40" s="12" t="s">
        <v>13</v>
      </c>
      <c r="HR40" s="12" t="s">
        <v>11</v>
      </c>
      <c r="HV40" s="12" t="s">
        <v>4</v>
      </c>
      <c r="HX40" s="12" t="s">
        <v>4</v>
      </c>
      <c r="HY40" s="12" t="s">
        <v>4</v>
      </c>
      <c r="HZ40" s="12">
        <v>0</v>
      </c>
      <c r="IA40" s="12">
        <v>0</v>
      </c>
      <c r="IB40" s="12">
        <v>0</v>
      </c>
      <c r="IC40" s="12">
        <v>0</v>
      </c>
      <c r="ID40" s="12">
        <v>0</v>
      </c>
      <c r="IE40" s="12">
        <v>0</v>
      </c>
      <c r="IG40" s="12">
        <v>18.2</v>
      </c>
      <c r="IH40" s="12">
        <v>18.2</v>
      </c>
      <c r="II40" s="21">
        <v>2.09</v>
      </c>
      <c r="IJ40" s="12">
        <v>2</v>
      </c>
      <c r="IK40" s="12" t="s">
        <v>1118</v>
      </c>
      <c r="IL40" s="12">
        <v>3.7</v>
      </c>
      <c r="IM40" s="21">
        <v>0.9</v>
      </c>
      <c r="IN40" s="21">
        <v>0.24</v>
      </c>
      <c r="IT40" s="12" t="s">
        <v>3</v>
      </c>
      <c r="IU40" s="12">
        <v>0.7</v>
      </c>
      <c r="IW40" s="12" t="s">
        <v>56</v>
      </c>
      <c r="IX40" s="12" t="s">
        <v>56</v>
      </c>
      <c r="IY40" s="12">
        <v>0</v>
      </c>
      <c r="IZ40" s="12">
        <v>0</v>
      </c>
      <c r="JA40" s="12" t="s">
        <v>1077</v>
      </c>
      <c r="JB40" s="12" t="s">
        <v>452</v>
      </c>
      <c r="JC40" s="12">
        <v>18.2</v>
      </c>
      <c r="JH40" s="12" t="s">
        <v>4</v>
      </c>
      <c r="JI40" s="12" t="s">
        <v>4</v>
      </c>
      <c r="JK40" s="12" t="s">
        <v>232</v>
      </c>
      <c r="JL40" s="12" t="s">
        <v>41</v>
      </c>
      <c r="JM40" s="12">
        <v>17.5</v>
      </c>
      <c r="JT40" s="12" t="s">
        <v>13</v>
      </c>
      <c r="JU40" s="12" t="s">
        <v>81</v>
      </c>
      <c r="JV40" s="12" t="s">
        <v>12</v>
      </c>
      <c r="JZ40" s="12" t="s">
        <v>4</v>
      </c>
      <c r="KB40" s="12" t="s">
        <v>4</v>
      </c>
      <c r="KC40" s="12" t="s">
        <v>4</v>
      </c>
      <c r="KD40" s="12">
        <v>0</v>
      </c>
      <c r="KE40" s="12">
        <v>0</v>
      </c>
      <c r="KF40" s="12">
        <v>0</v>
      </c>
      <c r="KG40" s="12">
        <v>0</v>
      </c>
      <c r="KH40" s="12">
        <v>0</v>
      </c>
      <c r="KI40" s="12">
        <v>0</v>
      </c>
      <c r="KK40" s="12">
        <v>18.2</v>
      </c>
      <c r="KL40" s="12">
        <v>18.2</v>
      </c>
      <c r="KM40" s="21">
        <v>1.65</v>
      </c>
      <c r="KN40" s="12">
        <v>1</v>
      </c>
      <c r="KO40" s="12" t="s">
        <v>1100</v>
      </c>
      <c r="KP40" s="12">
        <v>4.33</v>
      </c>
      <c r="KQ40" s="12">
        <v>1.5</v>
      </c>
      <c r="KR40" s="12">
        <v>0.26</v>
      </c>
      <c r="KS40" s="12" t="s">
        <v>3</v>
      </c>
      <c r="KT40" s="12">
        <v>0.8</v>
      </c>
      <c r="KV40" s="12" t="s">
        <v>56</v>
      </c>
      <c r="KW40" s="12" t="s">
        <v>56</v>
      </c>
      <c r="KX40" s="12">
        <v>0</v>
      </c>
      <c r="KY40" s="12">
        <v>0</v>
      </c>
      <c r="KZ40" s="12" t="s">
        <v>4</v>
      </c>
      <c r="LA40" s="12" t="s">
        <v>7</v>
      </c>
      <c r="LH40" s="12" t="s">
        <v>4</v>
      </c>
      <c r="LI40" s="12" t="s">
        <v>4</v>
      </c>
      <c r="LK40" s="12" t="s">
        <v>415</v>
      </c>
      <c r="LL40" s="12" t="s">
        <v>91</v>
      </c>
      <c r="LM40" s="12">
        <v>16.2</v>
      </c>
      <c r="LT40" s="12" t="s">
        <v>12</v>
      </c>
      <c r="LU40" s="12" t="s">
        <v>13</v>
      </c>
      <c r="LV40" s="12" t="s">
        <v>14</v>
      </c>
      <c r="LZ40" s="12" t="s">
        <v>94</v>
      </c>
      <c r="MA40" s="12" t="s">
        <v>14</v>
      </c>
      <c r="MB40" s="12" t="s">
        <v>13</v>
      </c>
      <c r="MF40" s="12" t="s">
        <v>4</v>
      </c>
      <c r="MH40" s="12" t="s">
        <v>3</v>
      </c>
      <c r="MI40" s="12" t="s">
        <v>3</v>
      </c>
      <c r="MJ40" s="12">
        <v>7</v>
      </c>
      <c r="MK40" s="12">
        <v>9</v>
      </c>
      <c r="ML40" s="12">
        <v>1.6</v>
      </c>
      <c r="MM40" s="12">
        <v>1.9</v>
      </c>
      <c r="MN40" s="12">
        <v>1</v>
      </c>
      <c r="MO40" s="12">
        <v>0.8</v>
      </c>
      <c r="MP40" s="12" t="s">
        <v>453</v>
      </c>
      <c r="MQ40" s="12">
        <v>40</v>
      </c>
      <c r="MR40" s="12">
        <v>32</v>
      </c>
      <c r="MS40" s="12">
        <v>2.25</v>
      </c>
      <c r="MX40" s="12" t="s">
        <v>4</v>
      </c>
      <c r="MZ40" s="12" t="s">
        <v>4</v>
      </c>
      <c r="NA40" s="12" t="s">
        <v>7</v>
      </c>
      <c r="NH40" s="12" t="s">
        <v>4</v>
      </c>
      <c r="NI40" s="12" t="s">
        <v>4</v>
      </c>
      <c r="NJ40" s="12" t="s">
        <v>4</v>
      </c>
      <c r="NK40" s="12" t="s">
        <v>415</v>
      </c>
      <c r="NL40" s="12" t="s">
        <v>92</v>
      </c>
      <c r="NM40" s="12" t="s">
        <v>1166</v>
      </c>
      <c r="NN40" s="12">
        <v>3</v>
      </c>
      <c r="NO40" s="12">
        <v>0</v>
      </c>
      <c r="NP40" s="12" t="s">
        <v>41</v>
      </c>
      <c r="NQ40" s="12" t="s">
        <v>3</v>
      </c>
      <c r="NR40" s="12">
        <v>1.1000000000000001</v>
      </c>
      <c r="NT40" s="12">
        <v>12.9</v>
      </c>
      <c r="OA40" s="12" t="s">
        <v>12</v>
      </c>
      <c r="OB40" s="12" t="s">
        <v>13</v>
      </c>
      <c r="OC40" s="12" t="s">
        <v>14</v>
      </c>
      <c r="OD40" s="12" t="s">
        <v>11</v>
      </c>
      <c r="OG40" s="12" t="s">
        <v>4</v>
      </c>
      <c r="OI40" s="12">
        <v>1.5</v>
      </c>
      <c r="OJ40" s="12">
        <v>1.6</v>
      </c>
      <c r="OK40" s="12" t="s">
        <v>4</v>
      </c>
      <c r="ON40" s="12" t="s">
        <v>64</v>
      </c>
      <c r="OO40" s="12" t="s">
        <v>3</v>
      </c>
      <c r="OP40" s="12">
        <v>39</v>
      </c>
      <c r="OQ40" s="12">
        <v>39</v>
      </c>
      <c r="OR40" s="12" t="s">
        <v>4</v>
      </c>
      <c r="OS40" s="12" t="s">
        <v>65</v>
      </c>
      <c r="OT40" s="12" t="s">
        <v>60</v>
      </c>
      <c r="OU40" s="12">
        <v>26</v>
      </c>
      <c r="OV40" s="12">
        <v>5</v>
      </c>
      <c r="OW40" s="12">
        <v>1</v>
      </c>
      <c r="OZ40" s="12" t="s">
        <v>65</v>
      </c>
      <c r="PA40" s="12" t="s">
        <v>59</v>
      </c>
      <c r="PB40" s="12">
        <v>4</v>
      </c>
      <c r="PC40" s="12">
        <v>5</v>
      </c>
      <c r="PD40" s="12">
        <v>1</v>
      </c>
      <c r="PG40" s="12" t="s">
        <v>279</v>
      </c>
      <c r="PH40" s="12" t="s">
        <v>59</v>
      </c>
      <c r="PI40" s="12">
        <v>12</v>
      </c>
      <c r="PJ40" s="12">
        <v>5</v>
      </c>
      <c r="PK40" s="12">
        <v>1</v>
      </c>
      <c r="QJ40" s="12">
        <v>50</v>
      </c>
      <c r="QK40" s="12">
        <v>50</v>
      </c>
      <c r="QL40" s="12">
        <v>1.56</v>
      </c>
      <c r="QM40" s="12" t="s">
        <v>68</v>
      </c>
      <c r="QN40" s="12" t="s">
        <v>4</v>
      </c>
      <c r="QO40" s="12" t="s">
        <v>4</v>
      </c>
      <c r="QQ40" s="12" t="s">
        <v>4</v>
      </c>
      <c r="QR40" s="12" t="s">
        <v>3</v>
      </c>
      <c r="QS40" s="12">
        <v>0.9</v>
      </c>
      <c r="QU40" s="12" t="s">
        <v>4</v>
      </c>
      <c r="QW40" s="12" t="s">
        <v>7</v>
      </c>
      <c r="RB40" s="12" t="s">
        <v>416</v>
      </c>
      <c r="RC40" s="12" t="s">
        <v>91</v>
      </c>
      <c r="RD40" s="12">
        <v>13.3</v>
      </c>
      <c r="RK40" s="12" t="s">
        <v>12</v>
      </c>
      <c r="RL40" s="12" t="s">
        <v>13</v>
      </c>
      <c r="RM40" s="12" t="s">
        <v>14</v>
      </c>
      <c r="RQ40" s="12" t="s">
        <v>4</v>
      </c>
    </row>
    <row r="41" spans="1:487" x14ac:dyDescent="0.35">
      <c r="A41" s="85">
        <v>20501060</v>
      </c>
      <c r="B41" s="12" t="s">
        <v>46</v>
      </c>
      <c r="C41" s="19">
        <v>0.65625</v>
      </c>
      <c r="D41" s="20">
        <v>44462</v>
      </c>
      <c r="E41" s="12" t="s">
        <v>47</v>
      </c>
      <c r="F41" s="12" t="s">
        <v>117</v>
      </c>
      <c r="G41" s="12" t="s">
        <v>186</v>
      </c>
      <c r="H41" s="12" t="s">
        <v>187</v>
      </c>
      <c r="K41" s="12">
        <v>0</v>
      </c>
      <c r="L41" s="12">
        <v>0</v>
      </c>
      <c r="M41" s="21">
        <v>0</v>
      </c>
      <c r="P41" s="12" t="s">
        <v>68</v>
      </c>
      <c r="Q41" s="12" t="s">
        <v>3</v>
      </c>
      <c r="R41" s="12" t="s">
        <v>4</v>
      </c>
      <c r="T41" s="12" t="s">
        <v>4</v>
      </c>
      <c r="X41" s="12" t="s">
        <v>3</v>
      </c>
      <c r="Y41" s="12" t="s">
        <v>188</v>
      </c>
      <c r="AY41" s="12">
        <v>26</v>
      </c>
      <c r="AZ41" s="12">
        <v>26</v>
      </c>
      <c r="BA41" s="12">
        <v>0.45</v>
      </c>
      <c r="BJ41" s="12" t="s">
        <v>4</v>
      </c>
      <c r="BL41" s="12" t="s">
        <v>4</v>
      </c>
      <c r="BM41" s="12" t="s">
        <v>54</v>
      </c>
      <c r="BT41" s="12" t="s">
        <v>4</v>
      </c>
      <c r="BU41" s="12" t="s">
        <v>4</v>
      </c>
      <c r="BV41" s="12" t="s">
        <v>4</v>
      </c>
      <c r="BW41" s="12" t="s">
        <v>37</v>
      </c>
      <c r="BX41" s="12" t="s">
        <v>56</v>
      </c>
      <c r="BY41" s="12" t="s">
        <v>56</v>
      </c>
      <c r="BZ41" s="12">
        <v>0</v>
      </c>
      <c r="CA41" s="12">
        <v>0</v>
      </c>
      <c r="CB41" s="12" t="s">
        <v>43</v>
      </c>
      <c r="CC41" s="12" t="s">
        <v>4</v>
      </c>
      <c r="CD41" s="12">
        <v>0.4</v>
      </c>
      <c r="CF41" s="12">
        <v>10.6</v>
      </c>
      <c r="CM41" s="12" t="s">
        <v>13</v>
      </c>
      <c r="CN41" s="12" t="s">
        <v>12</v>
      </c>
      <c r="CS41" s="12" t="s">
        <v>4</v>
      </c>
      <c r="CU41" s="12">
        <v>0.7</v>
      </c>
      <c r="CV41" s="12">
        <v>0.5</v>
      </c>
      <c r="CW41" s="12" t="s">
        <v>4</v>
      </c>
      <c r="CZ41" s="12" t="s">
        <v>189</v>
      </c>
      <c r="DA41" s="12" t="s">
        <v>3</v>
      </c>
      <c r="DB41" s="12">
        <v>0</v>
      </c>
      <c r="DC41" s="12">
        <v>0</v>
      </c>
      <c r="DD41" s="12" t="s">
        <v>4</v>
      </c>
      <c r="DE41" s="12" t="s">
        <v>56</v>
      </c>
      <c r="DF41" s="12" t="s">
        <v>60</v>
      </c>
      <c r="DG41" s="12">
        <v>26</v>
      </c>
      <c r="DL41" s="12" t="s">
        <v>56</v>
      </c>
      <c r="DM41" s="12" t="s">
        <v>59</v>
      </c>
      <c r="DN41" s="12">
        <v>26</v>
      </c>
      <c r="EV41" s="12" t="s">
        <v>4</v>
      </c>
      <c r="EX41" s="12">
        <v>59.8</v>
      </c>
      <c r="EY41" s="21">
        <f t="shared" si="8"/>
        <v>0.63361204013377936</v>
      </c>
      <c r="EZ41" s="12">
        <v>4.3</v>
      </c>
      <c r="FA41" s="12">
        <v>5.9</v>
      </c>
      <c r="FB41" s="12">
        <v>3.5</v>
      </c>
      <c r="FC41" s="12">
        <v>4.7</v>
      </c>
      <c r="FD41" s="12">
        <f t="shared" si="2"/>
        <v>3.9</v>
      </c>
      <c r="FE41">
        <v>6</v>
      </c>
      <c r="FF41" s="13" t="e">
        <f t="shared" si="3"/>
        <v>#DIV/0!</v>
      </c>
      <c r="FG41" s="13" t="e">
        <f t="shared" si="4"/>
        <v>#DIV/0!</v>
      </c>
      <c r="FH41" s="21">
        <f t="shared" si="9"/>
        <v>5.9000000000000012</v>
      </c>
      <c r="FI41" s="21">
        <f t="shared" si="5"/>
        <v>0</v>
      </c>
      <c r="FJ41" s="21">
        <f t="shared" si="6"/>
        <v>0</v>
      </c>
      <c r="FK41" s="21">
        <f t="shared" si="7"/>
        <v>0</v>
      </c>
      <c r="FL41" s="12" t="s">
        <v>52</v>
      </c>
      <c r="FM41" s="12">
        <v>0</v>
      </c>
      <c r="FN41" s="12" t="s">
        <v>56</v>
      </c>
      <c r="FO41" s="12">
        <v>0</v>
      </c>
      <c r="FP41" s="12">
        <v>0</v>
      </c>
      <c r="FQ41" s="12" t="s">
        <v>61</v>
      </c>
      <c r="FR41" s="12" t="s">
        <v>62</v>
      </c>
      <c r="FS41" s="12" t="s">
        <v>4</v>
      </c>
      <c r="FT41" s="12" t="s">
        <v>4</v>
      </c>
      <c r="FU41" s="12" t="s">
        <v>4</v>
      </c>
      <c r="FV41" s="12">
        <v>0</v>
      </c>
      <c r="FX41" s="12" t="s">
        <v>4</v>
      </c>
      <c r="GA41" s="12">
        <v>19.899999999999999</v>
      </c>
      <c r="GB41" s="12">
        <v>20</v>
      </c>
      <c r="GC41" s="21">
        <v>1.1000000000000001</v>
      </c>
      <c r="GI41" s="12" t="s">
        <v>4</v>
      </c>
      <c r="GK41" s="12">
        <v>0.5</v>
      </c>
      <c r="GL41" s="12" t="s">
        <v>56</v>
      </c>
      <c r="GM41" s="12" t="s">
        <v>56</v>
      </c>
      <c r="GN41" s="12">
        <v>0</v>
      </c>
      <c r="GO41" s="12">
        <v>0</v>
      </c>
      <c r="GP41" s="12" t="s">
        <v>4</v>
      </c>
      <c r="GQ41" s="12" t="s">
        <v>1077</v>
      </c>
      <c r="GR41" s="12" t="s">
        <v>190</v>
      </c>
      <c r="GS41" s="12">
        <v>19.899999999999999</v>
      </c>
      <c r="GT41" s="12">
        <v>0</v>
      </c>
      <c r="GY41" s="12" t="s">
        <v>4</v>
      </c>
      <c r="HA41" s="12" t="s">
        <v>55</v>
      </c>
      <c r="HB41" s="12" t="s">
        <v>42</v>
      </c>
      <c r="HC41" s="12">
        <v>5.9</v>
      </c>
      <c r="HJ41" s="12" t="s">
        <v>13</v>
      </c>
      <c r="HK41" s="12" t="s">
        <v>14</v>
      </c>
      <c r="HP41" s="12" t="s">
        <v>11</v>
      </c>
      <c r="HQ41" s="12" t="s">
        <v>159</v>
      </c>
      <c r="HV41" s="12" t="s">
        <v>4</v>
      </c>
      <c r="HX41" s="12" t="s">
        <v>4</v>
      </c>
      <c r="HY41" s="12" t="s">
        <v>4</v>
      </c>
      <c r="HZ41" s="12">
        <v>0</v>
      </c>
      <c r="IA41" s="12">
        <v>0</v>
      </c>
      <c r="IB41" s="12">
        <v>0</v>
      </c>
      <c r="IC41" s="12">
        <v>0</v>
      </c>
      <c r="ID41" s="12">
        <v>0</v>
      </c>
      <c r="IE41" s="12">
        <v>0</v>
      </c>
      <c r="IG41" s="12">
        <v>19.899999999999999</v>
      </c>
      <c r="IH41" s="12">
        <v>19.899999999999999</v>
      </c>
      <c r="II41" s="21">
        <v>0.5</v>
      </c>
      <c r="IT41" s="12" t="s">
        <v>4</v>
      </c>
      <c r="IV41" s="12">
        <v>0.5</v>
      </c>
      <c r="IW41" s="12" t="s">
        <v>56</v>
      </c>
      <c r="IX41" s="12" t="s">
        <v>56</v>
      </c>
      <c r="IY41" s="12">
        <v>0</v>
      </c>
      <c r="IZ41" s="12">
        <v>0</v>
      </c>
      <c r="JA41" s="12" t="s">
        <v>1077</v>
      </c>
      <c r="JB41" s="12" t="s">
        <v>191</v>
      </c>
      <c r="JC41" s="12">
        <v>19.899999999999999</v>
      </c>
      <c r="JD41" s="12">
        <v>19.899999999999999</v>
      </c>
      <c r="JI41" s="12" t="s">
        <v>4</v>
      </c>
      <c r="JK41" s="12" t="s">
        <v>55</v>
      </c>
      <c r="JL41" s="12" t="s">
        <v>42</v>
      </c>
      <c r="JM41" s="12">
        <v>5.9</v>
      </c>
      <c r="JT41" s="12" t="s">
        <v>13</v>
      </c>
      <c r="JU41" s="12" t="s">
        <v>81</v>
      </c>
      <c r="JZ41" s="12" t="s">
        <v>4</v>
      </c>
      <c r="KB41" s="12" t="s">
        <v>4</v>
      </c>
      <c r="KC41" s="12" t="s">
        <v>4</v>
      </c>
      <c r="KD41" s="12">
        <v>0</v>
      </c>
      <c r="KE41" s="12">
        <v>0</v>
      </c>
      <c r="KF41" s="12">
        <v>0</v>
      </c>
      <c r="KG41" s="12">
        <v>0</v>
      </c>
      <c r="KH41" s="12">
        <v>0</v>
      </c>
      <c r="KI41" s="12">
        <v>0</v>
      </c>
      <c r="KK41" s="12">
        <v>19.899999999999999</v>
      </c>
      <c r="KL41" s="12">
        <v>19.8</v>
      </c>
      <c r="KM41" s="21">
        <v>0.3</v>
      </c>
      <c r="KS41" s="12" t="s">
        <v>4</v>
      </c>
      <c r="KU41" s="12">
        <v>0.5</v>
      </c>
      <c r="KV41" s="12" t="s">
        <v>56</v>
      </c>
      <c r="KW41" s="12" t="s">
        <v>56</v>
      </c>
      <c r="KX41" s="12">
        <v>0</v>
      </c>
      <c r="KY41" s="12">
        <v>0</v>
      </c>
      <c r="KZ41" s="12" t="s">
        <v>4</v>
      </c>
      <c r="LA41" s="12" t="s">
        <v>1077</v>
      </c>
      <c r="LB41" s="12" t="s">
        <v>191</v>
      </c>
      <c r="LC41" s="12">
        <v>19.899999999999999</v>
      </c>
      <c r="LD41" s="12">
        <v>39.799999999999997</v>
      </c>
      <c r="LI41" s="12" t="s">
        <v>4</v>
      </c>
      <c r="LK41" s="12" t="s">
        <v>55</v>
      </c>
      <c r="LL41" s="12" t="s">
        <v>42</v>
      </c>
      <c r="LM41" s="12">
        <v>5.9</v>
      </c>
      <c r="LT41" s="12" t="s">
        <v>13</v>
      </c>
      <c r="LU41" s="12" t="s">
        <v>14</v>
      </c>
      <c r="LV41" s="12" t="s">
        <v>11</v>
      </c>
      <c r="LZ41" s="12" t="s">
        <v>13</v>
      </c>
      <c r="MA41" s="12" t="s">
        <v>14</v>
      </c>
      <c r="MB41" s="12" t="s">
        <v>11</v>
      </c>
      <c r="MF41" s="12" t="s">
        <v>4</v>
      </c>
      <c r="MH41" s="12" t="s">
        <v>4</v>
      </c>
      <c r="MI41" s="12" t="s">
        <v>4</v>
      </c>
      <c r="MJ41" s="12">
        <v>0</v>
      </c>
      <c r="MK41" s="12">
        <v>0</v>
      </c>
      <c r="ML41" s="12">
        <v>0</v>
      </c>
      <c r="MM41" s="12">
        <v>0</v>
      </c>
      <c r="MN41" s="12">
        <v>0</v>
      </c>
      <c r="MO41" s="12">
        <v>0</v>
      </c>
      <c r="MQ41" s="12">
        <v>0</v>
      </c>
      <c r="MR41" s="12">
        <v>0</v>
      </c>
      <c r="MS41" s="12">
        <v>0</v>
      </c>
      <c r="MX41" s="12" t="s">
        <v>4</v>
      </c>
      <c r="MZ41" s="12" t="s">
        <v>4</v>
      </c>
      <c r="NH41" s="12" t="s">
        <v>4</v>
      </c>
      <c r="NI41" s="12" t="s">
        <v>4</v>
      </c>
      <c r="NJ41" s="12" t="s">
        <v>4</v>
      </c>
      <c r="QI41" s="12" t="s">
        <v>37</v>
      </c>
      <c r="QJ41" s="12">
        <v>0</v>
      </c>
      <c r="QK41" s="12">
        <v>0</v>
      </c>
      <c r="QL41" s="12">
        <v>0</v>
      </c>
      <c r="QM41" s="12" t="s">
        <v>68</v>
      </c>
      <c r="QN41" s="12" t="s">
        <v>3</v>
      </c>
      <c r="QO41" s="12" t="s">
        <v>4</v>
      </c>
      <c r="QQ41" s="12" t="s">
        <v>4</v>
      </c>
      <c r="QU41" s="12" t="s">
        <v>3</v>
      </c>
      <c r="QV41" s="12" t="s">
        <v>37</v>
      </c>
    </row>
    <row r="42" spans="1:487" x14ac:dyDescent="0.35">
      <c r="A42" s="85">
        <v>20501069</v>
      </c>
      <c r="B42" s="12" t="s">
        <v>46</v>
      </c>
      <c r="C42" s="19">
        <v>0.625</v>
      </c>
      <c r="D42" s="20">
        <v>44467</v>
      </c>
      <c r="E42" s="12" t="s">
        <v>47</v>
      </c>
      <c r="F42" s="12" t="s">
        <v>48</v>
      </c>
      <c r="G42" s="12" t="s">
        <v>157</v>
      </c>
      <c r="H42" s="12" t="s">
        <v>158</v>
      </c>
      <c r="K42" s="12">
        <v>50</v>
      </c>
      <c r="L42" s="12">
        <v>50</v>
      </c>
      <c r="M42" s="21">
        <v>2.52</v>
      </c>
      <c r="P42" s="12" t="s">
        <v>68</v>
      </c>
      <c r="Q42" s="12" t="s">
        <v>4</v>
      </c>
      <c r="R42" s="12" t="s">
        <v>4</v>
      </c>
      <c r="T42" s="12" t="s">
        <v>4</v>
      </c>
      <c r="U42" s="12" t="s">
        <v>3</v>
      </c>
      <c r="V42" s="12">
        <v>1.4</v>
      </c>
      <c r="X42" s="12" t="s">
        <v>4</v>
      </c>
      <c r="Z42" s="12" t="s">
        <v>7</v>
      </c>
      <c r="AG42" s="12" t="s">
        <v>69</v>
      </c>
      <c r="AH42" s="12" t="s">
        <v>42</v>
      </c>
      <c r="AI42" s="12">
        <v>12.6</v>
      </c>
      <c r="AP42" s="12" t="s">
        <v>12</v>
      </c>
      <c r="AQ42" s="12" t="s">
        <v>13</v>
      </c>
      <c r="AV42" s="12" t="s">
        <v>3</v>
      </c>
      <c r="AW42" s="12" t="s">
        <v>25</v>
      </c>
      <c r="AY42" s="12">
        <v>44</v>
      </c>
      <c r="AZ42" s="12">
        <v>44</v>
      </c>
      <c r="BA42" s="12">
        <v>2.0699999999999998</v>
      </c>
      <c r="BJ42" s="12" t="s">
        <v>3</v>
      </c>
      <c r="BK42" s="12">
        <v>34</v>
      </c>
      <c r="BL42" s="12" t="s">
        <v>4</v>
      </c>
      <c r="BM42" s="12" t="s">
        <v>54</v>
      </c>
      <c r="BT42" s="12" t="s">
        <v>3</v>
      </c>
      <c r="BU42" s="12" t="s">
        <v>4</v>
      </c>
      <c r="BV42" s="12" t="s">
        <v>4</v>
      </c>
      <c r="BW42" s="12" t="s">
        <v>55</v>
      </c>
      <c r="BX42" s="12" t="s">
        <v>56</v>
      </c>
      <c r="BY42" s="12" t="s">
        <v>56</v>
      </c>
      <c r="BZ42" s="12">
        <v>0</v>
      </c>
      <c r="CA42" s="12">
        <v>0</v>
      </c>
      <c r="CB42" s="12" t="s">
        <v>41</v>
      </c>
      <c r="CC42" s="12" t="s">
        <v>3</v>
      </c>
      <c r="CD42" s="12">
        <v>0.8</v>
      </c>
      <c r="CF42" s="12">
        <v>14</v>
      </c>
      <c r="CM42" s="12" t="s">
        <v>13</v>
      </c>
      <c r="CN42" s="12" t="s">
        <v>12</v>
      </c>
      <c r="CO42" s="12" t="s">
        <v>14</v>
      </c>
      <c r="CS42" s="12" t="s">
        <v>3</v>
      </c>
      <c r="CT42" s="12" t="s">
        <v>95</v>
      </c>
      <c r="CU42" s="12">
        <v>2.4</v>
      </c>
      <c r="CV42" s="12">
        <v>3.4</v>
      </c>
      <c r="CW42" s="12" t="s">
        <v>3</v>
      </c>
      <c r="CZ42" s="12" t="s">
        <v>64</v>
      </c>
      <c r="DA42" s="12" t="s">
        <v>3</v>
      </c>
      <c r="DB42" s="12">
        <v>23</v>
      </c>
      <c r="DC42" s="12">
        <v>0</v>
      </c>
      <c r="DD42" s="12" t="s">
        <v>4</v>
      </c>
      <c r="DE42" s="12" t="s">
        <v>56</v>
      </c>
      <c r="DF42" s="12" t="s">
        <v>60</v>
      </c>
      <c r="DG42" s="12">
        <v>44</v>
      </c>
      <c r="DL42" s="12" t="s">
        <v>65</v>
      </c>
      <c r="DM42" s="12" t="s">
        <v>59</v>
      </c>
      <c r="DN42" s="12">
        <v>23</v>
      </c>
      <c r="DO42" s="12">
        <v>3</v>
      </c>
      <c r="DP42" s="12">
        <v>5</v>
      </c>
      <c r="DQ42" s="12" t="s">
        <v>392</v>
      </c>
      <c r="DR42" s="12">
        <v>35</v>
      </c>
      <c r="DS42" s="12" t="s">
        <v>56</v>
      </c>
      <c r="DT42" s="12" t="s">
        <v>59</v>
      </c>
      <c r="DU42" s="12">
        <v>21</v>
      </c>
      <c r="EV42" s="12" t="s">
        <v>4</v>
      </c>
      <c r="EX42" s="12">
        <v>35.5</v>
      </c>
      <c r="EY42" s="21">
        <f t="shared" si="8"/>
        <v>2.4784225352112674</v>
      </c>
      <c r="EZ42" s="12">
        <v>4.7</v>
      </c>
      <c r="FA42" s="12">
        <v>10.4</v>
      </c>
      <c r="FB42" s="12">
        <v>5.0999999999999996</v>
      </c>
      <c r="FC42" s="12">
        <v>10.3</v>
      </c>
      <c r="FD42" s="12">
        <f t="shared" si="2"/>
        <v>4.9000000000000004</v>
      </c>
      <c r="FE42">
        <v>10.25</v>
      </c>
      <c r="FF42" s="13">
        <f t="shared" si="3"/>
        <v>0.66242038216560517</v>
      </c>
      <c r="FG42" s="13">
        <f t="shared" si="4"/>
        <v>0.65286624203821664</v>
      </c>
      <c r="FH42" s="21">
        <f t="shared" si="9"/>
        <v>9.6</v>
      </c>
      <c r="FI42" s="21">
        <f t="shared" si="5"/>
        <v>22.1</v>
      </c>
      <c r="FJ42" s="21">
        <f t="shared" si="6"/>
        <v>0.6</v>
      </c>
      <c r="FK42" s="21">
        <f t="shared" si="7"/>
        <v>0.18333333333333335</v>
      </c>
      <c r="FL42" s="12" t="s">
        <v>52</v>
      </c>
      <c r="FM42" s="12">
        <v>0</v>
      </c>
      <c r="FN42" s="12" t="s">
        <v>56</v>
      </c>
      <c r="FO42" s="12">
        <v>0</v>
      </c>
      <c r="FP42" s="12">
        <v>0</v>
      </c>
      <c r="FQ42" s="23" t="s">
        <v>61</v>
      </c>
      <c r="FR42" s="12" t="s">
        <v>27</v>
      </c>
      <c r="FS42" s="12" t="s">
        <v>4</v>
      </c>
      <c r="FT42" s="12" t="s">
        <v>4</v>
      </c>
      <c r="FU42" s="12" t="s">
        <v>4</v>
      </c>
      <c r="FV42" s="12">
        <v>0</v>
      </c>
      <c r="FX42" s="12" t="s">
        <v>4</v>
      </c>
      <c r="GA42" s="12">
        <v>11.8</v>
      </c>
      <c r="GB42" s="12">
        <v>11.7</v>
      </c>
      <c r="GC42" s="21">
        <v>1.71</v>
      </c>
      <c r="GI42" s="12" t="s">
        <v>3</v>
      </c>
      <c r="GJ42" s="12">
        <v>0.8</v>
      </c>
      <c r="GL42" s="12" t="s">
        <v>56</v>
      </c>
      <c r="GM42" s="12" t="s">
        <v>56</v>
      </c>
      <c r="GN42" s="12">
        <v>0</v>
      </c>
      <c r="GO42" s="12">
        <v>0</v>
      </c>
      <c r="GP42" s="12" t="s">
        <v>4</v>
      </c>
      <c r="GQ42" s="12" t="s">
        <v>1075</v>
      </c>
      <c r="GX42" s="12" t="s">
        <v>4</v>
      </c>
      <c r="HA42" s="12" t="s">
        <v>55</v>
      </c>
      <c r="HB42" s="12" t="s">
        <v>91</v>
      </c>
      <c r="HC42" s="12">
        <v>10.3</v>
      </c>
      <c r="HJ42" s="12" t="s">
        <v>12</v>
      </c>
      <c r="HK42" s="12" t="s">
        <v>13</v>
      </c>
      <c r="HL42" s="12" t="s">
        <v>14</v>
      </c>
      <c r="HP42" s="12" t="s">
        <v>94</v>
      </c>
      <c r="HQ42" s="12" t="s">
        <v>159</v>
      </c>
      <c r="HR42" s="12" t="s">
        <v>14</v>
      </c>
      <c r="HV42" s="12" t="s">
        <v>3</v>
      </c>
      <c r="HW42" s="12" t="s">
        <v>25</v>
      </c>
      <c r="HX42" s="12" t="s">
        <v>3</v>
      </c>
      <c r="HY42" s="12" t="s">
        <v>4</v>
      </c>
      <c r="HZ42" s="12">
        <v>2.8</v>
      </c>
      <c r="IA42" s="12">
        <v>0</v>
      </c>
      <c r="IB42" s="12">
        <v>0.5</v>
      </c>
      <c r="IC42" s="12">
        <v>0</v>
      </c>
      <c r="ID42" s="12">
        <v>0.3</v>
      </c>
      <c r="IE42" s="12">
        <v>0</v>
      </c>
      <c r="IF42" s="12" t="s">
        <v>161</v>
      </c>
      <c r="IG42" s="12">
        <v>11.8</v>
      </c>
      <c r="IH42" s="12">
        <v>11.7</v>
      </c>
      <c r="II42" s="21">
        <v>0.68</v>
      </c>
      <c r="IJ42" s="12">
        <v>1</v>
      </c>
      <c r="IK42" s="12" t="s">
        <v>1118</v>
      </c>
      <c r="IL42" s="12">
        <v>4.7</v>
      </c>
      <c r="IM42" s="21">
        <v>0.38</v>
      </c>
      <c r="IN42" s="21">
        <v>0.11</v>
      </c>
      <c r="IT42" s="12" t="s">
        <v>3</v>
      </c>
      <c r="IU42" s="22">
        <v>0.8</v>
      </c>
      <c r="IW42" s="12" t="s">
        <v>56</v>
      </c>
      <c r="IX42" s="12" t="s">
        <v>56</v>
      </c>
      <c r="IY42" s="12">
        <v>0</v>
      </c>
      <c r="IZ42" s="12">
        <v>0</v>
      </c>
      <c r="JA42" s="12" t="s">
        <v>1075</v>
      </c>
      <c r="JH42" s="12" t="s">
        <v>4</v>
      </c>
      <c r="JK42" s="12" t="s">
        <v>55</v>
      </c>
      <c r="JL42" s="12" t="s">
        <v>41</v>
      </c>
      <c r="JM42" s="12">
        <v>9.8000000000000007</v>
      </c>
      <c r="JT42" s="12" t="s">
        <v>13</v>
      </c>
      <c r="JU42" s="12" t="s">
        <v>12</v>
      </c>
      <c r="JV42" s="12" t="s">
        <v>14</v>
      </c>
      <c r="JW42" s="12" t="s">
        <v>11</v>
      </c>
      <c r="JZ42" s="12" t="s">
        <v>3</v>
      </c>
      <c r="KA42" s="12" t="s">
        <v>71</v>
      </c>
      <c r="KB42" s="12" t="s">
        <v>3</v>
      </c>
      <c r="KC42" s="12" t="s">
        <v>4</v>
      </c>
      <c r="KD42" s="12">
        <v>11.8</v>
      </c>
      <c r="KE42" s="12">
        <v>0</v>
      </c>
      <c r="KF42" s="12">
        <v>1.2</v>
      </c>
      <c r="KG42" s="12">
        <v>0</v>
      </c>
      <c r="KH42" s="12">
        <v>0.4</v>
      </c>
      <c r="KI42" s="12">
        <v>0</v>
      </c>
      <c r="KJ42" s="12" t="s">
        <v>160</v>
      </c>
      <c r="KK42" s="12">
        <v>11.8</v>
      </c>
      <c r="KL42" s="12">
        <v>11.7</v>
      </c>
      <c r="KM42" s="21">
        <v>5.13</v>
      </c>
      <c r="KS42" s="12" t="s">
        <v>3</v>
      </c>
      <c r="KT42" s="12">
        <v>1</v>
      </c>
      <c r="KV42" s="12" t="s">
        <v>56</v>
      </c>
      <c r="KW42" s="12" t="s">
        <v>56</v>
      </c>
      <c r="KX42" s="12">
        <v>0</v>
      </c>
      <c r="KY42" s="12">
        <v>0</v>
      </c>
      <c r="KZ42" s="12" t="s">
        <v>3</v>
      </c>
      <c r="LA42" s="12" t="s">
        <v>1075</v>
      </c>
      <c r="LH42" s="12" t="s">
        <v>4</v>
      </c>
      <c r="LK42" s="12" t="s">
        <v>55</v>
      </c>
      <c r="LL42" s="12" t="s">
        <v>91</v>
      </c>
      <c r="LM42" s="12">
        <v>8.6999999999999993</v>
      </c>
      <c r="LT42" s="12" t="s">
        <v>12</v>
      </c>
      <c r="LU42" s="12" t="s">
        <v>13</v>
      </c>
      <c r="LV42" s="12" t="s">
        <v>14</v>
      </c>
      <c r="LZ42" s="12" t="s">
        <v>11</v>
      </c>
      <c r="MA42" s="12" t="s">
        <v>12</v>
      </c>
      <c r="MB42" s="12" t="s">
        <v>13</v>
      </c>
      <c r="MF42" s="12" t="s">
        <v>3</v>
      </c>
      <c r="MG42" s="12" t="s">
        <v>25</v>
      </c>
      <c r="MH42" s="12" t="s">
        <v>3</v>
      </c>
      <c r="MI42" s="12" t="s">
        <v>4</v>
      </c>
      <c r="MJ42" s="12">
        <v>9.8000000000000007</v>
      </c>
      <c r="MK42" s="12">
        <v>0</v>
      </c>
      <c r="ML42" s="12">
        <v>1.9</v>
      </c>
      <c r="MM42" s="12">
        <v>0</v>
      </c>
      <c r="MN42" s="12">
        <v>0.4</v>
      </c>
      <c r="MO42" s="12">
        <v>0</v>
      </c>
      <c r="MP42" s="12" t="s">
        <v>162</v>
      </c>
      <c r="MQ42" s="12">
        <v>15</v>
      </c>
      <c r="MR42" s="12">
        <v>15</v>
      </c>
      <c r="MS42" s="12">
        <v>4.13</v>
      </c>
      <c r="MX42" s="12" t="s">
        <v>4</v>
      </c>
      <c r="MZ42" s="12" t="s">
        <v>4</v>
      </c>
      <c r="NA42" s="12" t="s">
        <v>7</v>
      </c>
      <c r="NH42" s="12" t="s">
        <v>4</v>
      </c>
      <c r="NI42" s="12" t="s">
        <v>3</v>
      </c>
      <c r="NJ42" s="12" t="s">
        <v>3</v>
      </c>
      <c r="NK42" s="12" t="s">
        <v>55</v>
      </c>
      <c r="NL42" s="12" t="s">
        <v>56</v>
      </c>
      <c r="NM42" s="12" t="s">
        <v>56</v>
      </c>
      <c r="NN42" s="12">
        <v>0</v>
      </c>
      <c r="NO42" s="12">
        <v>0</v>
      </c>
      <c r="NP42" s="12" t="s">
        <v>41</v>
      </c>
      <c r="NQ42" s="12" t="s">
        <v>3</v>
      </c>
      <c r="NR42" s="12">
        <v>0.6</v>
      </c>
      <c r="NT42" s="12">
        <v>15.7</v>
      </c>
      <c r="OA42" s="12" t="s">
        <v>12</v>
      </c>
      <c r="OB42" s="12" t="s">
        <v>11</v>
      </c>
      <c r="OC42" s="12" t="s">
        <v>13</v>
      </c>
      <c r="OG42" s="12" t="s">
        <v>4</v>
      </c>
      <c r="OI42" s="12">
        <v>2.5</v>
      </c>
      <c r="OJ42" s="12">
        <v>2.1</v>
      </c>
      <c r="OK42" s="12" t="s">
        <v>3</v>
      </c>
      <c r="ON42" s="12" t="s">
        <v>64</v>
      </c>
      <c r="OO42" s="12" t="s">
        <v>3</v>
      </c>
      <c r="OP42" s="12">
        <v>15</v>
      </c>
      <c r="OQ42" s="12">
        <v>15</v>
      </c>
      <c r="OR42" s="12" t="s">
        <v>4</v>
      </c>
      <c r="OS42" s="12" t="s">
        <v>163</v>
      </c>
      <c r="OT42" s="12" t="s">
        <v>60</v>
      </c>
      <c r="OU42" s="12">
        <v>15</v>
      </c>
      <c r="OV42" s="12">
        <v>5</v>
      </c>
      <c r="OW42" s="12">
        <v>2</v>
      </c>
      <c r="OZ42" s="12" t="s">
        <v>56</v>
      </c>
      <c r="PA42" s="12" t="s">
        <v>59</v>
      </c>
      <c r="PB42" s="12">
        <v>15</v>
      </c>
      <c r="QJ42" s="12">
        <v>50</v>
      </c>
      <c r="QK42" s="12">
        <v>50</v>
      </c>
      <c r="QL42" s="12">
        <v>1.88</v>
      </c>
      <c r="QM42" s="12" t="s">
        <v>68</v>
      </c>
      <c r="QN42" s="12" t="s">
        <v>4</v>
      </c>
      <c r="QO42" s="12" t="s">
        <v>4</v>
      </c>
      <c r="QQ42" s="12" t="s">
        <v>4</v>
      </c>
      <c r="QR42" s="12" t="s">
        <v>3</v>
      </c>
      <c r="QS42" s="12">
        <v>1.6</v>
      </c>
      <c r="QU42" s="12" t="s">
        <v>4</v>
      </c>
      <c r="QW42" s="12" t="s">
        <v>7</v>
      </c>
      <c r="RB42" s="12" t="s">
        <v>69</v>
      </c>
      <c r="RC42" s="12" t="s">
        <v>91</v>
      </c>
      <c r="RH42" s="12">
        <v>11.6</v>
      </c>
      <c r="RJ42" s="12">
        <v>15.2</v>
      </c>
      <c r="RK42" s="12" t="s">
        <v>11</v>
      </c>
      <c r="RL42" s="12" t="s">
        <v>12</v>
      </c>
      <c r="RM42" s="12" t="s">
        <v>13</v>
      </c>
      <c r="RN42" s="12" t="s">
        <v>14</v>
      </c>
      <c r="RQ42" s="12" t="s">
        <v>3</v>
      </c>
      <c r="RR42" s="12" t="s">
        <v>71</v>
      </c>
    </row>
    <row r="43" spans="1:487" x14ac:dyDescent="0.35">
      <c r="A43" s="85">
        <v>20501112</v>
      </c>
      <c r="B43" s="12" t="s">
        <v>288</v>
      </c>
      <c r="C43" s="19">
        <v>0.55555555555555558</v>
      </c>
      <c r="D43" s="20">
        <v>44432</v>
      </c>
      <c r="E43" s="12" t="s">
        <v>47</v>
      </c>
      <c r="F43" s="12" t="s">
        <v>357</v>
      </c>
      <c r="G43" s="12" t="s">
        <v>366</v>
      </c>
      <c r="H43" s="12" t="s">
        <v>359</v>
      </c>
      <c r="I43" s="12">
        <v>61.568939999999998</v>
      </c>
      <c r="J43" s="12">
        <v>-149.94785999999999</v>
      </c>
      <c r="K43" s="12">
        <v>50</v>
      </c>
      <c r="L43" s="12">
        <v>49.9</v>
      </c>
      <c r="M43" s="21">
        <v>0.8</v>
      </c>
      <c r="P43" s="12" t="s">
        <v>68</v>
      </c>
      <c r="Q43" s="12" t="s">
        <v>4</v>
      </c>
      <c r="R43" s="12" t="s">
        <v>4</v>
      </c>
      <c r="T43" s="12" t="s">
        <v>4</v>
      </c>
      <c r="U43" s="12" t="s">
        <v>3</v>
      </c>
      <c r="V43" s="12">
        <v>0.5</v>
      </c>
      <c r="X43" s="12" t="s">
        <v>4</v>
      </c>
      <c r="Z43" s="12" t="s">
        <v>7</v>
      </c>
      <c r="AG43" s="12" t="s">
        <v>37</v>
      </c>
      <c r="AH43" s="12" t="s">
        <v>43</v>
      </c>
      <c r="AI43" s="12">
        <v>6.3</v>
      </c>
      <c r="AP43" s="12" t="s">
        <v>15</v>
      </c>
      <c r="AQ43" s="12" t="s">
        <v>14</v>
      </c>
      <c r="AV43" s="12" t="s">
        <v>4</v>
      </c>
      <c r="AY43" s="12">
        <v>13</v>
      </c>
      <c r="AZ43" s="12">
        <v>13.1</v>
      </c>
      <c r="BA43" s="12">
        <v>0.91</v>
      </c>
      <c r="BJ43" s="12" t="s">
        <v>4</v>
      </c>
      <c r="BL43" s="12" t="s">
        <v>4</v>
      </c>
      <c r="BM43" s="12" t="s">
        <v>7</v>
      </c>
      <c r="BT43" s="12" t="s">
        <v>4</v>
      </c>
      <c r="BU43" s="12" t="s">
        <v>3</v>
      </c>
      <c r="BV43" s="12" t="s">
        <v>3</v>
      </c>
      <c r="BW43" s="12" t="s">
        <v>69</v>
      </c>
      <c r="BX43" s="12" t="s">
        <v>56</v>
      </c>
      <c r="BY43" s="12" t="s">
        <v>56</v>
      </c>
      <c r="BZ43" s="12">
        <v>0</v>
      </c>
      <c r="CA43" s="12">
        <v>0</v>
      </c>
      <c r="CB43" s="12" t="s">
        <v>43</v>
      </c>
      <c r="CC43" s="12" t="s">
        <v>3</v>
      </c>
      <c r="CD43" s="12">
        <v>0.5</v>
      </c>
      <c r="CF43" s="12">
        <v>7.5</v>
      </c>
      <c r="CM43" s="12" t="s">
        <v>13</v>
      </c>
      <c r="CN43" s="12" t="s">
        <v>14</v>
      </c>
      <c r="CO43" s="12" t="s">
        <v>15</v>
      </c>
      <c r="CS43" s="12" t="s">
        <v>4</v>
      </c>
      <c r="CU43" s="12">
        <v>0.8</v>
      </c>
      <c r="CV43" s="12">
        <v>1.6</v>
      </c>
      <c r="CW43" s="12" t="s">
        <v>4</v>
      </c>
      <c r="CZ43" s="12" t="s">
        <v>64</v>
      </c>
      <c r="DA43" s="12" t="s">
        <v>3</v>
      </c>
      <c r="DB43" s="12">
        <v>0</v>
      </c>
      <c r="DC43" s="12">
        <v>0</v>
      </c>
      <c r="DD43" s="12" t="s">
        <v>4</v>
      </c>
      <c r="DE43" s="12" t="s">
        <v>56</v>
      </c>
      <c r="DF43" s="12" t="s">
        <v>60</v>
      </c>
      <c r="DG43" s="12">
        <v>11</v>
      </c>
      <c r="DL43" s="12" t="s">
        <v>56</v>
      </c>
      <c r="DM43" s="12" t="s">
        <v>59</v>
      </c>
      <c r="DN43" s="12">
        <v>13</v>
      </c>
      <c r="EV43" s="12" t="s">
        <v>4</v>
      </c>
      <c r="EX43" s="12">
        <v>45</v>
      </c>
      <c r="EY43" s="21">
        <f t="shared" si="8"/>
        <v>4.3333333333333342E-2</v>
      </c>
      <c r="EZ43" s="12">
        <v>5</v>
      </c>
      <c r="FA43" s="12">
        <v>6</v>
      </c>
      <c r="FB43" s="12">
        <v>5</v>
      </c>
      <c r="FC43" s="12">
        <v>6</v>
      </c>
      <c r="FD43" s="12">
        <f t="shared" si="2"/>
        <v>5</v>
      </c>
      <c r="FE43">
        <v>6</v>
      </c>
      <c r="FF43" s="13" t="e">
        <f t="shared" si="3"/>
        <v>#DIV/0!</v>
      </c>
      <c r="FG43" s="13" t="e">
        <f t="shared" si="4"/>
        <v>#DIV/0!</v>
      </c>
      <c r="FH43" s="21">
        <f t="shared" si="9"/>
        <v>6</v>
      </c>
      <c r="FI43" s="21">
        <f t="shared" si="5"/>
        <v>0</v>
      </c>
      <c r="FJ43" s="21">
        <f t="shared" si="6"/>
        <v>0</v>
      </c>
      <c r="FK43" s="21">
        <f t="shared" si="7"/>
        <v>0</v>
      </c>
      <c r="FL43" s="12" t="s">
        <v>52</v>
      </c>
      <c r="FM43" s="12">
        <v>0</v>
      </c>
      <c r="FN43" s="12" t="s">
        <v>56</v>
      </c>
      <c r="FO43" s="12">
        <v>0</v>
      </c>
      <c r="FP43" s="12">
        <v>0</v>
      </c>
      <c r="FQ43" s="12" t="s">
        <v>61</v>
      </c>
      <c r="FR43" s="12" t="s">
        <v>62</v>
      </c>
      <c r="FS43" s="12" t="s">
        <v>4</v>
      </c>
      <c r="FT43" s="12" t="s">
        <v>3</v>
      </c>
      <c r="FU43" s="12" t="s">
        <v>4</v>
      </c>
      <c r="FV43" s="12">
        <v>0</v>
      </c>
      <c r="FX43" s="12" t="s">
        <v>4</v>
      </c>
      <c r="GA43" s="12">
        <v>15</v>
      </c>
      <c r="GB43" s="12">
        <v>15</v>
      </c>
      <c r="GC43" s="21">
        <v>0.13</v>
      </c>
      <c r="GI43" s="12" t="s">
        <v>3</v>
      </c>
      <c r="GJ43" s="12">
        <v>1.1000000000000001</v>
      </c>
      <c r="GL43" s="12" t="s">
        <v>56</v>
      </c>
      <c r="GM43" s="12" t="s">
        <v>56</v>
      </c>
      <c r="GN43" s="12">
        <v>0</v>
      </c>
      <c r="GO43" s="12">
        <v>0</v>
      </c>
      <c r="GP43" s="12" t="s">
        <v>3</v>
      </c>
      <c r="GQ43" s="12" t="s">
        <v>1076</v>
      </c>
      <c r="GR43" s="12" t="s">
        <v>367</v>
      </c>
      <c r="GS43" s="12">
        <v>15</v>
      </c>
      <c r="GT43" s="12">
        <v>0</v>
      </c>
      <c r="GY43" s="12" t="s">
        <v>4</v>
      </c>
      <c r="HA43" s="12" t="s">
        <v>232</v>
      </c>
      <c r="HB43" s="12" t="s">
        <v>43</v>
      </c>
      <c r="HC43" s="12">
        <v>6</v>
      </c>
      <c r="HJ43" s="12" t="s">
        <v>15</v>
      </c>
      <c r="HK43" s="12" t="s">
        <v>14</v>
      </c>
      <c r="HL43" s="12" t="s">
        <v>13</v>
      </c>
      <c r="HM43" s="12" t="s">
        <v>12</v>
      </c>
      <c r="HP43" s="12" t="s">
        <v>15</v>
      </c>
      <c r="HQ43" s="12" t="s">
        <v>14</v>
      </c>
      <c r="HR43" s="12" t="s">
        <v>13</v>
      </c>
      <c r="HV43" s="12" t="s">
        <v>4</v>
      </c>
      <c r="HX43" s="12" t="s">
        <v>4</v>
      </c>
      <c r="HY43" s="12" t="s">
        <v>3</v>
      </c>
      <c r="HZ43" s="12">
        <v>0</v>
      </c>
      <c r="IA43" s="12">
        <v>0</v>
      </c>
      <c r="IB43" s="12">
        <v>0</v>
      </c>
      <c r="IC43" s="12">
        <v>0</v>
      </c>
      <c r="ID43" s="12">
        <v>0</v>
      </c>
      <c r="IE43" s="12">
        <v>0</v>
      </c>
      <c r="IG43" s="12">
        <v>15</v>
      </c>
      <c r="IH43" s="12">
        <v>15</v>
      </c>
      <c r="II43" s="21">
        <v>0</v>
      </c>
      <c r="IJ43" s="12">
        <v>1</v>
      </c>
      <c r="IK43" s="12" t="s">
        <v>1118</v>
      </c>
      <c r="IL43" s="12">
        <v>5.38</v>
      </c>
      <c r="IM43" s="21">
        <v>0.12</v>
      </c>
      <c r="IN43" s="21">
        <v>0.04</v>
      </c>
      <c r="IT43" s="12" t="s">
        <v>3</v>
      </c>
      <c r="IU43" s="22">
        <v>0.9</v>
      </c>
      <c r="IW43" s="12" t="s">
        <v>56</v>
      </c>
      <c r="IX43" s="12" t="s">
        <v>56</v>
      </c>
      <c r="IY43" s="12">
        <v>0</v>
      </c>
      <c r="IZ43" s="12">
        <v>0</v>
      </c>
      <c r="JA43" s="12" t="s">
        <v>1076</v>
      </c>
      <c r="JB43" s="12" t="s">
        <v>367</v>
      </c>
      <c r="JC43" s="12">
        <v>15</v>
      </c>
      <c r="JD43" s="12">
        <v>15</v>
      </c>
      <c r="JI43" s="12" t="s">
        <v>4</v>
      </c>
      <c r="JK43" s="12" t="s">
        <v>232</v>
      </c>
      <c r="JL43" s="12" t="s">
        <v>43</v>
      </c>
      <c r="JM43" s="12">
        <v>6</v>
      </c>
      <c r="JT43" s="12" t="s">
        <v>15</v>
      </c>
      <c r="JU43" s="12" t="s">
        <v>13</v>
      </c>
      <c r="JV43" s="12" t="s">
        <v>14</v>
      </c>
      <c r="JZ43" s="12" t="s">
        <v>3</v>
      </c>
      <c r="KA43" s="12" t="s">
        <v>95</v>
      </c>
      <c r="KB43" s="12" t="s">
        <v>4</v>
      </c>
      <c r="KC43" s="12" t="s">
        <v>3</v>
      </c>
      <c r="KD43" s="12">
        <v>0</v>
      </c>
      <c r="KE43" s="12">
        <v>0</v>
      </c>
      <c r="KF43" s="12">
        <v>0</v>
      </c>
      <c r="KG43" s="12">
        <v>0</v>
      </c>
      <c r="KH43" s="12">
        <v>0</v>
      </c>
      <c r="KI43" s="12">
        <v>0</v>
      </c>
      <c r="KK43" s="12">
        <v>15</v>
      </c>
      <c r="KL43" s="12">
        <v>15</v>
      </c>
      <c r="KM43" s="21">
        <v>0</v>
      </c>
      <c r="KS43" s="12" t="s">
        <v>3</v>
      </c>
      <c r="KT43" s="12">
        <v>0.9</v>
      </c>
      <c r="KV43" s="12" t="s">
        <v>56</v>
      </c>
      <c r="KW43" s="12" t="s">
        <v>56</v>
      </c>
      <c r="KX43" s="12">
        <v>0</v>
      </c>
      <c r="KY43" s="12">
        <v>0</v>
      </c>
      <c r="KZ43" s="12" t="s">
        <v>4</v>
      </c>
      <c r="LA43" s="12" t="s">
        <v>7</v>
      </c>
      <c r="LI43" s="12" t="s">
        <v>4</v>
      </c>
      <c r="LK43" s="12" t="s">
        <v>232</v>
      </c>
      <c r="LL43" s="12" t="s">
        <v>43</v>
      </c>
      <c r="LM43" s="12">
        <v>6</v>
      </c>
      <c r="LT43" s="12" t="s">
        <v>15</v>
      </c>
      <c r="LU43" s="12" t="s">
        <v>13</v>
      </c>
      <c r="LV43" s="12" t="s">
        <v>12</v>
      </c>
      <c r="MF43" s="12" t="s">
        <v>3</v>
      </c>
      <c r="MH43" s="12" t="s">
        <v>4</v>
      </c>
      <c r="MI43" s="12" t="s">
        <v>3</v>
      </c>
      <c r="MJ43" s="12">
        <v>0</v>
      </c>
      <c r="MK43" s="12">
        <v>0</v>
      </c>
      <c r="ML43" s="12">
        <v>0</v>
      </c>
      <c r="MM43" s="12">
        <v>0</v>
      </c>
      <c r="MN43" s="12">
        <v>0</v>
      </c>
      <c r="MO43" s="12">
        <v>0</v>
      </c>
      <c r="MQ43" s="12">
        <v>0</v>
      </c>
      <c r="MX43" s="12" t="s">
        <v>4</v>
      </c>
      <c r="MZ43" s="12" t="s">
        <v>4</v>
      </c>
      <c r="QJ43" s="12">
        <v>0</v>
      </c>
      <c r="QM43" s="12" t="s">
        <v>68</v>
      </c>
      <c r="QN43" s="12" t="s">
        <v>3</v>
      </c>
      <c r="QO43" s="12" t="s">
        <v>4</v>
      </c>
      <c r="QQ43" s="12" t="s">
        <v>4</v>
      </c>
      <c r="QU43" s="12" t="s">
        <v>3</v>
      </c>
      <c r="QV43" s="12" t="s">
        <v>183</v>
      </c>
    </row>
    <row r="44" spans="1:487" x14ac:dyDescent="0.35">
      <c r="A44" s="85">
        <v>20501113</v>
      </c>
      <c r="B44" s="12" t="s">
        <v>288</v>
      </c>
      <c r="C44" s="19">
        <v>0.61458333333333337</v>
      </c>
      <c r="D44" s="20">
        <v>44432</v>
      </c>
      <c r="E44" s="12" t="s">
        <v>47</v>
      </c>
      <c r="F44" s="12" t="s">
        <v>357</v>
      </c>
      <c r="G44" s="12" t="s">
        <v>358</v>
      </c>
      <c r="H44" s="12" t="s">
        <v>359</v>
      </c>
      <c r="I44" s="12">
        <v>61.56203</v>
      </c>
      <c r="J44" s="12">
        <v>-149.94415000000001</v>
      </c>
      <c r="K44" s="12">
        <v>50</v>
      </c>
      <c r="L44" s="12">
        <v>50</v>
      </c>
      <c r="M44" s="21">
        <v>0</v>
      </c>
      <c r="P44" s="12" t="s">
        <v>68</v>
      </c>
      <c r="Q44" s="12" t="s">
        <v>3</v>
      </c>
      <c r="R44" s="12" t="s">
        <v>4</v>
      </c>
      <c r="T44" s="12" t="s">
        <v>4</v>
      </c>
      <c r="U44" s="12" t="s">
        <v>3</v>
      </c>
      <c r="V44" s="12">
        <v>4.5</v>
      </c>
      <c r="X44" s="12" t="s">
        <v>3</v>
      </c>
      <c r="Y44" s="12" t="s">
        <v>183</v>
      </c>
      <c r="Z44" s="12" t="s">
        <v>7</v>
      </c>
      <c r="AG44" s="12" t="s">
        <v>37</v>
      </c>
      <c r="AH44" s="12" t="s">
        <v>360</v>
      </c>
      <c r="AI44" s="12">
        <v>16.3</v>
      </c>
      <c r="AP44" s="12" t="s">
        <v>15</v>
      </c>
      <c r="AV44" s="12" t="s">
        <v>4</v>
      </c>
      <c r="AY44" s="12" t="s">
        <v>945</v>
      </c>
      <c r="AZ44" s="12" t="s">
        <v>945</v>
      </c>
      <c r="BA44" s="12">
        <v>0</v>
      </c>
      <c r="EV44" s="12" t="s">
        <v>3</v>
      </c>
      <c r="EW44" s="12" t="s">
        <v>361</v>
      </c>
      <c r="EX44" s="12">
        <v>40</v>
      </c>
      <c r="EY44" s="21">
        <f t="shared" si="8"/>
        <v>0</v>
      </c>
      <c r="EZ44" s="12">
        <v>4.5</v>
      </c>
      <c r="FA44" s="12">
        <v>6</v>
      </c>
      <c r="FB44" s="12">
        <v>5.4</v>
      </c>
      <c r="FC44" s="12">
        <v>6</v>
      </c>
      <c r="FD44" s="12">
        <f t="shared" si="2"/>
        <v>4.95</v>
      </c>
      <c r="FE44">
        <v>6</v>
      </c>
      <c r="FF44" s="13" t="e">
        <f t="shared" si="3"/>
        <v>#DIV/0!</v>
      </c>
      <c r="FG44" s="13" t="e">
        <f t="shared" si="4"/>
        <v>#DIV/0!</v>
      </c>
      <c r="FH44" s="21">
        <f t="shared" si="9"/>
        <v>5.5999999999999988</v>
      </c>
      <c r="FI44" s="21">
        <f t="shared" si="5"/>
        <v>0</v>
      </c>
      <c r="FJ44" s="21">
        <f t="shared" si="6"/>
        <v>0</v>
      </c>
      <c r="FK44" s="21">
        <f t="shared" si="7"/>
        <v>0</v>
      </c>
      <c r="FL44" s="12" t="s">
        <v>52</v>
      </c>
      <c r="FM44" s="12">
        <v>0</v>
      </c>
      <c r="FN44" s="12" t="s">
        <v>56</v>
      </c>
      <c r="FO44" s="12">
        <v>0</v>
      </c>
      <c r="FP44" s="12">
        <v>0</v>
      </c>
      <c r="FQ44" s="12" t="s">
        <v>61</v>
      </c>
      <c r="FR44" s="12" t="s">
        <v>62</v>
      </c>
      <c r="FS44" s="12" t="s">
        <v>3</v>
      </c>
      <c r="FT44" s="12" t="s">
        <v>3</v>
      </c>
      <c r="FU44" s="12" t="s">
        <v>4</v>
      </c>
      <c r="FV44" s="12">
        <v>0</v>
      </c>
      <c r="FX44" s="12" t="s">
        <v>4</v>
      </c>
      <c r="GA44" s="12">
        <v>13.3</v>
      </c>
      <c r="GB44" s="12">
        <v>13.3</v>
      </c>
      <c r="GC44" s="21">
        <v>0</v>
      </c>
      <c r="GD44" s="12">
        <v>1</v>
      </c>
      <c r="GE44" s="12" t="s">
        <v>1118</v>
      </c>
      <c r="GF44" s="12">
        <v>5.05</v>
      </c>
      <c r="GI44" s="12" t="s">
        <v>3</v>
      </c>
      <c r="GJ44" s="12">
        <v>2.6</v>
      </c>
      <c r="GL44" s="12" t="s">
        <v>56</v>
      </c>
      <c r="GM44" s="12" t="s">
        <v>56</v>
      </c>
      <c r="GN44" s="12">
        <v>0</v>
      </c>
      <c r="GO44" s="12">
        <v>0</v>
      </c>
      <c r="GP44" s="12" t="s">
        <v>4</v>
      </c>
      <c r="GQ44" s="12" t="s">
        <v>1077</v>
      </c>
      <c r="GS44" s="12">
        <v>13.3</v>
      </c>
      <c r="GT44" s="12">
        <v>0</v>
      </c>
      <c r="GY44" s="12" t="s">
        <v>4</v>
      </c>
      <c r="HA44" s="12" t="s">
        <v>37</v>
      </c>
      <c r="HB44" s="12" t="s">
        <v>360</v>
      </c>
      <c r="HC44" s="12">
        <v>5.6</v>
      </c>
      <c r="HJ44" s="12" t="s">
        <v>13</v>
      </c>
      <c r="HK44" s="12" t="s">
        <v>15</v>
      </c>
      <c r="HL44" s="12" t="s">
        <v>12</v>
      </c>
      <c r="HV44" s="12" t="s">
        <v>4</v>
      </c>
      <c r="HX44" s="12" t="s">
        <v>4</v>
      </c>
      <c r="HY44" s="12" t="s">
        <v>3</v>
      </c>
      <c r="HZ44" s="12">
        <v>0</v>
      </c>
      <c r="IA44" s="12">
        <v>0</v>
      </c>
      <c r="IB44" s="12">
        <v>0</v>
      </c>
      <c r="IC44" s="12">
        <v>0</v>
      </c>
      <c r="ID44" s="12">
        <v>0</v>
      </c>
      <c r="IE44" s="12">
        <v>0</v>
      </c>
      <c r="IG44" s="12">
        <v>13.3</v>
      </c>
      <c r="IH44" s="12">
        <v>13.3</v>
      </c>
      <c r="II44" s="21">
        <v>0</v>
      </c>
      <c r="IT44" s="12" t="s">
        <v>3</v>
      </c>
      <c r="IU44" s="22">
        <v>2.5</v>
      </c>
      <c r="IW44" s="12" t="s">
        <v>56</v>
      </c>
      <c r="IX44" s="12" t="s">
        <v>56</v>
      </c>
      <c r="IY44" s="12">
        <v>0</v>
      </c>
      <c r="IZ44" s="12">
        <v>0</v>
      </c>
      <c r="JA44" s="12" t="s">
        <v>1077</v>
      </c>
      <c r="JC44" s="12">
        <v>13.3</v>
      </c>
      <c r="JD44" s="12">
        <v>13.3</v>
      </c>
      <c r="JI44" s="12" t="s">
        <v>4</v>
      </c>
      <c r="JK44" s="12" t="s">
        <v>37</v>
      </c>
      <c r="JL44" s="12" t="s">
        <v>360</v>
      </c>
      <c r="JM44" s="12">
        <v>5.6</v>
      </c>
      <c r="JT44" s="12" t="s">
        <v>15</v>
      </c>
      <c r="JU44" s="12" t="s">
        <v>13</v>
      </c>
      <c r="JV44" s="12" t="s">
        <v>12</v>
      </c>
      <c r="JZ44" s="12" t="s">
        <v>4</v>
      </c>
      <c r="KB44" s="12" t="s">
        <v>4</v>
      </c>
      <c r="KC44" s="12" t="s">
        <v>3</v>
      </c>
      <c r="KD44" s="12">
        <v>0</v>
      </c>
      <c r="KE44" s="12">
        <v>0</v>
      </c>
      <c r="KF44" s="12">
        <v>0</v>
      </c>
      <c r="KG44" s="12">
        <v>0</v>
      </c>
      <c r="KH44" s="12">
        <v>0</v>
      </c>
      <c r="KI44" s="12">
        <v>0</v>
      </c>
      <c r="KK44" s="12">
        <v>13.3</v>
      </c>
      <c r="KL44" s="12">
        <v>13.3</v>
      </c>
      <c r="KM44" s="21">
        <v>0</v>
      </c>
      <c r="KO44" s="12" t="s">
        <v>971</v>
      </c>
      <c r="KS44" s="12" t="s">
        <v>3</v>
      </c>
      <c r="KT44" s="12">
        <v>2.2999999999999998</v>
      </c>
      <c r="KV44" s="12" t="s">
        <v>56</v>
      </c>
      <c r="KW44" s="12" t="s">
        <v>56</v>
      </c>
      <c r="KX44" s="12">
        <v>0</v>
      </c>
      <c r="KY44" s="12">
        <v>0</v>
      </c>
      <c r="KZ44" s="12" t="s">
        <v>4</v>
      </c>
      <c r="LA44" s="12" t="s">
        <v>1077</v>
      </c>
      <c r="LC44" s="12">
        <v>13.3</v>
      </c>
      <c r="LD44" s="12">
        <v>26.6</v>
      </c>
      <c r="LI44" s="12" t="s">
        <v>4</v>
      </c>
      <c r="LK44" s="12" t="s">
        <v>37</v>
      </c>
      <c r="LL44" s="12" t="s">
        <v>360</v>
      </c>
      <c r="LM44" s="12">
        <v>5.6</v>
      </c>
      <c r="MF44" s="12" t="s">
        <v>4</v>
      </c>
      <c r="MH44" s="12" t="s">
        <v>4</v>
      </c>
      <c r="MI44" s="12" t="s">
        <v>3</v>
      </c>
      <c r="MJ44" s="12">
        <v>0</v>
      </c>
      <c r="MK44" s="12">
        <v>0</v>
      </c>
      <c r="ML44" s="12">
        <v>0</v>
      </c>
      <c r="MM44" s="12">
        <v>0</v>
      </c>
      <c r="MN44" s="12">
        <v>0</v>
      </c>
      <c r="MO44" s="12">
        <v>0</v>
      </c>
      <c r="MX44" s="12" t="s">
        <v>4</v>
      </c>
      <c r="MZ44" s="12" t="s">
        <v>4</v>
      </c>
      <c r="QJ44" s="12">
        <v>0</v>
      </c>
      <c r="QM44" s="12" t="s">
        <v>68</v>
      </c>
      <c r="QN44" s="12" t="s">
        <v>3</v>
      </c>
      <c r="QO44" s="12" t="s">
        <v>4</v>
      </c>
      <c r="QQ44" s="12" t="s">
        <v>4</v>
      </c>
      <c r="QU44" s="12" t="s">
        <v>3</v>
      </c>
      <c r="QV44" s="12" t="s">
        <v>362</v>
      </c>
    </row>
    <row r="45" spans="1:487" x14ac:dyDescent="0.35">
      <c r="A45" s="85">
        <v>20501143</v>
      </c>
      <c r="B45" s="12" t="s">
        <v>288</v>
      </c>
      <c r="C45" s="19">
        <v>0.4236111111111111</v>
      </c>
      <c r="D45" s="20">
        <v>44432</v>
      </c>
      <c r="E45" s="12" t="s">
        <v>47</v>
      </c>
      <c r="F45" s="12" t="s">
        <v>368</v>
      </c>
      <c r="G45" s="12" t="s">
        <v>369</v>
      </c>
      <c r="H45" s="12" t="s">
        <v>370</v>
      </c>
      <c r="I45" s="12">
        <v>61.501100000000001</v>
      </c>
      <c r="J45" s="12">
        <v>-149.62047000000001</v>
      </c>
      <c r="K45" s="12">
        <v>85</v>
      </c>
      <c r="L45" s="12">
        <v>50</v>
      </c>
      <c r="M45" s="21">
        <v>0.3</v>
      </c>
      <c r="P45" s="12" t="s">
        <v>68</v>
      </c>
      <c r="Q45" s="12" t="s">
        <v>4</v>
      </c>
      <c r="R45" s="12" t="s">
        <v>4</v>
      </c>
      <c r="T45" s="12" t="s">
        <v>4</v>
      </c>
      <c r="U45" s="12" t="s">
        <v>3</v>
      </c>
      <c r="V45" s="12">
        <v>0.9</v>
      </c>
      <c r="X45" s="12" t="s">
        <v>3</v>
      </c>
      <c r="Y45" s="12" t="s">
        <v>365</v>
      </c>
      <c r="Z45" s="12" t="s">
        <v>7</v>
      </c>
      <c r="AG45" s="12" t="s">
        <v>75</v>
      </c>
      <c r="AH45" s="12" t="s">
        <v>42</v>
      </c>
      <c r="AP45" s="12" t="s">
        <v>12</v>
      </c>
      <c r="AQ45" s="12" t="s">
        <v>13</v>
      </c>
      <c r="AR45" s="12" t="s">
        <v>14</v>
      </c>
      <c r="AY45" s="12">
        <v>30</v>
      </c>
      <c r="AZ45" s="12">
        <v>30</v>
      </c>
      <c r="BA45" s="12">
        <v>1.33</v>
      </c>
      <c r="BB45" s="12">
        <v>1</v>
      </c>
      <c r="BC45" s="12" t="s">
        <v>1118</v>
      </c>
      <c r="BD45" s="12">
        <v>0.8</v>
      </c>
      <c r="BE45" s="12">
        <v>0.15</v>
      </c>
      <c r="BJ45" s="12" t="s">
        <v>4</v>
      </c>
      <c r="BL45" s="12" t="s">
        <v>4</v>
      </c>
      <c r="BM45" s="12" t="s">
        <v>7</v>
      </c>
      <c r="BT45" s="12" t="s">
        <v>4</v>
      </c>
      <c r="BU45" s="12" t="s">
        <v>4</v>
      </c>
      <c r="BV45" s="12" t="s">
        <v>4</v>
      </c>
      <c r="BW45" s="12" t="s">
        <v>55</v>
      </c>
      <c r="BX45" s="12" t="s">
        <v>56</v>
      </c>
      <c r="BY45" s="12" t="s">
        <v>56</v>
      </c>
      <c r="BZ45" s="12">
        <v>0</v>
      </c>
      <c r="CA45" s="12">
        <v>0</v>
      </c>
      <c r="CB45" s="12" t="s">
        <v>42</v>
      </c>
      <c r="CC45" s="12" t="s">
        <v>3</v>
      </c>
      <c r="CD45" s="12">
        <v>0.7</v>
      </c>
      <c r="CF45" s="12">
        <v>9.6999999999999993</v>
      </c>
      <c r="CM45" s="12" t="s">
        <v>13</v>
      </c>
      <c r="CN45" s="12" t="s">
        <v>12</v>
      </c>
      <c r="CO45" s="12" t="s">
        <v>14</v>
      </c>
      <c r="CS45" s="12" t="s">
        <v>4</v>
      </c>
      <c r="CU45" s="12">
        <v>0.4</v>
      </c>
      <c r="CV45" s="12">
        <v>0.8</v>
      </c>
      <c r="CW45" s="12" t="s">
        <v>4</v>
      </c>
      <c r="CZ45" s="12" t="s">
        <v>64</v>
      </c>
      <c r="DA45" s="12" t="s">
        <v>3</v>
      </c>
      <c r="DB45" s="12">
        <v>30</v>
      </c>
      <c r="DC45" s="12">
        <v>30</v>
      </c>
      <c r="DD45" s="12" t="s">
        <v>4</v>
      </c>
      <c r="DE45" s="12" t="s">
        <v>66</v>
      </c>
      <c r="DF45" s="12" t="s">
        <v>60</v>
      </c>
      <c r="DG45" s="12">
        <v>30</v>
      </c>
      <c r="DH45" s="12">
        <v>5</v>
      </c>
      <c r="DI45" s="12">
        <v>1</v>
      </c>
      <c r="DL45" s="12" t="s">
        <v>66</v>
      </c>
      <c r="DM45" s="12" t="s">
        <v>59</v>
      </c>
      <c r="DN45" s="12">
        <v>30</v>
      </c>
      <c r="DO45" s="12">
        <v>5</v>
      </c>
      <c r="DP45" s="12">
        <v>1</v>
      </c>
      <c r="EV45" s="12" t="s">
        <v>3</v>
      </c>
      <c r="EW45" s="12" t="s">
        <v>361</v>
      </c>
      <c r="EX45" s="12">
        <v>78.5</v>
      </c>
      <c r="EY45" s="21">
        <f t="shared" si="8"/>
        <v>1.0109528662420382</v>
      </c>
      <c r="EZ45" s="12">
        <v>5.7</v>
      </c>
      <c r="FA45" s="12">
        <v>6.5</v>
      </c>
      <c r="FB45" s="12">
        <v>5.9</v>
      </c>
      <c r="FC45" s="12">
        <v>6.9</v>
      </c>
      <c r="FD45" s="12">
        <f t="shared" si="2"/>
        <v>5.8000000000000007</v>
      </c>
      <c r="FE45">
        <v>11.5</v>
      </c>
      <c r="FF45" s="13">
        <f t="shared" si="3"/>
        <v>0.83333333333333337</v>
      </c>
      <c r="FG45" s="13">
        <f t="shared" si="4"/>
        <v>1.4743589743589745</v>
      </c>
      <c r="FH45" s="21">
        <f t="shared" si="9"/>
        <v>11.1</v>
      </c>
      <c r="FI45" s="21">
        <f t="shared" si="5"/>
        <v>0</v>
      </c>
      <c r="FJ45" s="21">
        <f t="shared" si="6"/>
        <v>0</v>
      </c>
      <c r="FK45" s="21">
        <f t="shared" si="7"/>
        <v>0</v>
      </c>
      <c r="FL45" s="12" t="s">
        <v>52</v>
      </c>
      <c r="FM45" s="12">
        <v>0</v>
      </c>
      <c r="FN45" s="12" t="s">
        <v>371</v>
      </c>
      <c r="FO45" s="12">
        <v>6</v>
      </c>
      <c r="FP45" s="12">
        <v>1</v>
      </c>
      <c r="FQ45" s="12" t="s">
        <v>61</v>
      </c>
      <c r="FR45" s="12" t="s">
        <v>62</v>
      </c>
      <c r="FS45" s="12" t="s">
        <v>3</v>
      </c>
      <c r="FT45" s="12" t="s">
        <v>4</v>
      </c>
      <c r="FU45" s="12" t="s">
        <v>4</v>
      </c>
      <c r="FV45" s="12">
        <v>0</v>
      </c>
      <c r="FX45" s="12" t="s">
        <v>4</v>
      </c>
      <c r="GA45" s="12">
        <v>26.2</v>
      </c>
      <c r="GB45" s="12">
        <v>26.2</v>
      </c>
      <c r="GC45" s="21">
        <v>1.98</v>
      </c>
      <c r="GI45" s="12" t="s">
        <v>3</v>
      </c>
      <c r="GJ45" s="12">
        <v>0.9</v>
      </c>
      <c r="GL45" s="12" t="s">
        <v>371</v>
      </c>
      <c r="GM45" s="12" t="s">
        <v>1168</v>
      </c>
      <c r="GN45" s="12">
        <v>2</v>
      </c>
      <c r="GO45" s="12">
        <v>1</v>
      </c>
      <c r="GP45" s="12" t="s">
        <v>4</v>
      </c>
      <c r="GQ45" s="12" t="s">
        <v>1076</v>
      </c>
      <c r="GR45" s="12" t="s">
        <v>111</v>
      </c>
      <c r="GS45" s="12">
        <v>18</v>
      </c>
      <c r="GT45" s="12">
        <v>8</v>
      </c>
      <c r="GU45" s="12" t="s">
        <v>372</v>
      </c>
      <c r="GV45" s="12">
        <v>8</v>
      </c>
      <c r="GW45" s="12">
        <v>0</v>
      </c>
      <c r="GY45" s="12" t="s">
        <v>4</v>
      </c>
      <c r="HA45" s="12" t="s">
        <v>55</v>
      </c>
      <c r="HB45" s="12" t="s">
        <v>42</v>
      </c>
      <c r="HC45" s="12">
        <v>11.1</v>
      </c>
      <c r="HG45" s="12">
        <v>9.9</v>
      </c>
      <c r="HJ45" s="12" t="s">
        <v>12</v>
      </c>
      <c r="HK45" s="12" t="s">
        <v>13</v>
      </c>
      <c r="HL45" s="12" t="s">
        <v>11</v>
      </c>
      <c r="HM45" s="12" t="s">
        <v>14</v>
      </c>
      <c r="HP45" s="12" t="s">
        <v>13</v>
      </c>
      <c r="HQ45" s="12" t="s">
        <v>12</v>
      </c>
      <c r="HR45" s="12" t="s">
        <v>11</v>
      </c>
      <c r="HV45" s="12" t="s">
        <v>4</v>
      </c>
      <c r="HX45" s="12" t="s">
        <v>4</v>
      </c>
      <c r="HY45" s="12" t="s">
        <v>3</v>
      </c>
      <c r="HZ45" s="12">
        <v>0</v>
      </c>
      <c r="IA45" s="12">
        <v>0</v>
      </c>
      <c r="IB45" s="12">
        <v>0</v>
      </c>
      <c r="IC45" s="12">
        <v>0</v>
      </c>
      <c r="ID45" s="12">
        <v>0</v>
      </c>
      <c r="IE45" s="12">
        <v>0</v>
      </c>
      <c r="IF45" s="12" t="s">
        <v>373</v>
      </c>
      <c r="IG45" s="12">
        <v>26.2</v>
      </c>
      <c r="IH45" s="12">
        <v>2.62</v>
      </c>
      <c r="II45" s="21">
        <v>0.99</v>
      </c>
      <c r="IJ45" s="12">
        <v>2</v>
      </c>
      <c r="IK45" s="12" t="s">
        <v>1100</v>
      </c>
      <c r="IL45" s="12">
        <v>6.23</v>
      </c>
      <c r="IM45" s="21">
        <v>0.45</v>
      </c>
      <c r="IN45" s="21">
        <v>0.19</v>
      </c>
      <c r="IO45" s="12">
        <v>3</v>
      </c>
      <c r="IP45" s="12" t="s">
        <v>1133</v>
      </c>
      <c r="IQ45" s="12">
        <v>5.71</v>
      </c>
      <c r="IT45" s="12" t="s">
        <v>3</v>
      </c>
      <c r="IU45" s="22">
        <v>0.8</v>
      </c>
      <c r="IW45" s="12" t="s">
        <v>371</v>
      </c>
      <c r="IX45" s="12" t="s">
        <v>1168</v>
      </c>
      <c r="IY45" s="12">
        <v>2</v>
      </c>
      <c r="IZ45" s="12">
        <v>0</v>
      </c>
      <c r="JA45" s="12" t="s">
        <v>1076</v>
      </c>
      <c r="JB45" s="12" t="s">
        <v>111</v>
      </c>
      <c r="JC45" s="12">
        <v>26.2</v>
      </c>
      <c r="JD45" s="12">
        <v>26.2</v>
      </c>
      <c r="JI45" s="12" t="s">
        <v>4</v>
      </c>
      <c r="JK45" s="12" t="s">
        <v>55</v>
      </c>
      <c r="JL45" s="12" t="s">
        <v>42</v>
      </c>
      <c r="JM45" s="12">
        <v>11.1</v>
      </c>
      <c r="JQ45" s="12">
        <v>8.8000000000000007</v>
      </c>
      <c r="JT45" s="12" t="s">
        <v>12</v>
      </c>
      <c r="JU45" s="12" t="s">
        <v>13</v>
      </c>
      <c r="JV45" s="12" t="s">
        <v>14</v>
      </c>
      <c r="JW45" s="12" t="s">
        <v>11</v>
      </c>
      <c r="JZ45" s="12" t="s">
        <v>4</v>
      </c>
      <c r="KB45" s="12" t="s">
        <v>4</v>
      </c>
      <c r="KC45" s="12" t="s">
        <v>3</v>
      </c>
      <c r="KD45" s="12">
        <v>0</v>
      </c>
      <c r="KE45" s="12">
        <v>0</v>
      </c>
      <c r="KF45" s="12">
        <v>0</v>
      </c>
      <c r="KG45" s="12">
        <v>0</v>
      </c>
      <c r="KH45" s="12">
        <v>0</v>
      </c>
      <c r="KI45" s="12">
        <v>0</v>
      </c>
      <c r="KK45" s="12">
        <v>26.2</v>
      </c>
      <c r="KL45" s="12">
        <v>26.2</v>
      </c>
      <c r="KM45" s="21">
        <v>0.95</v>
      </c>
      <c r="KS45" s="12" t="s">
        <v>3</v>
      </c>
      <c r="KT45" s="12">
        <v>0.7</v>
      </c>
      <c r="KV45" s="12" t="s">
        <v>371</v>
      </c>
      <c r="KW45" s="12" t="s">
        <v>1168</v>
      </c>
      <c r="KX45" s="12">
        <v>2</v>
      </c>
      <c r="KY45" s="12">
        <v>0</v>
      </c>
      <c r="KZ45" s="12" t="s">
        <v>4</v>
      </c>
      <c r="LA45" s="12" t="s">
        <v>1076</v>
      </c>
      <c r="LB45" s="12" t="s">
        <v>111</v>
      </c>
      <c r="LC45" s="12">
        <v>26.2</v>
      </c>
      <c r="LD45" s="12">
        <v>52.4</v>
      </c>
      <c r="LI45" s="12" t="s">
        <v>4</v>
      </c>
      <c r="LK45" s="12" t="s">
        <v>55</v>
      </c>
      <c r="LL45" s="12" t="s">
        <v>42</v>
      </c>
      <c r="LM45" s="12">
        <v>11.1</v>
      </c>
      <c r="LQ45" s="12">
        <v>9.5</v>
      </c>
      <c r="LT45" s="12" t="s">
        <v>12</v>
      </c>
      <c r="LU45" s="12" t="s">
        <v>13</v>
      </c>
      <c r="LV45" s="12" t="s">
        <v>14</v>
      </c>
      <c r="LW45" s="12" t="s">
        <v>11</v>
      </c>
      <c r="LX45" s="12" t="s">
        <v>15</v>
      </c>
      <c r="LZ45" s="12" t="s">
        <v>12</v>
      </c>
      <c r="MA45" s="12" t="s">
        <v>14</v>
      </c>
      <c r="MB45" s="12" t="s">
        <v>13</v>
      </c>
      <c r="MC45" s="12" t="s">
        <v>11</v>
      </c>
      <c r="MF45" s="12" t="s">
        <v>4</v>
      </c>
      <c r="MH45" s="12" t="s">
        <v>4</v>
      </c>
      <c r="MI45" s="12" t="s">
        <v>3</v>
      </c>
      <c r="MJ45" s="12">
        <v>0</v>
      </c>
      <c r="MK45" s="12">
        <v>0</v>
      </c>
      <c r="ML45" s="12">
        <v>0</v>
      </c>
      <c r="MM45" s="12">
        <v>0</v>
      </c>
      <c r="MN45" s="12">
        <v>0</v>
      </c>
      <c r="MO45" s="12">
        <v>0</v>
      </c>
      <c r="MQ45" s="12">
        <v>18</v>
      </c>
      <c r="MR45" s="12">
        <v>17.399999999999999</v>
      </c>
      <c r="MS45" s="12">
        <v>0.56999999999999995</v>
      </c>
      <c r="MX45" s="12" t="s">
        <v>4</v>
      </c>
      <c r="MZ45" s="12" t="s">
        <v>4</v>
      </c>
      <c r="NA45" s="12" t="s">
        <v>7</v>
      </c>
      <c r="NH45" s="12" t="s">
        <v>4</v>
      </c>
      <c r="NI45" s="12" t="s">
        <v>4</v>
      </c>
      <c r="NJ45" s="12" t="s">
        <v>4</v>
      </c>
      <c r="NK45" s="12" t="s">
        <v>38</v>
      </c>
      <c r="NL45" s="12" t="s">
        <v>56</v>
      </c>
      <c r="NM45" s="12" t="s">
        <v>56</v>
      </c>
      <c r="NN45" s="12">
        <v>0</v>
      </c>
      <c r="NO45" s="12">
        <v>0</v>
      </c>
      <c r="NP45" s="12" t="s">
        <v>43</v>
      </c>
      <c r="NQ45" s="12" t="s">
        <v>3</v>
      </c>
      <c r="NR45" s="12">
        <v>0.8</v>
      </c>
      <c r="NT45" s="12">
        <v>7.8</v>
      </c>
      <c r="OA45" s="12" t="s">
        <v>12</v>
      </c>
      <c r="OB45" s="12" t="s">
        <v>14</v>
      </c>
      <c r="OC45" s="12" t="s">
        <v>13</v>
      </c>
      <c r="OD45" s="12" t="s">
        <v>11</v>
      </c>
      <c r="OG45" s="12" t="s">
        <v>4</v>
      </c>
      <c r="OI45" s="12">
        <v>1.6</v>
      </c>
      <c r="OJ45" s="12">
        <v>1.4</v>
      </c>
      <c r="OK45" s="12" t="s">
        <v>4</v>
      </c>
      <c r="ON45" s="12" t="s">
        <v>64</v>
      </c>
      <c r="OP45" s="12">
        <v>18</v>
      </c>
      <c r="OQ45" s="12">
        <v>18</v>
      </c>
      <c r="OR45" s="12" t="s">
        <v>4</v>
      </c>
      <c r="OS45" s="12" t="s">
        <v>66</v>
      </c>
      <c r="OT45" s="12" t="s">
        <v>60</v>
      </c>
      <c r="OU45" s="12">
        <v>18</v>
      </c>
      <c r="OV45" s="12">
        <v>5</v>
      </c>
      <c r="OW45" s="12">
        <v>1</v>
      </c>
      <c r="OZ45" s="12" t="s">
        <v>66</v>
      </c>
      <c r="PA45" s="12" t="s">
        <v>59</v>
      </c>
      <c r="PB45" s="12">
        <v>18</v>
      </c>
      <c r="PC45" s="12">
        <v>5</v>
      </c>
      <c r="PD45" s="12">
        <v>1</v>
      </c>
      <c r="QJ45" s="12">
        <v>50</v>
      </c>
      <c r="QK45" s="12">
        <v>50</v>
      </c>
      <c r="QL45" s="12">
        <v>0.18</v>
      </c>
      <c r="QM45" s="12" t="s">
        <v>68</v>
      </c>
      <c r="QN45" s="12" t="s">
        <v>4</v>
      </c>
      <c r="QO45" s="12" t="s">
        <v>4</v>
      </c>
      <c r="QQ45" s="12" t="s">
        <v>4</v>
      </c>
      <c r="QR45" s="12" t="s">
        <v>3</v>
      </c>
      <c r="QS45" s="12">
        <v>1</v>
      </c>
      <c r="QU45" s="12" t="s">
        <v>4</v>
      </c>
      <c r="QW45" s="12" t="s">
        <v>7</v>
      </c>
      <c r="RB45" s="12" t="s">
        <v>38</v>
      </c>
      <c r="RC45" s="12" t="s">
        <v>43</v>
      </c>
      <c r="RD45" s="12">
        <v>9.6999999999999993</v>
      </c>
      <c r="RK45" s="12" t="s">
        <v>13</v>
      </c>
      <c r="RL45" s="12" t="s">
        <v>14</v>
      </c>
      <c r="RM45" s="12" t="s">
        <v>15</v>
      </c>
      <c r="RQ45" s="12" t="s">
        <v>4</v>
      </c>
    </row>
    <row r="46" spans="1:487" x14ac:dyDescent="0.35">
      <c r="A46" s="85">
        <v>20501154</v>
      </c>
      <c r="B46" s="12" t="s">
        <v>72</v>
      </c>
      <c r="C46" s="24">
        <v>0.44097222222222227</v>
      </c>
      <c r="D46" s="20">
        <v>44427</v>
      </c>
      <c r="E46" s="12" t="s">
        <v>47</v>
      </c>
      <c r="F46" s="12" t="s">
        <v>357</v>
      </c>
      <c r="G46" s="12" t="s">
        <v>396</v>
      </c>
      <c r="H46" s="12" t="s">
        <v>397</v>
      </c>
      <c r="I46" s="12">
        <v>61.561709999999998</v>
      </c>
      <c r="J46" s="12">
        <v>-149.57149999999999</v>
      </c>
      <c r="K46" s="12">
        <v>37</v>
      </c>
      <c r="P46" s="12" t="s">
        <v>68</v>
      </c>
      <c r="Q46" s="12" t="s">
        <v>4</v>
      </c>
      <c r="R46" s="12" t="s">
        <v>4</v>
      </c>
      <c r="T46" s="12" t="s">
        <v>4</v>
      </c>
      <c r="U46" s="12" t="s">
        <v>3</v>
      </c>
      <c r="V46" s="12">
        <v>1.9</v>
      </c>
      <c r="X46" s="12" t="s">
        <v>4</v>
      </c>
      <c r="Z46" s="12" t="s">
        <v>7</v>
      </c>
      <c r="AG46" s="12" t="s">
        <v>37</v>
      </c>
      <c r="AH46" s="12" t="s">
        <v>43</v>
      </c>
      <c r="AI46" s="12">
        <v>7.6</v>
      </c>
      <c r="AN46" s="12" t="s">
        <v>945</v>
      </c>
      <c r="AP46" s="12" t="s">
        <v>14</v>
      </c>
      <c r="AQ46" s="12" t="s">
        <v>15</v>
      </c>
      <c r="AV46" s="12" t="s">
        <v>4</v>
      </c>
      <c r="AY46" s="12">
        <v>43</v>
      </c>
      <c r="BJ46" s="12" t="s">
        <v>4</v>
      </c>
      <c r="BL46" s="12" t="s">
        <v>4</v>
      </c>
      <c r="BM46" s="12" t="s">
        <v>54</v>
      </c>
      <c r="BT46" s="12" t="s">
        <v>4</v>
      </c>
      <c r="BU46" s="12" t="s">
        <v>4</v>
      </c>
      <c r="BV46" s="12" t="s">
        <v>3</v>
      </c>
      <c r="BW46" s="12" t="s">
        <v>37</v>
      </c>
      <c r="BX46" s="12" t="s">
        <v>56</v>
      </c>
      <c r="BY46" s="12" t="s">
        <v>56</v>
      </c>
      <c r="BZ46" s="12">
        <v>0</v>
      </c>
      <c r="CA46" s="12">
        <v>0</v>
      </c>
      <c r="CB46" s="12" t="s">
        <v>43</v>
      </c>
      <c r="CC46" s="12" t="s">
        <v>3</v>
      </c>
      <c r="CD46" s="12">
        <v>2</v>
      </c>
      <c r="CF46" s="12">
        <v>9.8000000000000007</v>
      </c>
      <c r="CK46" s="12" t="s">
        <v>945</v>
      </c>
      <c r="CM46" s="12" t="s">
        <v>13</v>
      </c>
      <c r="CN46" s="12" t="s">
        <v>12</v>
      </c>
      <c r="CO46" s="12" t="s">
        <v>15</v>
      </c>
      <c r="CP46" s="12" t="s">
        <v>14</v>
      </c>
      <c r="CS46" s="12" t="s">
        <v>4</v>
      </c>
      <c r="CU46" s="12">
        <v>1.6</v>
      </c>
      <c r="CV46" s="12">
        <v>2.2000000000000002</v>
      </c>
      <c r="CW46" s="12" t="s">
        <v>4</v>
      </c>
      <c r="CX46" s="12" t="s">
        <v>398</v>
      </c>
      <c r="CY46" s="12" t="s">
        <v>120</v>
      </c>
      <c r="CZ46" s="12" t="s">
        <v>399</v>
      </c>
      <c r="DA46" s="12" t="s">
        <v>3</v>
      </c>
      <c r="DB46" s="12">
        <v>31</v>
      </c>
      <c r="DC46" s="12">
        <v>31</v>
      </c>
      <c r="DD46" s="12" t="s">
        <v>4</v>
      </c>
      <c r="DE46" s="12" t="s">
        <v>165</v>
      </c>
      <c r="DF46" s="12" t="s">
        <v>60</v>
      </c>
      <c r="DG46" s="12">
        <v>31</v>
      </c>
      <c r="DH46" s="12">
        <v>5</v>
      </c>
      <c r="DI46" s="12">
        <v>2</v>
      </c>
      <c r="DL46" s="12" t="s">
        <v>165</v>
      </c>
      <c r="DM46" s="12" t="s">
        <v>59</v>
      </c>
      <c r="DN46" s="12">
        <v>31</v>
      </c>
      <c r="DO46" s="12">
        <v>5</v>
      </c>
      <c r="DP46" s="12">
        <v>1</v>
      </c>
      <c r="EV46" s="12" t="s">
        <v>4</v>
      </c>
      <c r="EX46" s="12">
        <v>90.5</v>
      </c>
      <c r="EY46" s="21">
        <f t="shared" si="8"/>
        <v>0</v>
      </c>
      <c r="EZ46" s="12">
        <v>8.1</v>
      </c>
      <c r="FA46" s="12">
        <v>12.2</v>
      </c>
      <c r="FB46" s="12">
        <v>8.1</v>
      </c>
      <c r="FC46" s="12">
        <v>14.8</v>
      </c>
      <c r="FD46" s="12">
        <f t="shared" si="2"/>
        <v>8.1</v>
      </c>
      <c r="FE46">
        <v>14.9</v>
      </c>
      <c r="FF46" s="13">
        <f t="shared" si="3"/>
        <v>1.2577319587628866</v>
      </c>
      <c r="FG46" s="13">
        <f t="shared" si="4"/>
        <v>1.5360824742268042</v>
      </c>
      <c r="FH46" s="21">
        <f t="shared" si="9"/>
        <v>14.800000000000002</v>
      </c>
      <c r="FI46" s="21">
        <f t="shared" si="5"/>
        <v>0</v>
      </c>
      <c r="FJ46" s="21">
        <f t="shared" si="6"/>
        <v>0</v>
      </c>
      <c r="FK46" s="21">
        <f t="shared" si="7"/>
        <v>0</v>
      </c>
      <c r="FL46" s="12" t="s">
        <v>20</v>
      </c>
      <c r="FM46" s="12">
        <v>0</v>
      </c>
      <c r="FN46" s="12" t="s">
        <v>56</v>
      </c>
      <c r="FO46" s="12">
        <v>0</v>
      </c>
      <c r="FQ46" s="12" t="s">
        <v>61</v>
      </c>
      <c r="FR46" s="12" t="s">
        <v>400</v>
      </c>
      <c r="FS46" s="12" t="s">
        <v>4</v>
      </c>
      <c r="FT46" s="12" t="s">
        <v>3</v>
      </c>
      <c r="FU46" s="12" t="s">
        <v>4</v>
      </c>
      <c r="FV46" s="12">
        <v>0</v>
      </c>
      <c r="FX46" s="12" t="s">
        <v>4</v>
      </c>
      <c r="GA46" s="12">
        <v>30</v>
      </c>
      <c r="GI46" s="12" t="s">
        <v>3</v>
      </c>
      <c r="GJ46" s="12">
        <v>1.3</v>
      </c>
      <c r="GL46" s="12" t="s">
        <v>56</v>
      </c>
      <c r="GM46" s="12" t="s">
        <v>56</v>
      </c>
      <c r="GN46" s="12">
        <v>0</v>
      </c>
      <c r="GO46" s="12">
        <v>0</v>
      </c>
      <c r="GP46" s="12" t="s">
        <v>4</v>
      </c>
      <c r="GQ46" s="12" t="s">
        <v>7</v>
      </c>
      <c r="GY46" s="12" t="s">
        <v>4</v>
      </c>
      <c r="HA46" s="12" t="s">
        <v>37</v>
      </c>
      <c r="HB46" s="12" t="s">
        <v>43</v>
      </c>
      <c r="HC46" s="12">
        <v>14.8</v>
      </c>
      <c r="HD46" s="12" t="s">
        <v>945</v>
      </c>
      <c r="HE46" s="12" t="s">
        <v>945</v>
      </c>
      <c r="HF46" s="12" t="s">
        <v>945</v>
      </c>
      <c r="HG46" s="12" t="s">
        <v>945</v>
      </c>
      <c r="HH46" s="12" t="s">
        <v>945</v>
      </c>
      <c r="HI46" s="12" t="s">
        <v>945</v>
      </c>
      <c r="HJ46" s="12" t="s">
        <v>13</v>
      </c>
      <c r="HK46" s="12" t="s">
        <v>15</v>
      </c>
      <c r="HL46" s="12" t="s">
        <v>14</v>
      </c>
      <c r="HM46" s="12" t="s">
        <v>12</v>
      </c>
      <c r="HP46" s="12" t="s">
        <v>294</v>
      </c>
      <c r="HQ46" s="12" t="s">
        <v>14</v>
      </c>
      <c r="HR46" s="12" t="s">
        <v>13</v>
      </c>
      <c r="HS46" s="12" t="s">
        <v>12</v>
      </c>
      <c r="HV46" s="12" t="s">
        <v>4</v>
      </c>
      <c r="HX46" s="12" t="s">
        <v>4</v>
      </c>
      <c r="HZ46" s="12">
        <v>0</v>
      </c>
      <c r="IA46" s="12">
        <v>0</v>
      </c>
      <c r="IB46" s="12">
        <v>0</v>
      </c>
      <c r="IC46" s="12">
        <v>0</v>
      </c>
      <c r="ID46" s="12">
        <v>0</v>
      </c>
      <c r="IE46" s="12">
        <v>0</v>
      </c>
      <c r="IF46" s="12" t="s">
        <v>401</v>
      </c>
      <c r="IG46" s="12">
        <v>30</v>
      </c>
      <c r="IT46" s="12" t="s">
        <v>3</v>
      </c>
      <c r="IU46" s="12">
        <v>1.4</v>
      </c>
      <c r="IW46" s="12" t="s">
        <v>56</v>
      </c>
      <c r="IX46" s="12" t="s">
        <v>56</v>
      </c>
      <c r="IY46" s="12">
        <v>0</v>
      </c>
      <c r="IZ46" s="12">
        <v>0</v>
      </c>
      <c r="JA46" s="12" t="s">
        <v>7</v>
      </c>
      <c r="JI46" s="12" t="s">
        <v>4</v>
      </c>
      <c r="JK46" s="12" t="s">
        <v>37</v>
      </c>
      <c r="JL46" s="12" t="s">
        <v>43</v>
      </c>
      <c r="JM46" s="12">
        <v>14.8</v>
      </c>
      <c r="JN46" s="12" t="s">
        <v>1055</v>
      </c>
      <c r="JO46" s="12" t="s">
        <v>1055</v>
      </c>
      <c r="JP46" s="12" t="s">
        <v>1055</v>
      </c>
      <c r="JQ46" s="12" t="s">
        <v>1055</v>
      </c>
      <c r="JR46" s="12" t="s">
        <v>1055</v>
      </c>
      <c r="JS46" s="12" t="s">
        <v>1055</v>
      </c>
      <c r="JT46" s="12" t="s">
        <v>13</v>
      </c>
      <c r="JU46" s="12" t="s">
        <v>15</v>
      </c>
      <c r="JV46" s="12" t="s">
        <v>12</v>
      </c>
      <c r="JW46" s="12" t="s">
        <v>14</v>
      </c>
      <c r="JZ46" s="12" t="s">
        <v>4</v>
      </c>
      <c r="KB46" s="12" t="s">
        <v>4</v>
      </c>
      <c r="KD46" s="12">
        <v>0</v>
      </c>
      <c r="KE46" s="12">
        <v>0</v>
      </c>
      <c r="KF46" s="12">
        <v>0</v>
      </c>
      <c r="KG46" s="12">
        <v>0</v>
      </c>
      <c r="KH46" s="12">
        <v>0</v>
      </c>
      <c r="KI46" s="12">
        <v>0</v>
      </c>
      <c r="KK46" s="12">
        <v>30</v>
      </c>
      <c r="KS46" s="12" t="s">
        <v>3</v>
      </c>
      <c r="KT46" s="12">
        <v>1.4</v>
      </c>
      <c r="KV46" s="12" t="s">
        <v>56</v>
      </c>
      <c r="KW46" s="12" t="s">
        <v>56</v>
      </c>
      <c r="KX46" s="12">
        <v>0</v>
      </c>
      <c r="KY46" s="12">
        <v>0</v>
      </c>
      <c r="KZ46" s="12" t="s">
        <v>4</v>
      </c>
      <c r="LA46" s="12" t="s">
        <v>7</v>
      </c>
      <c r="LI46" s="12" t="s">
        <v>4</v>
      </c>
      <c r="LK46" s="12" t="s">
        <v>37</v>
      </c>
      <c r="LL46" s="12" t="s">
        <v>43</v>
      </c>
      <c r="LM46" s="12">
        <v>14.8</v>
      </c>
      <c r="LT46" s="12" t="s">
        <v>15</v>
      </c>
      <c r="LU46" s="12" t="s">
        <v>14</v>
      </c>
      <c r="LV46" s="12" t="s">
        <v>11</v>
      </c>
      <c r="LW46" s="12" t="s">
        <v>13</v>
      </c>
      <c r="LX46" s="12" t="s">
        <v>12</v>
      </c>
      <c r="LZ46" s="12" t="s">
        <v>13</v>
      </c>
      <c r="MA46" s="12" t="s">
        <v>15</v>
      </c>
      <c r="MB46" s="12" t="s">
        <v>12</v>
      </c>
      <c r="MC46" s="12" t="s">
        <v>14</v>
      </c>
      <c r="MF46" s="12" t="s">
        <v>4</v>
      </c>
      <c r="MH46" s="12" t="s">
        <v>4</v>
      </c>
      <c r="MJ46" s="12">
        <v>0</v>
      </c>
      <c r="MK46" s="12">
        <v>0</v>
      </c>
      <c r="ML46" s="12">
        <v>0</v>
      </c>
      <c r="MM46" s="12">
        <v>0</v>
      </c>
      <c r="MN46" s="12">
        <v>0</v>
      </c>
      <c r="MO46" s="12">
        <v>0</v>
      </c>
      <c r="MQ46" s="12">
        <v>40</v>
      </c>
      <c r="MX46" s="12" t="s">
        <v>4</v>
      </c>
      <c r="MZ46" s="12" t="s">
        <v>4</v>
      </c>
      <c r="NA46" s="12" t="s">
        <v>7</v>
      </c>
      <c r="NH46" s="12" t="s">
        <v>4</v>
      </c>
      <c r="NI46" s="12" t="s">
        <v>4</v>
      </c>
      <c r="NJ46" s="12" t="s">
        <v>4</v>
      </c>
      <c r="NK46" s="12" t="s">
        <v>37</v>
      </c>
      <c r="NL46" s="12" t="s">
        <v>56</v>
      </c>
      <c r="NM46" s="12" t="s">
        <v>56</v>
      </c>
      <c r="NN46" s="12">
        <v>0</v>
      </c>
      <c r="NO46" s="12">
        <v>0</v>
      </c>
      <c r="NP46" s="12" t="s">
        <v>43</v>
      </c>
      <c r="NQ46" s="12" t="s">
        <v>3</v>
      </c>
      <c r="NR46" s="12">
        <v>1.3</v>
      </c>
      <c r="NT46" s="12">
        <v>9.6999999999999993</v>
      </c>
      <c r="NU46" s="12" t="s">
        <v>1055</v>
      </c>
      <c r="NV46" s="12" t="s">
        <v>1055</v>
      </c>
      <c r="NW46" s="12" t="s">
        <v>1055</v>
      </c>
      <c r="NX46" s="12" t="s">
        <v>1055</v>
      </c>
      <c r="NY46" s="12" t="s">
        <v>1055</v>
      </c>
      <c r="NZ46" s="12" t="s">
        <v>1055</v>
      </c>
      <c r="OA46" s="12" t="s">
        <v>13</v>
      </c>
      <c r="OB46" s="12" t="s">
        <v>15</v>
      </c>
      <c r="OC46" s="12" t="s">
        <v>12</v>
      </c>
      <c r="OD46" s="12" t="s">
        <v>11</v>
      </c>
      <c r="OE46" s="12" t="s">
        <v>14</v>
      </c>
      <c r="OG46" s="12" t="s">
        <v>4</v>
      </c>
      <c r="OI46" s="12">
        <v>1.4</v>
      </c>
      <c r="OJ46" s="12">
        <v>2.6</v>
      </c>
      <c r="OK46" s="12" t="s">
        <v>4</v>
      </c>
      <c r="OL46" s="12" t="s">
        <v>398</v>
      </c>
      <c r="OM46" s="12" t="s">
        <v>120</v>
      </c>
      <c r="ON46" s="12" t="s">
        <v>402</v>
      </c>
      <c r="OO46" s="12" t="s">
        <v>3</v>
      </c>
      <c r="OP46" s="12">
        <v>40</v>
      </c>
      <c r="OQ46" s="12">
        <v>40</v>
      </c>
      <c r="OS46" s="12" t="s">
        <v>165</v>
      </c>
      <c r="OT46" s="12" t="s">
        <v>60</v>
      </c>
      <c r="OU46" s="12">
        <v>40</v>
      </c>
      <c r="OV46" s="12">
        <v>5</v>
      </c>
      <c r="OW46" s="12">
        <v>1</v>
      </c>
      <c r="OZ46" s="12" t="s">
        <v>165</v>
      </c>
      <c r="PA46" s="12" t="s">
        <v>59</v>
      </c>
      <c r="PB46" s="12">
        <v>40</v>
      </c>
      <c r="PC46" s="12">
        <v>5</v>
      </c>
      <c r="PD46" s="12">
        <v>1</v>
      </c>
      <c r="QJ46" s="12">
        <v>60</v>
      </c>
      <c r="QM46" s="12" t="s">
        <v>68</v>
      </c>
      <c r="QN46" s="12" t="s">
        <v>4</v>
      </c>
      <c r="QO46" s="12" t="s">
        <v>4</v>
      </c>
      <c r="QQ46" s="12" t="s">
        <v>4</v>
      </c>
      <c r="QR46" s="12" t="s">
        <v>3</v>
      </c>
      <c r="QS46" s="12">
        <v>1.7</v>
      </c>
      <c r="QU46" s="12" t="s">
        <v>4</v>
      </c>
      <c r="QW46" s="12" t="s">
        <v>7</v>
      </c>
      <c r="RB46" s="12" t="s">
        <v>37</v>
      </c>
      <c r="RC46" s="12" t="s">
        <v>43</v>
      </c>
      <c r="RD46" s="12">
        <v>9</v>
      </c>
      <c r="RE46" s="12" t="s">
        <v>945</v>
      </c>
      <c r="RF46" s="12" t="s">
        <v>945</v>
      </c>
      <c r="RG46" s="12" t="s">
        <v>945</v>
      </c>
      <c r="RH46" s="12" t="s">
        <v>945</v>
      </c>
      <c r="RI46" s="12" t="s">
        <v>945</v>
      </c>
      <c r="RJ46" s="12" t="s">
        <v>945</v>
      </c>
      <c r="RK46" s="12" t="s">
        <v>13</v>
      </c>
      <c r="RL46" s="12" t="s">
        <v>15</v>
      </c>
      <c r="RQ46" s="12" t="s">
        <v>4</v>
      </c>
    </row>
    <row r="47" spans="1:487" x14ac:dyDescent="0.35">
      <c r="A47" s="85">
        <v>20501173</v>
      </c>
      <c r="B47" s="12" t="s">
        <v>72</v>
      </c>
      <c r="C47" s="24">
        <v>0.47916666666666669</v>
      </c>
      <c r="D47" s="20">
        <v>44431</v>
      </c>
      <c r="E47" s="12" t="s">
        <v>47</v>
      </c>
      <c r="F47" s="12" t="s">
        <v>374</v>
      </c>
      <c r="G47" s="12" t="s">
        <v>417</v>
      </c>
      <c r="H47" s="12" t="s">
        <v>418</v>
      </c>
      <c r="K47" s="12">
        <v>50</v>
      </c>
      <c r="L47" s="12">
        <v>40</v>
      </c>
      <c r="M47" s="21">
        <v>1.18</v>
      </c>
      <c r="P47" s="12" t="s">
        <v>68</v>
      </c>
      <c r="Q47" s="12" t="s">
        <v>4</v>
      </c>
      <c r="R47" s="12" t="s">
        <v>4</v>
      </c>
      <c r="T47" s="12" t="s">
        <v>4</v>
      </c>
      <c r="U47" s="12" t="s">
        <v>3</v>
      </c>
      <c r="V47" s="12">
        <v>1.2</v>
      </c>
      <c r="X47" s="12" t="s">
        <v>4</v>
      </c>
      <c r="Z47" s="12" t="s">
        <v>7</v>
      </c>
      <c r="AA47" s="12" t="s">
        <v>419</v>
      </c>
      <c r="AB47" s="12">
        <v>21</v>
      </c>
      <c r="AC47" s="12">
        <v>81</v>
      </c>
      <c r="AG47" s="12" t="s">
        <v>55</v>
      </c>
      <c r="AH47" s="12" t="s">
        <v>42</v>
      </c>
      <c r="AI47" s="12">
        <v>12.5</v>
      </c>
      <c r="AP47" s="12" t="s">
        <v>12</v>
      </c>
      <c r="AQ47" s="12" t="s">
        <v>13</v>
      </c>
      <c r="AR47" s="12" t="s">
        <v>14</v>
      </c>
      <c r="AS47" s="12" t="s">
        <v>11</v>
      </c>
      <c r="AV47" s="12" t="s">
        <v>3</v>
      </c>
      <c r="AW47" s="12" t="s">
        <v>71</v>
      </c>
      <c r="AX47" s="12" t="s">
        <v>420</v>
      </c>
      <c r="AY47" s="12">
        <v>45</v>
      </c>
      <c r="AZ47" s="12">
        <v>43</v>
      </c>
      <c r="BA47" s="12">
        <v>1.3</v>
      </c>
      <c r="BB47" s="12">
        <v>1</v>
      </c>
      <c r="BC47" s="12" t="s">
        <v>1118</v>
      </c>
      <c r="BD47" s="12">
        <v>0.71</v>
      </c>
      <c r="BE47" s="12">
        <v>0.15</v>
      </c>
      <c r="BJ47" s="12" t="s">
        <v>4</v>
      </c>
      <c r="BL47" s="12" t="s">
        <v>4</v>
      </c>
      <c r="BM47" s="12" t="s">
        <v>54</v>
      </c>
      <c r="BT47" s="12" t="s">
        <v>4</v>
      </c>
      <c r="BU47" s="12" t="s">
        <v>4</v>
      </c>
      <c r="BV47" s="12" t="s">
        <v>4</v>
      </c>
      <c r="BW47" s="12" t="s">
        <v>414</v>
      </c>
      <c r="BX47" s="12" t="s">
        <v>56</v>
      </c>
      <c r="BY47" s="12" t="s">
        <v>56</v>
      </c>
      <c r="BZ47" s="12">
        <v>0</v>
      </c>
      <c r="CA47" s="12">
        <v>0</v>
      </c>
      <c r="CB47" s="12" t="s">
        <v>42</v>
      </c>
      <c r="CC47" s="12" t="s">
        <v>3</v>
      </c>
      <c r="CD47" s="12">
        <v>1</v>
      </c>
      <c r="CF47" s="12">
        <v>12.6</v>
      </c>
      <c r="CM47" s="12" t="s">
        <v>12</v>
      </c>
      <c r="CN47" s="12" t="s">
        <v>13</v>
      </c>
      <c r="CO47" s="12" t="s">
        <v>14</v>
      </c>
      <c r="CS47" s="12" t="s">
        <v>3</v>
      </c>
      <c r="CT47" s="12" t="s">
        <v>71</v>
      </c>
      <c r="CU47" s="12">
        <v>1.7</v>
      </c>
      <c r="CV47" s="12">
        <v>2.2000000000000002</v>
      </c>
      <c r="CW47" s="12" t="s">
        <v>4</v>
      </c>
      <c r="CX47" s="12" t="s">
        <v>398</v>
      </c>
      <c r="CY47" s="12" t="s">
        <v>120</v>
      </c>
      <c r="CZ47" s="12" t="s">
        <v>64</v>
      </c>
      <c r="DA47" s="12" t="s">
        <v>3</v>
      </c>
      <c r="DB47" s="12">
        <v>55</v>
      </c>
      <c r="DC47" s="12">
        <v>68</v>
      </c>
      <c r="DD47" s="12" t="s">
        <v>4</v>
      </c>
      <c r="DE47" s="12" t="s">
        <v>65</v>
      </c>
      <c r="DF47" s="12" t="s">
        <v>60</v>
      </c>
      <c r="DG47" s="12">
        <v>68</v>
      </c>
      <c r="DH47" s="12">
        <v>5</v>
      </c>
      <c r="DI47" s="12">
        <v>1</v>
      </c>
      <c r="DL47" s="12" t="s">
        <v>65</v>
      </c>
      <c r="DM47" s="12" t="s">
        <v>59</v>
      </c>
      <c r="DN47" s="12">
        <v>55</v>
      </c>
      <c r="DO47" s="12">
        <v>5</v>
      </c>
      <c r="DP47" s="12">
        <v>1</v>
      </c>
      <c r="EU47" s="12" t="s">
        <v>421</v>
      </c>
      <c r="EV47" s="12" t="s">
        <v>4</v>
      </c>
      <c r="EX47" s="12">
        <v>36.200000000000003</v>
      </c>
      <c r="EY47" s="21">
        <f t="shared" si="8"/>
        <v>8.2872928176795577E-2</v>
      </c>
      <c r="EZ47" s="12">
        <v>6.1</v>
      </c>
      <c r="FA47" s="12">
        <v>12.7</v>
      </c>
      <c r="FB47" s="12">
        <v>6.2</v>
      </c>
      <c r="FC47" s="12">
        <v>14</v>
      </c>
      <c r="FD47" s="12">
        <f t="shared" si="2"/>
        <v>6.15</v>
      </c>
      <c r="FE47">
        <v>19.829999999999998</v>
      </c>
      <c r="FF47" s="13">
        <f t="shared" si="3"/>
        <v>1.233009708737864</v>
      </c>
      <c r="FG47" s="13">
        <f t="shared" si="4"/>
        <v>1.9252427184466017</v>
      </c>
      <c r="FH47" s="21">
        <f t="shared" si="9"/>
        <v>14.1</v>
      </c>
      <c r="FI47" s="21">
        <f t="shared" si="5"/>
        <v>63</v>
      </c>
      <c r="FJ47" s="21">
        <f t="shared" si="6"/>
        <v>2.6166666666666667</v>
      </c>
      <c r="FK47" s="21">
        <f t="shared" si="7"/>
        <v>0.68333333333333324</v>
      </c>
      <c r="FL47" s="12" t="s">
        <v>20</v>
      </c>
      <c r="FM47" s="12">
        <v>2</v>
      </c>
      <c r="FN47" s="12" t="s">
        <v>325</v>
      </c>
      <c r="FO47" s="12">
        <v>2</v>
      </c>
      <c r="FP47" s="12">
        <v>0</v>
      </c>
      <c r="FQ47" s="23">
        <v>0</v>
      </c>
      <c r="FS47" s="12" t="s">
        <v>4</v>
      </c>
      <c r="FT47" s="12" t="s">
        <v>4</v>
      </c>
      <c r="FU47" s="12" t="s">
        <v>4</v>
      </c>
      <c r="FV47" s="12">
        <v>0</v>
      </c>
      <c r="FX47" s="12" t="s">
        <v>4</v>
      </c>
      <c r="GA47" s="12">
        <v>12</v>
      </c>
      <c r="GB47" s="12">
        <v>12</v>
      </c>
      <c r="GC47" s="21">
        <v>0</v>
      </c>
      <c r="GI47" s="12" t="s">
        <v>3</v>
      </c>
      <c r="GJ47" s="12">
        <v>1.7</v>
      </c>
      <c r="GL47" s="12" t="s">
        <v>325</v>
      </c>
      <c r="GM47" s="12" t="s">
        <v>1168</v>
      </c>
      <c r="GN47" s="12">
        <v>1</v>
      </c>
      <c r="GO47" s="12">
        <v>0</v>
      </c>
      <c r="GP47" s="12" t="s">
        <v>4</v>
      </c>
      <c r="GQ47" s="12" t="s">
        <v>7</v>
      </c>
      <c r="GY47" s="12" t="s">
        <v>4</v>
      </c>
      <c r="HA47" s="12" t="s">
        <v>412</v>
      </c>
      <c r="HB47" s="12" t="s">
        <v>42</v>
      </c>
      <c r="HC47" s="12">
        <v>14.7</v>
      </c>
      <c r="HG47" s="12">
        <v>10.8</v>
      </c>
      <c r="HJ47" s="12" t="s">
        <v>12</v>
      </c>
      <c r="HK47" s="12" t="s">
        <v>13</v>
      </c>
      <c r="HL47" s="12" t="s">
        <v>14</v>
      </c>
      <c r="HM47" s="12" t="s">
        <v>11</v>
      </c>
      <c r="HP47" s="12" t="s">
        <v>11</v>
      </c>
      <c r="HQ47" s="12" t="s">
        <v>12</v>
      </c>
      <c r="HR47" s="12" t="s">
        <v>13</v>
      </c>
      <c r="HS47" s="12" t="s">
        <v>14</v>
      </c>
      <c r="HV47" s="12" t="s">
        <v>4</v>
      </c>
      <c r="HX47" s="12" t="s">
        <v>3</v>
      </c>
      <c r="HY47" s="12" t="s">
        <v>3</v>
      </c>
      <c r="HZ47" s="12">
        <v>12</v>
      </c>
      <c r="IA47" s="12">
        <v>12</v>
      </c>
      <c r="IB47" s="12">
        <v>3</v>
      </c>
      <c r="IC47" s="12">
        <v>2</v>
      </c>
      <c r="ID47" s="12">
        <v>0.5</v>
      </c>
      <c r="IE47" s="12">
        <v>0.6</v>
      </c>
      <c r="IF47" s="12" t="s">
        <v>422</v>
      </c>
      <c r="IG47" s="12">
        <v>12</v>
      </c>
      <c r="IH47" s="12">
        <v>12</v>
      </c>
      <c r="II47" s="21">
        <v>0.25</v>
      </c>
      <c r="IJ47" s="12">
        <v>2</v>
      </c>
      <c r="IK47" s="12" t="s">
        <v>1100</v>
      </c>
      <c r="IL47" s="12">
        <v>6.4</v>
      </c>
      <c r="IM47" s="21">
        <v>1.4</v>
      </c>
      <c r="IN47" s="21">
        <v>0.25</v>
      </c>
      <c r="IT47" s="12" t="s">
        <v>3</v>
      </c>
      <c r="IU47" s="12">
        <v>1.7</v>
      </c>
      <c r="IV47" s="12">
        <v>1</v>
      </c>
      <c r="IW47" s="12" t="s">
        <v>325</v>
      </c>
      <c r="IX47" s="12" t="s">
        <v>1168</v>
      </c>
      <c r="IY47" s="12">
        <v>1</v>
      </c>
      <c r="IZ47" s="12">
        <v>0</v>
      </c>
      <c r="JA47" s="12" t="s">
        <v>7</v>
      </c>
      <c r="JI47" s="12" t="s">
        <v>4</v>
      </c>
      <c r="JK47" s="12" t="s">
        <v>412</v>
      </c>
      <c r="JL47" s="12" t="s">
        <v>42</v>
      </c>
      <c r="JM47" s="12">
        <v>14</v>
      </c>
      <c r="JQ47" s="12">
        <v>10.7</v>
      </c>
      <c r="JT47" s="12" t="s">
        <v>12</v>
      </c>
      <c r="JU47" s="12" t="s">
        <v>13</v>
      </c>
      <c r="JV47" s="12" t="s">
        <v>11</v>
      </c>
      <c r="JW47" s="12" t="s">
        <v>14</v>
      </c>
      <c r="JZ47" s="12" t="s">
        <v>4</v>
      </c>
      <c r="KB47" s="12" t="s">
        <v>3</v>
      </c>
      <c r="KC47" s="12" t="s">
        <v>3</v>
      </c>
      <c r="KD47" s="12">
        <v>12</v>
      </c>
      <c r="KE47" s="12">
        <v>12</v>
      </c>
      <c r="KF47" s="12">
        <v>3.5</v>
      </c>
      <c r="KG47" s="12">
        <v>2.5</v>
      </c>
      <c r="KH47" s="12">
        <v>0.7</v>
      </c>
      <c r="KI47" s="12">
        <v>0.7</v>
      </c>
      <c r="KJ47" s="12" t="s">
        <v>423</v>
      </c>
      <c r="KK47" s="12">
        <v>12</v>
      </c>
      <c r="KL47" s="12">
        <v>12</v>
      </c>
      <c r="KM47" s="21">
        <v>0</v>
      </c>
      <c r="KN47" s="12">
        <v>3</v>
      </c>
      <c r="KO47" s="12" t="s">
        <v>1118</v>
      </c>
      <c r="KP47" s="12">
        <v>6.5</v>
      </c>
      <c r="KQ47" s="12">
        <v>0.4</v>
      </c>
      <c r="KR47" s="12">
        <v>0.2</v>
      </c>
      <c r="KS47" s="12" t="s">
        <v>3</v>
      </c>
      <c r="KT47" s="12">
        <v>1.7</v>
      </c>
      <c r="KV47" s="12" t="s">
        <v>56</v>
      </c>
      <c r="KW47" s="12" t="s">
        <v>56</v>
      </c>
      <c r="KX47" s="12">
        <v>0</v>
      </c>
      <c r="KY47" s="12">
        <v>0</v>
      </c>
      <c r="KZ47" s="12" t="s">
        <v>4</v>
      </c>
      <c r="LA47" s="12" t="s">
        <v>7</v>
      </c>
      <c r="LI47" s="12" t="s">
        <v>4</v>
      </c>
      <c r="LK47" s="12" t="s">
        <v>412</v>
      </c>
      <c r="LL47" s="12" t="s">
        <v>42</v>
      </c>
      <c r="LM47" s="12">
        <v>13.6</v>
      </c>
      <c r="LT47" s="12" t="s">
        <v>12</v>
      </c>
      <c r="LU47" s="12" t="s">
        <v>13</v>
      </c>
      <c r="LV47" s="12" t="s">
        <v>14</v>
      </c>
      <c r="LW47" s="12" t="s">
        <v>11</v>
      </c>
      <c r="LZ47" s="12" t="s">
        <v>94</v>
      </c>
      <c r="MA47" s="12" t="s">
        <v>11</v>
      </c>
      <c r="MB47" s="12" t="s">
        <v>13</v>
      </c>
      <c r="MC47" s="12" t="s">
        <v>14</v>
      </c>
      <c r="MF47" s="12" t="s">
        <v>4</v>
      </c>
      <c r="MH47" s="12" t="s">
        <v>3</v>
      </c>
      <c r="MI47" s="12" t="s">
        <v>3</v>
      </c>
      <c r="MJ47" s="12">
        <v>12</v>
      </c>
      <c r="MK47" s="12">
        <v>12</v>
      </c>
      <c r="ML47" s="12">
        <v>2.5</v>
      </c>
      <c r="MM47" s="12">
        <v>2.2000000000000002</v>
      </c>
      <c r="MN47" s="12">
        <v>0.8</v>
      </c>
      <c r="MO47" s="12">
        <v>0.8</v>
      </c>
      <c r="MQ47" s="12">
        <v>25</v>
      </c>
      <c r="MR47" s="12">
        <v>25.5</v>
      </c>
      <c r="MS47" s="12">
        <v>0.78</v>
      </c>
      <c r="MX47" s="12" t="s">
        <v>4</v>
      </c>
      <c r="MZ47" s="12" t="s">
        <v>4</v>
      </c>
      <c r="NA47" s="12" t="s">
        <v>7</v>
      </c>
      <c r="NH47" s="12" t="s">
        <v>4</v>
      </c>
      <c r="NI47" s="12" t="s">
        <v>4</v>
      </c>
      <c r="NJ47" s="12" t="s">
        <v>3</v>
      </c>
      <c r="NK47" s="12" t="s">
        <v>415</v>
      </c>
      <c r="NL47" s="12" t="s">
        <v>56</v>
      </c>
      <c r="NM47" s="12" t="s">
        <v>56</v>
      </c>
      <c r="NN47" s="12">
        <v>0</v>
      </c>
      <c r="NO47" s="12">
        <v>0</v>
      </c>
      <c r="NP47" s="12" t="s">
        <v>42</v>
      </c>
      <c r="NQ47" s="12" t="s">
        <v>3</v>
      </c>
      <c r="NR47" s="12">
        <v>1.3</v>
      </c>
      <c r="NT47" s="12">
        <v>10.3</v>
      </c>
      <c r="OA47" s="12" t="s">
        <v>12</v>
      </c>
      <c r="OB47" s="12" t="s">
        <v>13</v>
      </c>
      <c r="OC47" s="12" t="s">
        <v>14</v>
      </c>
      <c r="OD47" s="12" t="s">
        <v>11</v>
      </c>
      <c r="OG47" s="12" t="s">
        <v>4</v>
      </c>
      <c r="OI47" s="12">
        <v>1.5</v>
      </c>
      <c r="OJ47" s="12">
        <v>2.1</v>
      </c>
      <c r="OK47" s="12" t="s">
        <v>4</v>
      </c>
      <c r="ON47" s="12" t="s">
        <v>64</v>
      </c>
      <c r="OO47" s="12" t="s">
        <v>3</v>
      </c>
      <c r="OP47" s="12">
        <v>25</v>
      </c>
      <c r="OQ47" s="12">
        <v>25</v>
      </c>
      <c r="OS47" s="12" t="s">
        <v>65</v>
      </c>
      <c r="OT47" s="12" t="s">
        <v>60</v>
      </c>
      <c r="OU47" s="12">
        <v>10</v>
      </c>
      <c r="OV47" s="12">
        <v>5</v>
      </c>
      <c r="OW47" s="12">
        <v>1</v>
      </c>
      <c r="OX47" s="12" t="s">
        <v>424</v>
      </c>
      <c r="OZ47" s="12" t="s">
        <v>65</v>
      </c>
      <c r="PA47" s="12" t="s">
        <v>59</v>
      </c>
      <c r="PB47" s="12">
        <v>10</v>
      </c>
      <c r="PC47" s="12">
        <v>5</v>
      </c>
      <c r="PD47" s="12">
        <v>1</v>
      </c>
      <c r="PE47" s="12" t="s">
        <v>424</v>
      </c>
      <c r="PG47" s="12" t="s">
        <v>165</v>
      </c>
      <c r="PH47" s="12" t="s">
        <v>60</v>
      </c>
      <c r="PI47" s="12">
        <v>15</v>
      </c>
      <c r="PJ47" s="12">
        <v>5</v>
      </c>
      <c r="PK47" s="12">
        <v>1</v>
      </c>
      <c r="PN47" s="12" t="s">
        <v>165</v>
      </c>
      <c r="PO47" s="12" t="s">
        <v>59</v>
      </c>
      <c r="PP47" s="12">
        <v>15</v>
      </c>
      <c r="PQ47" s="12">
        <v>5</v>
      </c>
      <c r="PR47" s="12">
        <v>1</v>
      </c>
      <c r="QJ47" s="12">
        <v>50</v>
      </c>
      <c r="QK47" s="12">
        <v>42</v>
      </c>
      <c r="QL47" s="12">
        <v>0.98</v>
      </c>
      <c r="QM47" s="12" t="s">
        <v>68</v>
      </c>
      <c r="QN47" s="12" t="s">
        <v>4</v>
      </c>
      <c r="QO47" s="12" t="s">
        <v>4</v>
      </c>
      <c r="QQ47" s="12" t="s">
        <v>4</v>
      </c>
      <c r="QR47" s="12" t="s">
        <v>3</v>
      </c>
      <c r="QS47" s="12">
        <v>1.4</v>
      </c>
      <c r="QU47" s="12" t="s">
        <v>4</v>
      </c>
      <c r="QW47" s="12" t="s">
        <v>7</v>
      </c>
      <c r="RB47" s="12" t="s">
        <v>416</v>
      </c>
      <c r="RC47" s="12" t="s">
        <v>42</v>
      </c>
      <c r="RD47" s="12">
        <v>10.1</v>
      </c>
      <c r="RK47" s="12" t="s">
        <v>12</v>
      </c>
      <c r="RL47" s="12" t="s">
        <v>13</v>
      </c>
      <c r="RM47" s="12" t="s">
        <v>11</v>
      </c>
      <c r="RN47" s="12" t="s">
        <v>14</v>
      </c>
      <c r="RQ47" s="12" t="s">
        <v>4</v>
      </c>
    </row>
    <row r="48" spans="1:487" x14ac:dyDescent="0.35">
      <c r="A48" s="85">
        <v>20501182</v>
      </c>
      <c r="B48" s="12" t="s">
        <v>192</v>
      </c>
      <c r="C48" s="19">
        <v>0.42708333333333331</v>
      </c>
      <c r="D48" s="20">
        <v>44462</v>
      </c>
      <c r="E48" s="12" t="s">
        <v>47</v>
      </c>
      <c r="F48" s="12" t="s">
        <v>197</v>
      </c>
      <c r="G48" s="12" t="s">
        <v>198</v>
      </c>
      <c r="H48" s="12" t="s">
        <v>199</v>
      </c>
      <c r="K48" s="12">
        <v>50</v>
      </c>
      <c r="L48" s="12">
        <v>50</v>
      </c>
      <c r="M48" s="21">
        <v>0.3</v>
      </c>
      <c r="P48" s="12" t="s">
        <v>68</v>
      </c>
      <c r="Q48" s="12" t="s">
        <v>4</v>
      </c>
      <c r="R48" s="12" t="s">
        <v>4</v>
      </c>
      <c r="T48" s="12" t="s">
        <v>4</v>
      </c>
      <c r="U48" s="12" t="s">
        <v>4</v>
      </c>
      <c r="W48" s="12">
        <v>0.5</v>
      </c>
      <c r="X48" s="12" t="s">
        <v>4</v>
      </c>
      <c r="Z48" s="12" t="s">
        <v>7</v>
      </c>
      <c r="AG48" s="12" t="s">
        <v>37</v>
      </c>
      <c r="AH48" s="12" t="s">
        <v>43</v>
      </c>
      <c r="AI48" s="12">
        <v>13.3</v>
      </c>
      <c r="AP48" s="12" t="s">
        <v>14</v>
      </c>
      <c r="AQ48" s="12" t="s">
        <v>15</v>
      </c>
      <c r="AR48" s="12" t="s">
        <v>13</v>
      </c>
      <c r="AV48" s="12" t="s">
        <v>4</v>
      </c>
      <c r="AY48" s="12">
        <v>10</v>
      </c>
      <c r="AZ48" s="12">
        <v>10</v>
      </c>
      <c r="BA48" s="12">
        <v>0.4</v>
      </c>
      <c r="BB48" s="12" t="s">
        <v>1164</v>
      </c>
      <c r="BJ48" s="12" t="s">
        <v>4</v>
      </c>
      <c r="BL48" s="12" t="s">
        <v>4</v>
      </c>
      <c r="BM48" s="12" t="s">
        <v>54</v>
      </c>
      <c r="BT48" s="12" t="s">
        <v>4</v>
      </c>
      <c r="BU48" s="12" t="s">
        <v>4</v>
      </c>
      <c r="BV48" s="12" t="s">
        <v>4</v>
      </c>
      <c r="BW48" s="12" t="s">
        <v>37</v>
      </c>
      <c r="BX48" s="12" t="s">
        <v>56</v>
      </c>
      <c r="BY48" s="12" t="s">
        <v>56</v>
      </c>
      <c r="BZ48" s="12">
        <v>0</v>
      </c>
      <c r="CA48" s="12">
        <v>0</v>
      </c>
      <c r="CB48" s="12" t="s">
        <v>43</v>
      </c>
      <c r="CC48" s="12" t="s">
        <v>4</v>
      </c>
      <c r="CE48" s="12">
        <v>0.6</v>
      </c>
      <c r="CF48" s="12">
        <v>9.1999999999999993</v>
      </c>
      <c r="CM48" s="12" t="s">
        <v>13</v>
      </c>
      <c r="CN48" s="12" t="s">
        <v>14</v>
      </c>
      <c r="CO48" s="12" t="s">
        <v>94</v>
      </c>
      <c r="CS48" s="12" t="s">
        <v>4</v>
      </c>
      <c r="CU48" s="12">
        <v>1</v>
      </c>
      <c r="CV48" s="12">
        <v>1</v>
      </c>
      <c r="CW48" s="12" t="s">
        <v>4</v>
      </c>
      <c r="CZ48" s="12" t="s">
        <v>64</v>
      </c>
      <c r="DA48" s="12" t="s">
        <v>3</v>
      </c>
      <c r="DB48" s="12">
        <v>10</v>
      </c>
      <c r="DC48" s="12">
        <v>10</v>
      </c>
      <c r="DD48" s="12" t="s">
        <v>4</v>
      </c>
      <c r="DE48" s="12" t="s">
        <v>56</v>
      </c>
      <c r="DF48" s="12" t="s">
        <v>60</v>
      </c>
      <c r="DG48" s="12">
        <v>10</v>
      </c>
      <c r="DL48" s="12" t="s">
        <v>56</v>
      </c>
      <c r="DM48" s="12" t="s">
        <v>59</v>
      </c>
      <c r="DN48" s="12">
        <v>10</v>
      </c>
      <c r="EV48" s="12" t="s">
        <v>4</v>
      </c>
      <c r="EX48" s="12">
        <v>92.7</v>
      </c>
      <c r="EY48" s="21">
        <f t="shared" si="8"/>
        <v>1.1099999999999999</v>
      </c>
      <c r="EZ48" s="12">
        <v>5.4</v>
      </c>
      <c r="FA48" s="12">
        <v>5.9</v>
      </c>
      <c r="FB48" s="12">
        <v>5.2</v>
      </c>
      <c r="FC48" s="12">
        <v>5</v>
      </c>
      <c r="FD48" s="12">
        <f t="shared" si="2"/>
        <v>5.3000000000000007</v>
      </c>
      <c r="FE48">
        <v>8</v>
      </c>
      <c r="FF48" s="13">
        <f t="shared" si="3"/>
        <v>0.67045454545454541</v>
      </c>
      <c r="FG48" s="13">
        <f t="shared" si="4"/>
        <v>0.90909090909090906</v>
      </c>
      <c r="FH48" s="21">
        <f t="shared" si="9"/>
        <v>5.1000000000000005</v>
      </c>
      <c r="FI48" s="21">
        <f t="shared" si="5"/>
        <v>155.70000000000002</v>
      </c>
      <c r="FJ48" s="21">
        <f t="shared" si="6"/>
        <v>1.3666666666666665</v>
      </c>
      <c r="FK48" s="21">
        <f t="shared" si="7"/>
        <v>0.88333333333333319</v>
      </c>
      <c r="FL48" s="12" t="s">
        <v>52</v>
      </c>
      <c r="FM48" s="12">
        <v>0</v>
      </c>
      <c r="FN48" s="12" t="s">
        <v>56</v>
      </c>
      <c r="FO48" s="12">
        <v>0</v>
      </c>
      <c r="FP48" s="12">
        <v>0</v>
      </c>
      <c r="FQ48" s="23">
        <v>0</v>
      </c>
      <c r="FS48" s="12" t="s">
        <v>4</v>
      </c>
      <c r="FT48" s="12" t="s">
        <v>4</v>
      </c>
      <c r="FU48" s="12" t="s">
        <v>4</v>
      </c>
      <c r="FV48" s="12">
        <v>0</v>
      </c>
      <c r="FX48" s="12" t="s">
        <v>4</v>
      </c>
      <c r="GA48" s="12">
        <v>30.9</v>
      </c>
      <c r="GB48" s="12">
        <v>30.9</v>
      </c>
      <c r="GC48" s="21">
        <v>0.23</v>
      </c>
      <c r="GI48" s="12" t="s">
        <v>4</v>
      </c>
      <c r="GK48" s="12">
        <v>0.4</v>
      </c>
      <c r="GL48" s="12" t="s">
        <v>56</v>
      </c>
      <c r="GM48" s="12" t="s">
        <v>56</v>
      </c>
      <c r="GN48" s="12">
        <v>0</v>
      </c>
      <c r="GO48" s="12">
        <v>0</v>
      </c>
      <c r="GP48" s="12" t="s">
        <v>4</v>
      </c>
      <c r="GQ48" s="12" t="s">
        <v>7</v>
      </c>
      <c r="GY48" s="12" t="s">
        <v>4</v>
      </c>
      <c r="HA48" s="12" t="s">
        <v>37</v>
      </c>
      <c r="HB48" s="12" t="s">
        <v>43</v>
      </c>
      <c r="HC48" s="12">
        <v>5.4</v>
      </c>
      <c r="HJ48" s="12" t="s">
        <v>13</v>
      </c>
      <c r="HK48" s="12" t="s">
        <v>14</v>
      </c>
      <c r="HP48" s="12" t="s">
        <v>13</v>
      </c>
      <c r="HQ48" s="12" t="s">
        <v>14</v>
      </c>
      <c r="HR48" s="12" t="s">
        <v>12</v>
      </c>
      <c r="HS48" s="12" t="s">
        <v>11</v>
      </c>
      <c r="HV48" s="12" t="s">
        <v>4</v>
      </c>
      <c r="HX48" s="12" t="s">
        <v>3</v>
      </c>
      <c r="HY48" s="12" t="s">
        <v>4</v>
      </c>
      <c r="HZ48" s="12">
        <v>30.9</v>
      </c>
      <c r="IA48" s="12">
        <v>30.9</v>
      </c>
      <c r="IB48" s="12">
        <v>1.2</v>
      </c>
      <c r="IC48" s="12">
        <v>1.2</v>
      </c>
      <c r="ID48" s="12">
        <v>0.7</v>
      </c>
      <c r="IE48" s="12">
        <v>0.8</v>
      </c>
      <c r="IG48" s="12">
        <v>30.9</v>
      </c>
      <c r="IH48" s="12">
        <v>30.9</v>
      </c>
      <c r="II48" s="21">
        <v>0.71</v>
      </c>
      <c r="IJ48" s="12">
        <v>1</v>
      </c>
      <c r="IK48" s="12" t="s">
        <v>1118</v>
      </c>
      <c r="IL48" s="12">
        <v>5.69</v>
      </c>
      <c r="IM48" s="21">
        <v>0.1</v>
      </c>
      <c r="IN48" s="21">
        <v>0.52</v>
      </c>
      <c r="IT48" s="12" t="s">
        <v>4</v>
      </c>
      <c r="IV48" s="12">
        <v>0.4</v>
      </c>
      <c r="IW48" s="12" t="s">
        <v>56</v>
      </c>
      <c r="IX48" s="12" t="s">
        <v>56</v>
      </c>
      <c r="IY48" s="12">
        <v>0</v>
      </c>
      <c r="IZ48" s="12">
        <v>0</v>
      </c>
      <c r="JA48" s="12" t="s">
        <v>7</v>
      </c>
      <c r="JI48" s="12" t="s">
        <v>4</v>
      </c>
      <c r="JK48" s="12" t="s">
        <v>55</v>
      </c>
      <c r="JL48" s="12" t="s">
        <v>42</v>
      </c>
      <c r="JM48" s="12">
        <v>5.2</v>
      </c>
      <c r="JT48" s="12" t="s">
        <v>13</v>
      </c>
      <c r="JU48" s="12" t="s">
        <v>81</v>
      </c>
      <c r="JZ48" s="12" t="s">
        <v>4</v>
      </c>
      <c r="KB48" s="12" t="s">
        <v>3</v>
      </c>
      <c r="KC48" s="12" t="s">
        <v>4</v>
      </c>
      <c r="KD48" s="12">
        <v>30.9</v>
      </c>
      <c r="KE48" s="12">
        <v>30.9</v>
      </c>
      <c r="KF48" s="12">
        <v>1.3</v>
      </c>
      <c r="KG48" s="12">
        <v>1.5</v>
      </c>
      <c r="KH48" s="12">
        <v>0.8</v>
      </c>
      <c r="KI48" s="12">
        <v>0.9</v>
      </c>
      <c r="KK48" s="12">
        <v>30.9</v>
      </c>
      <c r="KL48" s="12">
        <v>30.9</v>
      </c>
      <c r="KM48" s="21">
        <v>2.39</v>
      </c>
      <c r="KS48" s="12" t="s">
        <v>3</v>
      </c>
      <c r="KT48" s="12">
        <v>0.3</v>
      </c>
      <c r="KV48" s="12" t="s">
        <v>56</v>
      </c>
      <c r="KW48" s="12" t="s">
        <v>56</v>
      </c>
      <c r="KX48" s="12">
        <v>0</v>
      </c>
      <c r="KY48" s="12">
        <v>0</v>
      </c>
      <c r="KZ48" s="12" t="s">
        <v>4</v>
      </c>
      <c r="LA48" s="12" t="s">
        <v>7</v>
      </c>
      <c r="LI48" s="12" t="s">
        <v>4</v>
      </c>
      <c r="LK48" s="12" t="s">
        <v>55</v>
      </c>
      <c r="LL48" s="12" t="s">
        <v>42</v>
      </c>
      <c r="LM48" s="12">
        <v>4.7</v>
      </c>
      <c r="LT48" s="12" t="s">
        <v>13</v>
      </c>
      <c r="LU48" s="12" t="s">
        <v>14</v>
      </c>
      <c r="LZ48" s="12" t="s">
        <v>94</v>
      </c>
      <c r="MA48" s="12" t="s">
        <v>13</v>
      </c>
      <c r="MB48" s="12" t="s">
        <v>11</v>
      </c>
      <c r="MC48" s="12" t="s">
        <v>14</v>
      </c>
      <c r="MF48" s="12" t="s">
        <v>4</v>
      </c>
      <c r="MH48" s="12" t="s">
        <v>3</v>
      </c>
      <c r="MI48" s="12" t="s">
        <v>4</v>
      </c>
      <c r="MJ48" s="12">
        <v>30.9</v>
      </c>
      <c r="MK48" s="12">
        <v>30.9</v>
      </c>
      <c r="ML48" s="12">
        <v>1.4</v>
      </c>
      <c r="MM48" s="12">
        <v>1.6</v>
      </c>
      <c r="MN48" s="12">
        <v>1</v>
      </c>
      <c r="MO48" s="12">
        <v>1.1000000000000001</v>
      </c>
      <c r="MQ48" s="12">
        <v>30</v>
      </c>
      <c r="MR48" s="12">
        <v>30</v>
      </c>
      <c r="MS48" s="12">
        <v>2.7</v>
      </c>
      <c r="MT48" s="12">
        <v>2</v>
      </c>
      <c r="MU48" s="12" t="s">
        <v>1118</v>
      </c>
      <c r="MV48" s="21">
        <v>0.19</v>
      </c>
      <c r="MW48" s="21">
        <v>0.55000000000000004</v>
      </c>
      <c r="MX48" s="12" t="s">
        <v>4</v>
      </c>
      <c r="MZ48" s="12" t="s">
        <v>4</v>
      </c>
      <c r="NA48" s="12" t="s">
        <v>7</v>
      </c>
      <c r="NH48" s="12" t="s">
        <v>4</v>
      </c>
      <c r="NI48" s="12" t="s">
        <v>4</v>
      </c>
      <c r="NJ48" s="12" t="s">
        <v>4</v>
      </c>
      <c r="NK48" s="12" t="s">
        <v>55</v>
      </c>
      <c r="NL48" s="12" t="s">
        <v>56</v>
      </c>
      <c r="NM48" s="12" t="s">
        <v>56</v>
      </c>
      <c r="NN48" s="12">
        <v>0</v>
      </c>
      <c r="NO48" s="12">
        <v>0</v>
      </c>
      <c r="NP48" s="12" t="s">
        <v>42</v>
      </c>
      <c r="NQ48" s="12" t="s">
        <v>3</v>
      </c>
      <c r="NR48" s="12">
        <v>0.4</v>
      </c>
      <c r="NT48" s="12">
        <v>8.8000000000000007</v>
      </c>
      <c r="OA48" s="12" t="s">
        <v>12</v>
      </c>
      <c r="OB48" s="12" t="s">
        <v>13</v>
      </c>
      <c r="OC48" s="12" t="s">
        <v>11</v>
      </c>
      <c r="OG48" s="12" t="s">
        <v>4</v>
      </c>
      <c r="OI48" s="12">
        <v>1.7</v>
      </c>
      <c r="OJ48" s="12">
        <v>2.5</v>
      </c>
      <c r="OK48" s="12" t="s">
        <v>4</v>
      </c>
      <c r="OL48" s="12" t="s">
        <v>200</v>
      </c>
      <c r="OM48" s="12" t="s">
        <v>201</v>
      </c>
      <c r="ON48" s="12" t="s">
        <v>64</v>
      </c>
      <c r="OO48" s="12" t="s">
        <v>3</v>
      </c>
      <c r="OP48" s="12">
        <v>30</v>
      </c>
      <c r="OQ48" s="12">
        <v>30</v>
      </c>
      <c r="OR48" s="12" t="s">
        <v>4</v>
      </c>
      <c r="OS48" s="12" t="s">
        <v>56</v>
      </c>
      <c r="OT48" s="12" t="s">
        <v>60</v>
      </c>
      <c r="OU48" s="12">
        <v>30</v>
      </c>
      <c r="OZ48" s="12" t="s">
        <v>56</v>
      </c>
      <c r="PA48" s="12" t="s">
        <v>59</v>
      </c>
      <c r="PB48" s="12">
        <v>30</v>
      </c>
      <c r="QJ48" s="12">
        <v>50</v>
      </c>
      <c r="QK48" s="12">
        <v>50</v>
      </c>
      <c r="QL48" s="12">
        <v>3.52</v>
      </c>
      <c r="QM48" s="12" t="s">
        <v>68</v>
      </c>
      <c r="QN48" s="12" t="s">
        <v>4</v>
      </c>
      <c r="QO48" s="12" t="s">
        <v>4</v>
      </c>
      <c r="QQ48" s="12" t="s">
        <v>4</v>
      </c>
      <c r="QR48" s="12" t="s">
        <v>3</v>
      </c>
      <c r="QS48" s="12">
        <v>0.5</v>
      </c>
      <c r="QU48" s="12" t="s">
        <v>4</v>
      </c>
      <c r="QW48" s="12" t="s">
        <v>7</v>
      </c>
      <c r="RB48" s="12" t="s">
        <v>55</v>
      </c>
      <c r="RC48" s="12" t="s">
        <v>42</v>
      </c>
      <c r="RD48" s="12">
        <v>6.8</v>
      </c>
      <c r="RK48" s="12" t="s">
        <v>12</v>
      </c>
      <c r="RL48" s="12" t="s">
        <v>11</v>
      </c>
      <c r="RQ48" s="12" t="s">
        <v>4</v>
      </c>
    </row>
    <row r="49" spans="1:487" x14ac:dyDescent="0.35">
      <c r="A49" s="85">
        <v>20501192</v>
      </c>
      <c r="B49" s="12" t="s">
        <v>214</v>
      </c>
      <c r="C49" s="19">
        <v>0.5625</v>
      </c>
      <c r="D49" s="20">
        <v>44460</v>
      </c>
      <c r="E49" s="12" t="s">
        <v>47</v>
      </c>
      <c r="F49" s="12" t="s">
        <v>48</v>
      </c>
      <c r="G49" s="12" t="s">
        <v>215</v>
      </c>
      <c r="H49" s="12" t="s">
        <v>216</v>
      </c>
      <c r="K49" s="12">
        <v>50</v>
      </c>
      <c r="L49" s="12">
        <v>47</v>
      </c>
      <c r="M49" s="21">
        <v>3.6379999999999999</v>
      </c>
      <c r="P49" s="12" t="s">
        <v>68</v>
      </c>
      <c r="Q49" s="12" t="s">
        <v>4</v>
      </c>
      <c r="R49" s="12" t="s">
        <v>4</v>
      </c>
      <c r="T49" s="12" t="s">
        <v>4</v>
      </c>
      <c r="U49" s="12" t="s">
        <v>3</v>
      </c>
      <c r="V49" s="12">
        <v>0.5</v>
      </c>
      <c r="X49" s="12" t="s">
        <v>4</v>
      </c>
      <c r="Z49" s="12" t="s">
        <v>7</v>
      </c>
      <c r="AG49" s="12" t="s">
        <v>69</v>
      </c>
      <c r="AH49" s="12" t="s">
        <v>42</v>
      </c>
      <c r="AI49" s="12">
        <v>6.8</v>
      </c>
      <c r="AO49" s="12">
        <v>11.5</v>
      </c>
      <c r="AP49" s="12" t="s">
        <v>12</v>
      </c>
      <c r="AQ49" s="12" t="s">
        <v>13</v>
      </c>
      <c r="AV49" s="12" t="s">
        <v>4</v>
      </c>
      <c r="AY49" s="12">
        <v>14</v>
      </c>
      <c r="AZ49" s="12">
        <v>14</v>
      </c>
      <c r="BA49" s="12">
        <v>5.4279999999999999</v>
      </c>
      <c r="BJ49" s="12" t="s">
        <v>4</v>
      </c>
      <c r="BL49" s="12" t="s">
        <v>4</v>
      </c>
      <c r="BM49" s="12" t="s">
        <v>54</v>
      </c>
      <c r="BT49" s="12" t="s">
        <v>4</v>
      </c>
      <c r="BU49" s="12" t="s">
        <v>4</v>
      </c>
      <c r="BV49" s="12" t="s">
        <v>3</v>
      </c>
      <c r="BW49" s="12" t="s">
        <v>55</v>
      </c>
      <c r="BX49" s="12" t="s">
        <v>56</v>
      </c>
      <c r="BY49" s="12" t="s">
        <v>56</v>
      </c>
      <c r="BZ49" s="12">
        <v>0</v>
      </c>
      <c r="CA49" s="12">
        <v>0</v>
      </c>
      <c r="CB49" s="12" t="s">
        <v>41</v>
      </c>
      <c r="CC49" s="12" t="s">
        <v>3</v>
      </c>
      <c r="CD49" s="12">
        <v>0.3</v>
      </c>
      <c r="CF49" s="12">
        <v>5.5</v>
      </c>
      <c r="CM49" s="12" t="s">
        <v>12</v>
      </c>
      <c r="CN49" s="12" t="s">
        <v>13</v>
      </c>
      <c r="CS49" s="12" t="s">
        <v>4</v>
      </c>
      <c r="CU49" s="12">
        <v>0.6</v>
      </c>
      <c r="CV49" s="12">
        <v>0.7</v>
      </c>
      <c r="CW49" s="12" t="s">
        <v>4</v>
      </c>
      <c r="CZ49" s="12" t="s">
        <v>64</v>
      </c>
      <c r="DA49" s="12" t="s">
        <v>3</v>
      </c>
      <c r="DB49" s="12">
        <v>14</v>
      </c>
      <c r="DC49" s="12">
        <v>14</v>
      </c>
      <c r="DD49" s="12" t="s">
        <v>4</v>
      </c>
      <c r="DE49" s="12" t="s">
        <v>56</v>
      </c>
      <c r="DF49" s="12" t="s">
        <v>60</v>
      </c>
      <c r="DG49" s="12">
        <v>14</v>
      </c>
      <c r="DL49" s="12" t="s">
        <v>56</v>
      </c>
      <c r="DM49" s="12" t="s">
        <v>59</v>
      </c>
      <c r="DN49" s="12">
        <v>14</v>
      </c>
      <c r="EV49" s="12" t="s">
        <v>4</v>
      </c>
      <c r="EX49" s="12">
        <v>64.900000000000006</v>
      </c>
      <c r="EY49" s="21">
        <f t="shared" si="8"/>
        <v>2.5738513097072415</v>
      </c>
      <c r="EZ49" s="12">
        <v>4.4000000000000004</v>
      </c>
      <c r="FA49" s="12">
        <v>3.3</v>
      </c>
      <c r="FB49" s="12">
        <v>4.0999999999999996</v>
      </c>
      <c r="FC49" s="12">
        <v>5</v>
      </c>
      <c r="FD49" s="12">
        <f t="shared" si="2"/>
        <v>4.25</v>
      </c>
      <c r="FE49">
        <v>6</v>
      </c>
      <c r="FF49" s="13">
        <f t="shared" si="3"/>
        <v>0.94285714285714284</v>
      </c>
      <c r="FG49" s="13">
        <f t="shared" si="4"/>
        <v>1.7142857142857142</v>
      </c>
      <c r="FH49" s="21">
        <f t="shared" si="9"/>
        <v>3.8000000000000003</v>
      </c>
      <c r="FI49" s="21">
        <f t="shared" si="5"/>
        <v>109.4</v>
      </c>
      <c r="FJ49" s="21">
        <f t="shared" si="6"/>
        <v>1.1833333333333333</v>
      </c>
      <c r="FK49" s="21">
        <f t="shared" si="7"/>
        <v>0.46666666666666662</v>
      </c>
      <c r="FL49" s="12" t="s">
        <v>52</v>
      </c>
      <c r="FM49" s="12">
        <v>0</v>
      </c>
      <c r="FN49" s="12" t="s">
        <v>56</v>
      </c>
      <c r="FO49" s="12">
        <v>0</v>
      </c>
      <c r="FP49" s="12">
        <v>0</v>
      </c>
      <c r="FQ49" s="23">
        <v>0</v>
      </c>
      <c r="FS49" s="12" t="s">
        <v>3</v>
      </c>
      <c r="FT49" s="12" t="s">
        <v>4</v>
      </c>
      <c r="FU49" s="12" t="s">
        <v>4</v>
      </c>
      <c r="FV49" s="12">
        <v>0</v>
      </c>
      <c r="FX49" s="12" t="s">
        <v>4</v>
      </c>
      <c r="GA49" s="12">
        <v>21.6</v>
      </c>
      <c r="GB49" s="12">
        <v>21.5</v>
      </c>
      <c r="GC49" s="21">
        <v>3.7208999999999999</v>
      </c>
      <c r="GI49" s="12" t="s">
        <v>3</v>
      </c>
      <c r="GJ49" s="12">
        <v>0.5</v>
      </c>
      <c r="GL49" s="12" t="s">
        <v>56</v>
      </c>
      <c r="GM49" s="12" t="s">
        <v>56</v>
      </c>
      <c r="GN49" s="12">
        <v>0</v>
      </c>
      <c r="GO49" s="12">
        <v>0</v>
      </c>
      <c r="GP49" s="12" t="s">
        <v>4</v>
      </c>
      <c r="GQ49" s="12" t="s">
        <v>7</v>
      </c>
      <c r="GY49" s="12" t="s">
        <v>4</v>
      </c>
      <c r="HA49" s="12" t="s">
        <v>55</v>
      </c>
      <c r="HB49" s="12" t="s">
        <v>91</v>
      </c>
      <c r="HC49" s="12">
        <v>3.5</v>
      </c>
      <c r="HJ49" s="12" t="s">
        <v>12</v>
      </c>
      <c r="HK49" s="12" t="s">
        <v>13</v>
      </c>
      <c r="HP49" s="12" t="s">
        <v>94</v>
      </c>
      <c r="HQ49" s="12" t="s">
        <v>159</v>
      </c>
      <c r="HV49" s="12" t="s">
        <v>4</v>
      </c>
      <c r="HX49" s="12" t="s">
        <v>3</v>
      </c>
      <c r="HY49" s="12" t="s">
        <v>4</v>
      </c>
      <c r="HZ49" s="12">
        <v>21.6</v>
      </c>
      <c r="IA49" s="12">
        <v>21.6</v>
      </c>
      <c r="IB49" s="12">
        <v>1.4</v>
      </c>
      <c r="IC49" s="12">
        <v>1.1000000000000001</v>
      </c>
      <c r="ID49" s="12">
        <v>0.5</v>
      </c>
      <c r="IE49" s="12">
        <v>0.4</v>
      </c>
      <c r="IG49" s="12">
        <v>21.6</v>
      </c>
      <c r="IH49" s="12">
        <v>21.7</v>
      </c>
      <c r="II49" s="21">
        <v>3.09</v>
      </c>
      <c r="IT49" s="12" t="s">
        <v>3</v>
      </c>
      <c r="IU49" s="22">
        <v>0.4</v>
      </c>
      <c r="IW49" s="12" t="s">
        <v>56</v>
      </c>
      <c r="IX49" s="12" t="s">
        <v>56</v>
      </c>
      <c r="IY49" s="12">
        <v>0</v>
      </c>
      <c r="IZ49" s="12">
        <v>0</v>
      </c>
      <c r="JA49" s="12" t="s">
        <v>7</v>
      </c>
      <c r="JI49" s="12" t="s">
        <v>4</v>
      </c>
      <c r="JK49" s="12" t="s">
        <v>55</v>
      </c>
      <c r="JL49" s="12" t="s">
        <v>41</v>
      </c>
      <c r="JM49" s="12">
        <v>3.9</v>
      </c>
      <c r="JT49" s="12" t="s">
        <v>12</v>
      </c>
      <c r="JU49" s="12" t="s">
        <v>13</v>
      </c>
      <c r="JV49" s="12" t="s">
        <v>14</v>
      </c>
      <c r="JZ49" s="12" t="s">
        <v>4</v>
      </c>
      <c r="KB49" s="12" t="s">
        <v>3</v>
      </c>
      <c r="KC49" s="12" t="s">
        <v>4</v>
      </c>
      <c r="KD49" s="12">
        <v>21.6</v>
      </c>
      <c r="KE49" s="12">
        <v>21.6</v>
      </c>
      <c r="KF49" s="12">
        <v>1.3</v>
      </c>
      <c r="KG49" s="12">
        <v>1.2</v>
      </c>
      <c r="KH49" s="12">
        <v>0.5</v>
      </c>
      <c r="KI49" s="12">
        <v>0.4</v>
      </c>
      <c r="KK49" s="12">
        <v>21.6</v>
      </c>
      <c r="KL49" s="12">
        <v>21.8</v>
      </c>
      <c r="KM49" s="21">
        <v>0.91700000000000004</v>
      </c>
      <c r="KN49" s="12">
        <v>2</v>
      </c>
      <c r="KO49" s="12" t="s">
        <v>1118</v>
      </c>
      <c r="KP49" s="12">
        <v>4</v>
      </c>
      <c r="KQ49" s="12">
        <v>0.7</v>
      </c>
      <c r="KR49" s="12">
        <v>0.15</v>
      </c>
      <c r="KS49" s="12" t="s">
        <v>3</v>
      </c>
      <c r="KT49" s="12">
        <v>0.4</v>
      </c>
      <c r="KV49" s="12" t="s">
        <v>56</v>
      </c>
      <c r="KW49" s="12" t="s">
        <v>56</v>
      </c>
      <c r="KX49" s="12">
        <v>0</v>
      </c>
      <c r="KY49" s="12">
        <v>0</v>
      </c>
      <c r="KZ49" s="12" t="s">
        <v>4</v>
      </c>
      <c r="LA49" s="12" t="s">
        <v>7</v>
      </c>
      <c r="LI49" s="12" t="s">
        <v>4</v>
      </c>
      <c r="LK49" s="12" t="s">
        <v>55</v>
      </c>
      <c r="LL49" s="12" t="s">
        <v>91</v>
      </c>
      <c r="LM49" s="12">
        <v>4</v>
      </c>
      <c r="LT49" s="12" t="s">
        <v>12</v>
      </c>
      <c r="LU49" s="12" t="s">
        <v>13</v>
      </c>
      <c r="LZ49" s="12" t="s">
        <v>94</v>
      </c>
      <c r="MA49" s="12" t="s">
        <v>14</v>
      </c>
      <c r="MF49" s="12" t="s">
        <v>4</v>
      </c>
      <c r="MH49" s="12" t="s">
        <v>3</v>
      </c>
      <c r="MI49" s="12" t="s">
        <v>4</v>
      </c>
      <c r="MJ49" s="12">
        <v>21.6</v>
      </c>
      <c r="MK49" s="12">
        <v>21.6</v>
      </c>
      <c r="ML49" s="12">
        <v>1</v>
      </c>
      <c r="MM49" s="12">
        <v>1.1000000000000001</v>
      </c>
      <c r="MN49" s="12">
        <v>0.4</v>
      </c>
      <c r="MO49" s="12">
        <v>0.6</v>
      </c>
      <c r="MQ49" s="12">
        <v>65</v>
      </c>
      <c r="MR49" s="12">
        <v>66</v>
      </c>
      <c r="MS49" s="12">
        <v>2.02</v>
      </c>
      <c r="MT49" s="12">
        <v>1</v>
      </c>
      <c r="MU49" s="12" t="s">
        <v>1118</v>
      </c>
      <c r="MV49" s="21">
        <v>0.4</v>
      </c>
      <c r="MW49" s="21">
        <v>0.15</v>
      </c>
      <c r="MX49" s="12" t="s">
        <v>4</v>
      </c>
      <c r="MZ49" s="12" t="s">
        <v>4</v>
      </c>
      <c r="NA49" s="12" t="s">
        <v>7</v>
      </c>
      <c r="NH49" s="12" t="s">
        <v>4</v>
      </c>
      <c r="NI49" s="12" t="s">
        <v>4</v>
      </c>
      <c r="NJ49" s="12" t="s">
        <v>4</v>
      </c>
      <c r="NK49" s="12" t="s">
        <v>55</v>
      </c>
      <c r="NL49" s="12" t="s">
        <v>56</v>
      </c>
      <c r="NM49" s="12" t="s">
        <v>56</v>
      </c>
      <c r="NN49" s="12">
        <v>0</v>
      </c>
      <c r="NO49" s="12">
        <v>0</v>
      </c>
      <c r="NP49" s="12" t="s">
        <v>42</v>
      </c>
      <c r="NQ49" s="12" t="s">
        <v>3</v>
      </c>
      <c r="NR49" s="12">
        <v>0.5</v>
      </c>
      <c r="NT49" s="12">
        <v>3.5</v>
      </c>
      <c r="OA49" s="12" t="s">
        <v>12</v>
      </c>
      <c r="OB49" s="12" t="s">
        <v>13</v>
      </c>
      <c r="OC49" s="12" t="s">
        <v>14</v>
      </c>
      <c r="OG49" s="12" t="s">
        <v>4</v>
      </c>
      <c r="OI49" s="12">
        <v>0.9</v>
      </c>
      <c r="OJ49" s="12">
        <v>1.1000000000000001</v>
      </c>
      <c r="OK49" s="12" t="s">
        <v>4</v>
      </c>
      <c r="ON49" s="12" t="s">
        <v>64</v>
      </c>
      <c r="OO49" s="12" t="s">
        <v>3</v>
      </c>
      <c r="OP49" s="12">
        <v>65</v>
      </c>
      <c r="OQ49" s="12">
        <v>65</v>
      </c>
      <c r="OR49" s="12" t="s">
        <v>4</v>
      </c>
      <c r="OS49" s="12" t="s">
        <v>173</v>
      </c>
      <c r="OT49" s="12" t="s">
        <v>60</v>
      </c>
      <c r="OU49" s="12">
        <v>65</v>
      </c>
      <c r="OV49" s="12">
        <v>5</v>
      </c>
      <c r="OW49" s="12">
        <v>5</v>
      </c>
      <c r="OX49" s="12" t="s">
        <v>217</v>
      </c>
      <c r="OY49" s="12">
        <v>65</v>
      </c>
      <c r="OZ49" s="12" t="s">
        <v>173</v>
      </c>
      <c r="PA49" s="12" t="s">
        <v>59</v>
      </c>
      <c r="PB49" s="12">
        <v>65</v>
      </c>
      <c r="PC49" s="12">
        <v>5</v>
      </c>
      <c r="PD49" s="12">
        <v>5</v>
      </c>
      <c r="PE49" s="12" t="s">
        <v>218</v>
      </c>
      <c r="PF49" s="12">
        <v>65</v>
      </c>
      <c r="QJ49" s="12">
        <v>0</v>
      </c>
      <c r="QK49" s="12">
        <v>0</v>
      </c>
      <c r="QL49" s="12">
        <v>0</v>
      </c>
      <c r="QM49" s="12" t="s">
        <v>68</v>
      </c>
      <c r="QN49" s="12" t="s">
        <v>3</v>
      </c>
      <c r="QO49" s="12" t="s">
        <v>4</v>
      </c>
      <c r="QQ49" s="12" t="s">
        <v>4</v>
      </c>
      <c r="QU49" s="12" t="s">
        <v>3</v>
      </c>
      <c r="QV49" s="12" t="s">
        <v>188</v>
      </c>
    </row>
    <row r="50" spans="1:487" x14ac:dyDescent="0.35">
      <c r="A50" s="85">
        <v>20501224</v>
      </c>
      <c r="B50" s="12" t="s">
        <v>288</v>
      </c>
      <c r="C50" s="19">
        <v>0.58333333333333337</v>
      </c>
      <c r="D50" s="20">
        <v>44431</v>
      </c>
      <c r="E50" s="12" t="s">
        <v>47</v>
      </c>
      <c r="F50" s="12" t="s">
        <v>374</v>
      </c>
      <c r="G50" s="12" t="s">
        <v>369</v>
      </c>
      <c r="H50" s="12" t="s">
        <v>1121</v>
      </c>
      <c r="K50" s="12">
        <v>41</v>
      </c>
      <c r="L50" s="12">
        <v>34</v>
      </c>
      <c r="M50" s="21">
        <v>1.07</v>
      </c>
      <c r="P50" s="12" t="s">
        <v>68</v>
      </c>
      <c r="Q50" s="12" t="s">
        <v>4</v>
      </c>
      <c r="R50" s="12" t="s">
        <v>4</v>
      </c>
      <c r="T50" s="12" t="s">
        <v>4</v>
      </c>
      <c r="U50" s="12" t="s">
        <v>3</v>
      </c>
      <c r="V50" s="12">
        <v>0.83</v>
      </c>
      <c r="X50" s="12" t="s">
        <v>4</v>
      </c>
      <c r="Z50" s="12" t="s">
        <v>7</v>
      </c>
      <c r="AG50" s="12" t="s">
        <v>69</v>
      </c>
      <c r="AH50" s="12" t="s">
        <v>42</v>
      </c>
      <c r="AI50" s="12">
        <v>7.8</v>
      </c>
      <c r="AP50" s="12" t="s">
        <v>12</v>
      </c>
      <c r="AQ50" s="12" t="s">
        <v>13</v>
      </c>
      <c r="AR50" s="12" t="s">
        <v>14</v>
      </c>
      <c r="AV50" s="12" t="s">
        <v>4</v>
      </c>
      <c r="AY50" s="12">
        <v>78</v>
      </c>
      <c r="AZ50" s="12">
        <v>118</v>
      </c>
      <c r="BA50" s="12">
        <v>2.46</v>
      </c>
      <c r="BJ50" s="12" t="s">
        <v>4</v>
      </c>
      <c r="BL50" s="12" t="s">
        <v>4</v>
      </c>
      <c r="BM50" s="12" t="s">
        <v>7</v>
      </c>
      <c r="BT50" s="12" t="s">
        <v>4</v>
      </c>
      <c r="BU50" s="12" t="s">
        <v>4</v>
      </c>
      <c r="BV50" s="12" t="s">
        <v>4</v>
      </c>
      <c r="BW50" s="12" t="s">
        <v>352</v>
      </c>
      <c r="BX50" s="12" t="s">
        <v>375</v>
      </c>
      <c r="BY50" s="12" t="s">
        <v>1166</v>
      </c>
      <c r="BZ50" s="12">
        <v>3</v>
      </c>
      <c r="CA50" s="12">
        <v>1</v>
      </c>
      <c r="CB50" s="12" t="s">
        <v>42</v>
      </c>
      <c r="CC50" s="12" t="s">
        <v>3</v>
      </c>
      <c r="CD50" s="12">
        <v>0.93</v>
      </c>
      <c r="CF50" s="12">
        <v>9</v>
      </c>
      <c r="CM50" s="12" t="s">
        <v>13</v>
      </c>
      <c r="CN50" s="12" t="s">
        <v>14</v>
      </c>
      <c r="CO50" s="12" t="s">
        <v>12</v>
      </c>
      <c r="CP50" s="12" t="s">
        <v>11</v>
      </c>
      <c r="CS50" s="12" t="s">
        <v>3</v>
      </c>
      <c r="CT50" s="12" t="s">
        <v>376</v>
      </c>
      <c r="CU50" s="12">
        <v>0.5</v>
      </c>
      <c r="CV50" s="12">
        <v>0.9</v>
      </c>
      <c r="CW50" s="12" t="s">
        <v>4</v>
      </c>
      <c r="CZ50" s="12" t="s">
        <v>64</v>
      </c>
      <c r="DA50" s="12" t="s">
        <v>3</v>
      </c>
      <c r="DB50" s="12">
        <v>78</v>
      </c>
      <c r="DC50" s="12">
        <v>78</v>
      </c>
      <c r="DD50" s="12" t="s">
        <v>4</v>
      </c>
      <c r="DE50" s="12" t="s">
        <v>279</v>
      </c>
      <c r="DF50" s="12" t="s">
        <v>60</v>
      </c>
      <c r="DG50" s="12">
        <v>78</v>
      </c>
      <c r="DH50" s="12">
        <v>5</v>
      </c>
      <c r="DI50" s="12">
        <v>1</v>
      </c>
      <c r="DL50" s="12" t="s">
        <v>279</v>
      </c>
      <c r="DM50" s="12" t="s">
        <v>59</v>
      </c>
      <c r="DN50" s="12">
        <v>78</v>
      </c>
      <c r="DO50" s="12">
        <v>5</v>
      </c>
      <c r="DP50" s="12">
        <v>1</v>
      </c>
      <c r="EV50" s="12" t="s">
        <v>4</v>
      </c>
      <c r="EX50" s="12">
        <v>60</v>
      </c>
      <c r="EY50" s="21">
        <f t="shared" si="8"/>
        <v>2.3050000000000002</v>
      </c>
      <c r="EZ50" s="12">
        <v>7.8</v>
      </c>
      <c r="FA50" s="12">
        <v>8.4</v>
      </c>
      <c r="FB50" s="12">
        <v>7.8</v>
      </c>
      <c r="FC50" s="12">
        <v>11.1</v>
      </c>
      <c r="FD50" s="12">
        <f t="shared" si="2"/>
        <v>7.8</v>
      </c>
      <c r="FE50">
        <v>11.5</v>
      </c>
      <c r="FF50" s="13">
        <f t="shared" si="3"/>
        <v>0.9655172413793105</v>
      </c>
      <c r="FG50" s="13">
        <f t="shared" si="4"/>
        <v>1.3218390804597702</v>
      </c>
      <c r="FH50" s="21">
        <f t="shared" si="9"/>
        <v>11.1</v>
      </c>
      <c r="FI50" s="21">
        <f t="shared" si="5"/>
        <v>0</v>
      </c>
      <c r="FJ50" s="21">
        <f t="shared" si="6"/>
        <v>0</v>
      </c>
      <c r="FK50" s="21">
        <f t="shared" si="7"/>
        <v>0</v>
      </c>
      <c r="FL50" s="12" t="s">
        <v>52</v>
      </c>
      <c r="FM50" s="12">
        <v>0</v>
      </c>
      <c r="FN50" s="12" t="s">
        <v>56</v>
      </c>
      <c r="FO50" s="12">
        <v>0</v>
      </c>
      <c r="FP50" s="12">
        <v>0</v>
      </c>
      <c r="FQ50" s="12" t="s">
        <v>61</v>
      </c>
      <c r="FR50" s="12" t="s">
        <v>62</v>
      </c>
      <c r="FS50" s="12" t="s">
        <v>4</v>
      </c>
      <c r="FT50" s="12" t="s">
        <v>4</v>
      </c>
      <c r="FU50" s="12" t="s">
        <v>4</v>
      </c>
      <c r="FV50" s="12">
        <v>0</v>
      </c>
      <c r="FX50" s="12" t="s">
        <v>4</v>
      </c>
      <c r="GA50" s="12">
        <v>20</v>
      </c>
      <c r="GB50" s="12">
        <v>20</v>
      </c>
      <c r="GC50" s="21">
        <v>1.5</v>
      </c>
      <c r="GI50" s="12" t="s">
        <v>3</v>
      </c>
      <c r="GJ50" s="12">
        <v>0.5</v>
      </c>
      <c r="GL50" s="12" t="s">
        <v>56</v>
      </c>
      <c r="GM50" s="12" t="s">
        <v>56</v>
      </c>
      <c r="GN50" s="12">
        <v>1</v>
      </c>
      <c r="GO50" s="12">
        <v>0</v>
      </c>
      <c r="GP50" s="12" t="s">
        <v>4</v>
      </c>
      <c r="GQ50" s="12" t="s">
        <v>1077</v>
      </c>
      <c r="GY50" s="12" t="s">
        <v>4</v>
      </c>
      <c r="HA50" s="12" t="s">
        <v>232</v>
      </c>
      <c r="HB50" s="12" t="s">
        <v>42</v>
      </c>
      <c r="HC50" s="12">
        <v>11.1</v>
      </c>
      <c r="HJ50" s="12" t="s">
        <v>13</v>
      </c>
      <c r="HK50" s="12" t="s">
        <v>12</v>
      </c>
      <c r="HV50" s="12" t="s">
        <v>3</v>
      </c>
      <c r="HW50" s="12" t="s">
        <v>408</v>
      </c>
      <c r="HX50" s="12" t="s">
        <v>4</v>
      </c>
      <c r="HY50" s="12" t="s">
        <v>3</v>
      </c>
      <c r="IG50" s="12">
        <v>20</v>
      </c>
      <c r="IH50" s="12">
        <v>20</v>
      </c>
      <c r="II50" s="21">
        <v>2.75</v>
      </c>
      <c r="IJ50" s="12">
        <v>1</v>
      </c>
      <c r="IK50" s="12" t="s">
        <v>1118</v>
      </c>
      <c r="IL50" s="12">
        <v>7.8</v>
      </c>
      <c r="IM50" s="21">
        <v>0.6</v>
      </c>
      <c r="IN50" s="21">
        <v>0.05</v>
      </c>
      <c r="IT50" s="12" t="s">
        <v>4</v>
      </c>
      <c r="IV50" s="12">
        <v>0.54</v>
      </c>
      <c r="IW50" s="12" t="s">
        <v>492</v>
      </c>
      <c r="IX50" s="12" t="s">
        <v>1168</v>
      </c>
      <c r="IY50" s="12">
        <v>1</v>
      </c>
      <c r="IZ50" s="12">
        <v>1</v>
      </c>
      <c r="JA50" s="12" t="s">
        <v>1077</v>
      </c>
      <c r="JC50" s="12">
        <v>20</v>
      </c>
      <c r="JD50" s="12">
        <v>20</v>
      </c>
      <c r="JE50" s="12" t="s">
        <v>35</v>
      </c>
      <c r="JH50" s="12" t="s">
        <v>4</v>
      </c>
      <c r="JI50" s="12" t="s">
        <v>4</v>
      </c>
      <c r="JK50" s="12" t="s">
        <v>232</v>
      </c>
      <c r="JL50" s="12" t="s">
        <v>42</v>
      </c>
      <c r="JM50" s="12">
        <v>11.1</v>
      </c>
      <c r="JT50" s="12" t="s">
        <v>13</v>
      </c>
      <c r="JU50" s="12" t="s">
        <v>12</v>
      </c>
      <c r="JZ50" s="12" t="s">
        <v>3</v>
      </c>
      <c r="KA50" s="12" t="s">
        <v>408</v>
      </c>
      <c r="KB50" s="12" t="s">
        <v>4</v>
      </c>
      <c r="KC50" s="12" t="s">
        <v>3</v>
      </c>
      <c r="KK50" s="12">
        <v>20</v>
      </c>
      <c r="KL50" s="12">
        <v>20.5</v>
      </c>
      <c r="KM50" s="21">
        <v>2.6</v>
      </c>
      <c r="KS50" s="12" t="s">
        <v>4</v>
      </c>
      <c r="KU50" s="12">
        <v>0.5</v>
      </c>
      <c r="KV50" s="12" t="s">
        <v>56</v>
      </c>
      <c r="KW50" s="12" t="s">
        <v>56</v>
      </c>
      <c r="KX50" s="12">
        <v>0</v>
      </c>
      <c r="KY50" s="12">
        <v>0</v>
      </c>
      <c r="KZ50" s="12" t="s">
        <v>4</v>
      </c>
      <c r="LA50" s="12" t="s">
        <v>1077</v>
      </c>
      <c r="LB50" s="12" t="s">
        <v>35</v>
      </c>
      <c r="LC50" s="12">
        <v>20</v>
      </c>
      <c r="LD50" s="12">
        <v>40</v>
      </c>
      <c r="LI50" s="12" t="s">
        <v>4</v>
      </c>
      <c r="LK50" s="12" t="s">
        <v>493</v>
      </c>
      <c r="LL50" s="12" t="s">
        <v>42</v>
      </c>
      <c r="LM50" s="12">
        <v>11.1</v>
      </c>
      <c r="LT50" s="12" t="s">
        <v>13</v>
      </c>
      <c r="LU50" s="12" t="s">
        <v>12</v>
      </c>
      <c r="LV50" s="12" t="s">
        <v>11</v>
      </c>
      <c r="MF50" s="12" t="s">
        <v>4</v>
      </c>
      <c r="MH50" s="12" t="s">
        <v>4</v>
      </c>
      <c r="MI50" s="12" t="s">
        <v>3</v>
      </c>
      <c r="MJ50" s="12">
        <v>0</v>
      </c>
      <c r="MK50" s="12">
        <v>0</v>
      </c>
      <c r="ML50" s="12">
        <v>0</v>
      </c>
      <c r="MM50" s="12">
        <v>0</v>
      </c>
      <c r="MN50" s="12">
        <v>0</v>
      </c>
      <c r="MO50" s="12">
        <v>0</v>
      </c>
      <c r="MQ50" s="12">
        <v>85</v>
      </c>
      <c r="MR50" s="12">
        <v>79</v>
      </c>
      <c r="MS50" s="12">
        <v>2.7</v>
      </c>
      <c r="MX50" s="12" t="s">
        <v>4</v>
      </c>
      <c r="MZ50" s="12" t="s">
        <v>4</v>
      </c>
      <c r="NA50" s="12" t="s">
        <v>7</v>
      </c>
      <c r="NH50" s="12" t="s">
        <v>4</v>
      </c>
      <c r="NI50" s="12" t="s">
        <v>4</v>
      </c>
      <c r="NJ50" s="12" t="s">
        <v>4</v>
      </c>
      <c r="NK50" s="12" t="s">
        <v>86</v>
      </c>
      <c r="NL50" s="12" t="s">
        <v>375</v>
      </c>
      <c r="NM50" s="12" t="s">
        <v>1166</v>
      </c>
      <c r="NN50" s="12">
        <v>3</v>
      </c>
      <c r="NO50" s="12">
        <v>0</v>
      </c>
      <c r="NP50" s="12" t="s">
        <v>42</v>
      </c>
      <c r="NR50" s="12">
        <v>0.9</v>
      </c>
      <c r="NT50" s="12">
        <v>8.6999999999999993</v>
      </c>
      <c r="OA50" s="12" t="s">
        <v>12</v>
      </c>
      <c r="OB50" s="12" t="s">
        <v>13</v>
      </c>
      <c r="OC50" s="12" t="s">
        <v>11</v>
      </c>
      <c r="OG50" s="12" t="s">
        <v>494</v>
      </c>
      <c r="OI50" s="12">
        <v>1.3</v>
      </c>
      <c r="OJ50" s="12">
        <v>1.2</v>
      </c>
      <c r="OK50" s="12" t="s">
        <v>494</v>
      </c>
      <c r="ON50" s="12" t="s">
        <v>64</v>
      </c>
      <c r="OO50" s="12" t="s">
        <v>3</v>
      </c>
      <c r="OP50" s="12">
        <v>145</v>
      </c>
      <c r="OQ50" s="12">
        <v>145</v>
      </c>
      <c r="OS50" s="12" t="s">
        <v>66</v>
      </c>
      <c r="OT50" s="12" t="s">
        <v>60</v>
      </c>
      <c r="OU50" s="12">
        <v>70</v>
      </c>
      <c r="OV50" s="12">
        <v>5</v>
      </c>
      <c r="OW50" s="12">
        <v>1</v>
      </c>
      <c r="OZ50" s="12" t="s">
        <v>66</v>
      </c>
      <c r="PA50" s="12" t="s">
        <v>59</v>
      </c>
      <c r="PB50" s="12">
        <v>85</v>
      </c>
      <c r="PC50" s="12">
        <v>5</v>
      </c>
      <c r="PD50" s="12">
        <v>1</v>
      </c>
      <c r="PG50" s="12" t="s">
        <v>165</v>
      </c>
      <c r="PH50" s="12" t="s">
        <v>60</v>
      </c>
      <c r="PI50" s="12">
        <v>15</v>
      </c>
      <c r="PJ50" s="12">
        <v>5</v>
      </c>
      <c r="PK50" s="12">
        <v>1</v>
      </c>
      <c r="QJ50" s="12">
        <v>50</v>
      </c>
      <c r="QK50" s="12">
        <v>111</v>
      </c>
      <c r="QL50" s="12">
        <v>3.8</v>
      </c>
      <c r="QM50" s="12" t="s">
        <v>68</v>
      </c>
      <c r="QN50" s="12" t="s">
        <v>4</v>
      </c>
      <c r="QO50" s="12" t="s">
        <v>4</v>
      </c>
      <c r="QQ50" s="12" t="s">
        <v>4</v>
      </c>
      <c r="QR50" s="12" t="s">
        <v>3</v>
      </c>
      <c r="QS50" s="12">
        <v>1.1000000000000001</v>
      </c>
      <c r="QU50" s="12" t="s">
        <v>4</v>
      </c>
      <c r="QW50" s="12" t="s">
        <v>7</v>
      </c>
      <c r="RB50" s="12" t="s">
        <v>412</v>
      </c>
      <c r="RC50" s="12" t="s">
        <v>42</v>
      </c>
      <c r="RD50" s="12">
        <v>9.3000000000000007</v>
      </c>
      <c r="RK50" s="12" t="s">
        <v>13</v>
      </c>
      <c r="RL50" s="12" t="s">
        <v>12</v>
      </c>
      <c r="RM50" s="12" t="s">
        <v>14</v>
      </c>
      <c r="RQ50" s="12" t="s">
        <v>4</v>
      </c>
    </row>
    <row r="51" spans="1:487" x14ac:dyDescent="0.35">
      <c r="A51" s="85">
        <v>20501238</v>
      </c>
      <c r="B51" s="12" t="s">
        <v>206</v>
      </c>
      <c r="C51" s="19">
        <v>0.4201388888888889</v>
      </c>
      <c r="D51" s="20">
        <v>44461</v>
      </c>
      <c r="E51" s="12" t="s">
        <v>47</v>
      </c>
      <c r="F51" s="12" t="s">
        <v>207</v>
      </c>
      <c r="G51" s="12" t="s">
        <v>208</v>
      </c>
      <c r="H51" s="12" t="s">
        <v>209</v>
      </c>
      <c r="K51" s="12">
        <v>50</v>
      </c>
      <c r="L51" s="12">
        <v>50</v>
      </c>
      <c r="M51" s="21">
        <v>0.52</v>
      </c>
      <c r="P51" s="12" t="s">
        <v>68</v>
      </c>
      <c r="Q51" s="12" t="s">
        <v>4</v>
      </c>
      <c r="R51" s="12" t="s">
        <v>4</v>
      </c>
      <c r="T51" s="12" t="s">
        <v>4</v>
      </c>
      <c r="U51" s="12" t="s">
        <v>4</v>
      </c>
      <c r="V51" s="12">
        <v>1.2</v>
      </c>
      <c r="X51" s="12" t="s">
        <v>4</v>
      </c>
      <c r="Z51" s="12" t="s">
        <v>7</v>
      </c>
      <c r="AG51" s="12" t="s">
        <v>37</v>
      </c>
      <c r="AH51" s="12" t="s">
        <v>43</v>
      </c>
      <c r="AI51" s="12">
        <v>23.2</v>
      </c>
      <c r="AP51" s="12" t="s">
        <v>15</v>
      </c>
      <c r="AV51" s="12" t="s">
        <v>3</v>
      </c>
      <c r="AW51" s="12" t="s">
        <v>166</v>
      </c>
      <c r="AY51" s="12">
        <v>35</v>
      </c>
      <c r="AZ51" s="12">
        <v>35</v>
      </c>
      <c r="BA51" s="12">
        <v>0.26</v>
      </c>
      <c r="BJ51" s="12" t="s">
        <v>4</v>
      </c>
      <c r="BL51" s="12" t="s">
        <v>4</v>
      </c>
      <c r="BM51" s="12" t="s">
        <v>54</v>
      </c>
      <c r="BT51" s="12" t="s">
        <v>4</v>
      </c>
      <c r="BU51" s="12" t="s">
        <v>4</v>
      </c>
      <c r="BV51" s="12" t="s">
        <v>4</v>
      </c>
      <c r="BW51" s="12" t="s">
        <v>37</v>
      </c>
      <c r="BX51" s="12" t="s">
        <v>56</v>
      </c>
      <c r="BY51" s="12" t="s">
        <v>56</v>
      </c>
      <c r="BZ51" s="12">
        <v>0</v>
      </c>
      <c r="CA51" s="12">
        <v>0</v>
      </c>
      <c r="CB51" s="12" t="s">
        <v>43</v>
      </c>
      <c r="CC51" s="12" t="s">
        <v>4</v>
      </c>
      <c r="CE51" s="12">
        <v>1.1000000000000001</v>
      </c>
      <c r="CF51" s="12">
        <v>19.600000000000001</v>
      </c>
      <c r="CM51" s="12" t="s">
        <v>15</v>
      </c>
      <c r="CS51" s="12" t="s">
        <v>98</v>
      </c>
      <c r="CT51" s="12" t="s">
        <v>25</v>
      </c>
      <c r="CU51" s="12">
        <v>1.7</v>
      </c>
      <c r="CV51" s="12">
        <v>3.4</v>
      </c>
      <c r="CW51" s="12" t="s">
        <v>4</v>
      </c>
      <c r="CX51" s="12" t="s">
        <v>210</v>
      </c>
      <c r="CY51" s="12" t="s">
        <v>120</v>
      </c>
      <c r="CZ51" s="12" t="s">
        <v>64</v>
      </c>
      <c r="DA51" s="12" t="s">
        <v>3</v>
      </c>
      <c r="DB51" s="12">
        <v>0</v>
      </c>
      <c r="DC51" s="12">
        <v>0</v>
      </c>
      <c r="DD51" s="12" t="s">
        <v>4</v>
      </c>
      <c r="DE51" s="12" t="s">
        <v>56</v>
      </c>
      <c r="DF51" s="12" t="s">
        <v>60</v>
      </c>
      <c r="DG51" s="12">
        <v>35</v>
      </c>
      <c r="DJ51" s="12" t="s">
        <v>384</v>
      </c>
      <c r="DL51" s="12" t="s">
        <v>56</v>
      </c>
      <c r="DM51" s="12" t="s">
        <v>59</v>
      </c>
      <c r="DN51" s="12">
        <v>35</v>
      </c>
      <c r="DQ51" s="12" t="s">
        <v>385</v>
      </c>
      <c r="EU51" s="12" t="s">
        <v>386</v>
      </c>
      <c r="EV51" s="12" t="s">
        <v>4</v>
      </c>
      <c r="EX51" s="12">
        <v>78.599999999999994</v>
      </c>
      <c r="EY51" s="21">
        <f t="shared" si="8"/>
        <v>0.12951653944020358</v>
      </c>
      <c r="EZ51" s="12">
        <v>8.8000000000000007</v>
      </c>
      <c r="FA51" s="12">
        <v>12</v>
      </c>
      <c r="FB51" s="12">
        <v>7.8</v>
      </c>
      <c r="FC51" s="12">
        <v>13.1</v>
      </c>
      <c r="FD51" s="12">
        <f t="shared" si="2"/>
        <v>8.3000000000000007</v>
      </c>
      <c r="FE51">
        <v>13</v>
      </c>
      <c r="FF51" s="13">
        <f t="shared" si="3"/>
        <v>0.81081081081081074</v>
      </c>
      <c r="FG51" s="13">
        <f t="shared" si="4"/>
        <v>0.87837837837837829</v>
      </c>
      <c r="FH51" s="21">
        <f t="shared" si="9"/>
        <v>13.1</v>
      </c>
      <c r="FI51" s="21">
        <f t="shared" si="5"/>
        <v>0</v>
      </c>
      <c r="FJ51" s="21">
        <f t="shared" si="6"/>
        <v>0</v>
      </c>
      <c r="FK51" s="21">
        <f t="shared" si="7"/>
        <v>0</v>
      </c>
      <c r="FL51" s="12" t="s">
        <v>52</v>
      </c>
      <c r="FM51" s="12">
        <v>0</v>
      </c>
      <c r="FN51" s="12" t="s">
        <v>56</v>
      </c>
      <c r="FO51" s="12">
        <v>0</v>
      </c>
      <c r="FP51" s="12">
        <v>0</v>
      </c>
      <c r="FQ51" s="12" t="s">
        <v>61</v>
      </c>
      <c r="FR51" s="12" t="s">
        <v>62</v>
      </c>
      <c r="FS51" s="12" t="s">
        <v>4</v>
      </c>
      <c r="FT51" s="12" t="s">
        <v>4</v>
      </c>
      <c r="FU51" s="12" t="s">
        <v>4</v>
      </c>
      <c r="FV51" s="12">
        <v>0</v>
      </c>
      <c r="FX51" s="12" t="s">
        <v>4</v>
      </c>
      <c r="GA51" s="12">
        <v>26.2</v>
      </c>
      <c r="GB51" s="12">
        <v>26.3</v>
      </c>
      <c r="GC51" s="21">
        <v>0.08</v>
      </c>
      <c r="GD51" s="12">
        <v>1</v>
      </c>
      <c r="GE51" s="12" t="s">
        <v>1118</v>
      </c>
      <c r="GF51" s="12">
        <v>9.25</v>
      </c>
      <c r="GG51" s="12">
        <v>0.47</v>
      </c>
      <c r="GH51" s="12">
        <v>0.01</v>
      </c>
      <c r="GI51" s="12" t="s">
        <v>4</v>
      </c>
      <c r="GK51" s="12">
        <v>1.1000000000000001</v>
      </c>
      <c r="GL51" s="12" t="s">
        <v>56</v>
      </c>
      <c r="GM51" s="12" t="s">
        <v>56</v>
      </c>
      <c r="GN51" s="12">
        <v>0</v>
      </c>
      <c r="GO51" s="12">
        <v>0</v>
      </c>
      <c r="GP51" s="12" t="s">
        <v>4</v>
      </c>
      <c r="GQ51" s="12" t="s">
        <v>1077</v>
      </c>
      <c r="GR51" s="12" t="s">
        <v>211</v>
      </c>
      <c r="GS51" s="12">
        <v>26.2</v>
      </c>
      <c r="GT51" s="12">
        <v>0</v>
      </c>
      <c r="GX51" s="12" t="s">
        <v>4</v>
      </c>
      <c r="HA51" s="12" t="s">
        <v>37</v>
      </c>
      <c r="HB51" s="12" t="s">
        <v>43</v>
      </c>
      <c r="HC51" s="12">
        <v>13.1</v>
      </c>
      <c r="HJ51" s="12" t="s">
        <v>15</v>
      </c>
      <c r="HK51" s="12" t="s">
        <v>11</v>
      </c>
      <c r="HP51" s="12" t="s">
        <v>15</v>
      </c>
      <c r="HV51" s="12" t="s">
        <v>4</v>
      </c>
      <c r="HX51" s="12" t="s">
        <v>4</v>
      </c>
      <c r="HY51" s="12" t="s">
        <v>4</v>
      </c>
      <c r="HZ51" s="12">
        <v>0</v>
      </c>
      <c r="IA51" s="12">
        <v>0</v>
      </c>
      <c r="IB51" s="12">
        <v>0</v>
      </c>
      <c r="IC51" s="12">
        <v>0</v>
      </c>
      <c r="ID51" s="12">
        <v>0</v>
      </c>
      <c r="IE51" s="12">
        <v>0</v>
      </c>
      <c r="IG51" s="12">
        <v>26.2</v>
      </c>
      <c r="IH51" s="12">
        <v>26</v>
      </c>
      <c r="II51" s="21">
        <v>0.27</v>
      </c>
      <c r="IT51" s="12" t="s">
        <v>4</v>
      </c>
      <c r="IV51" s="12">
        <v>1.2</v>
      </c>
      <c r="IW51" s="12" t="s">
        <v>56</v>
      </c>
      <c r="IX51" s="12" t="s">
        <v>56</v>
      </c>
      <c r="IY51" s="12">
        <v>0</v>
      </c>
      <c r="IZ51" s="12">
        <v>0</v>
      </c>
      <c r="JA51" s="12" t="s">
        <v>1077</v>
      </c>
      <c r="JB51" s="12" t="s">
        <v>211</v>
      </c>
      <c r="JC51" s="12">
        <v>26.2</v>
      </c>
      <c r="JD51" s="12">
        <v>26.2</v>
      </c>
      <c r="JH51" s="12" t="s">
        <v>4</v>
      </c>
      <c r="JK51" s="12" t="s">
        <v>37</v>
      </c>
      <c r="JL51" s="12" t="s">
        <v>43</v>
      </c>
      <c r="JM51" s="12">
        <v>13.1</v>
      </c>
      <c r="JT51" s="12" t="s">
        <v>15</v>
      </c>
      <c r="JU51" s="12" t="s">
        <v>11</v>
      </c>
      <c r="JZ51" s="12" t="s">
        <v>4</v>
      </c>
      <c r="KB51" s="12" t="s">
        <v>4</v>
      </c>
      <c r="KC51" s="12" t="s">
        <v>4</v>
      </c>
      <c r="KD51" s="12">
        <v>0</v>
      </c>
      <c r="KE51" s="12">
        <v>0</v>
      </c>
      <c r="KF51" s="12">
        <v>0</v>
      </c>
      <c r="KG51" s="12">
        <v>0</v>
      </c>
      <c r="KH51" s="12">
        <v>0</v>
      </c>
      <c r="KI51" s="12">
        <v>0</v>
      </c>
      <c r="KK51" s="12">
        <v>26.2</v>
      </c>
      <c r="KL51" s="12">
        <v>26.4</v>
      </c>
      <c r="KM51" s="21">
        <v>0.04</v>
      </c>
      <c r="KS51" s="12" t="s">
        <v>3</v>
      </c>
      <c r="KT51" s="12">
        <v>1.7</v>
      </c>
      <c r="KV51" s="12" t="s">
        <v>56</v>
      </c>
      <c r="KW51" s="12" t="s">
        <v>56</v>
      </c>
      <c r="KX51" s="12">
        <v>0</v>
      </c>
      <c r="KY51" s="12">
        <v>0</v>
      </c>
      <c r="KZ51" s="12" t="s">
        <v>4</v>
      </c>
      <c r="LA51" s="12" t="s">
        <v>1075</v>
      </c>
      <c r="LB51" s="12" t="s">
        <v>212</v>
      </c>
      <c r="LC51" s="12">
        <v>26.2</v>
      </c>
      <c r="LD51" s="12">
        <v>52.4</v>
      </c>
      <c r="LH51" s="12" t="s">
        <v>4</v>
      </c>
      <c r="LK51" s="12" t="s">
        <v>37</v>
      </c>
      <c r="LL51" s="12" t="s">
        <v>43</v>
      </c>
      <c r="LM51" s="12">
        <v>13.1</v>
      </c>
      <c r="LT51" s="12" t="s">
        <v>15</v>
      </c>
      <c r="LU51" s="12" t="s">
        <v>11</v>
      </c>
      <c r="LZ51" s="12" t="s">
        <v>15</v>
      </c>
      <c r="MA51" s="12" t="s">
        <v>11</v>
      </c>
      <c r="MF51" s="12" t="s">
        <v>4</v>
      </c>
      <c r="MH51" s="12" t="s">
        <v>4</v>
      </c>
      <c r="MI51" s="12" t="s">
        <v>4</v>
      </c>
      <c r="MJ51" s="12">
        <v>0</v>
      </c>
      <c r="MK51" s="12">
        <v>0</v>
      </c>
      <c r="ML51" s="12">
        <v>0</v>
      </c>
      <c r="MM51" s="12">
        <v>0</v>
      </c>
      <c r="MN51" s="12">
        <v>0</v>
      </c>
      <c r="MO51" s="12">
        <v>0</v>
      </c>
      <c r="MQ51" s="12">
        <v>60</v>
      </c>
      <c r="MR51" s="12">
        <v>60</v>
      </c>
      <c r="MS51" s="12">
        <v>0.37</v>
      </c>
      <c r="MX51" s="12" t="s">
        <v>4</v>
      </c>
      <c r="MZ51" s="12" t="s">
        <v>4</v>
      </c>
      <c r="NA51" s="12" t="s">
        <v>7</v>
      </c>
      <c r="NH51" s="12" t="s">
        <v>4</v>
      </c>
      <c r="NI51" s="12" t="s">
        <v>4</v>
      </c>
      <c r="NJ51" s="12" t="s">
        <v>3</v>
      </c>
      <c r="NK51" s="12" t="s">
        <v>37</v>
      </c>
      <c r="NL51" s="12" t="s">
        <v>56</v>
      </c>
      <c r="NM51" s="12" t="s">
        <v>56</v>
      </c>
      <c r="NN51" s="12">
        <v>0</v>
      </c>
      <c r="NO51" s="12">
        <v>0</v>
      </c>
      <c r="NP51" s="12" t="s">
        <v>43</v>
      </c>
      <c r="NQ51" s="12" t="s">
        <v>4</v>
      </c>
      <c r="NS51" s="12">
        <v>1.1000000000000001</v>
      </c>
      <c r="NT51" s="12">
        <v>14.8</v>
      </c>
      <c r="OA51" s="12" t="s">
        <v>15</v>
      </c>
      <c r="OB51" s="12" t="s">
        <v>11</v>
      </c>
      <c r="OG51" s="12" t="s">
        <v>3</v>
      </c>
      <c r="OH51" s="12" t="s">
        <v>25</v>
      </c>
      <c r="OI51" s="12">
        <v>1.6</v>
      </c>
      <c r="OJ51" s="12">
        <v>1.8</v>
      </c>
      <c r="OK51" s="12" t="s">
        <v>4</v>
      </c>
      <c r="OL51" s="12" t="s">
        <v>210</v>
      </c>
      <c r="OM51" s="12" t="s">
        <v>120</v>
      </c>
      <c r="ON51" s="12" t="s">
        <v>64</v>
      </c>
      <c r="OO51" s="12" t="s">
        <v>3</v>
      </c>
      <c r="OP51" s="12">
        <v>12</v>
      </c>
      <c r="OQ51" s="12">
        <v>0</v>
      </c>
      <c r="OR51" s="12" t="s">
        <v>4</v>
      </c>
      <c r="OS51" s="12" t="s">
        <v>65</v>
      </c>
      <c r="OT51" s="12" t="s">
        <v>60</v>
      </c>
      <c r="OU51" s="12">
        <v>12</v>
      </c>
      <c r="OV51" s="12">
        <v>5</v>
      </c>
      <c r="OW51" s="12">
        <v>2</v>
      </c>
      <c r="OZ51" s="12" t="s">
        <v>56</v>
      </c>
      <c r="PA51" s="12" t="s">
        <v>213</v>
      </c>
      <c r="PB51" s="12">
        <v>48</v>
      </c>
      <c r="PE51" s="12" t="s">
        <v>387</v>
      </c>
      <c r="PG51" s="12" t="s">
        <v>56</v>
      </c>
      <c r="PH51" s="12" t="s">
        <v>59</v>
      </c>
      <c r="PI51" s="12">
        <v>60</v>
      </c>
      <c r="PS51" s="12" t="s">
        <v>387</v>
      </c>
      <c r="QJ51" s="12">
        <v>50</v>
      </c>
      <c r="QK51" s="12">
        <v>50</v>
      </c>
      <c r="QL51" s="12">
        <v>0.86</v>
      </c>
      <c r="QM51" s="12" t="s">
        <v>68</v>
      </c>
      <c r="QN51" s="12" t="s">
        <v>4</v>
      </c>
      <c r="QO51" s="12" t="s">
        <v>4</v>
      </c>
      <c r="QQ51" s="12" t="s">
        <v>4</v>
      </c>
      <c r="QR51" s="12" t="s">
        <v>4</v>
      </c>
      <c r="QT51" s="12">
        <v>1.1000000000000001</v>
      </c>
      <c r="QU51" s="12" t="s">
        <v>4</v>
      </c>
      <c r="QW51" s="12" t="s">
        <v>7</v>
      </c>
      <c r="RB51" s="12" t="s">
        <v>37</v>
      </c>
      <c r="RC51" s="12" t="s">
        <v>43</v>
      </c>
      <c r="RD51" s="12">
        <v>17.8</v>
      </c>
      <c r="RK51" s="12" t="s">
        <v>15</v>
      </c>
      <c r="RL51" s="12" t="s">
        <v>13</v>
      </c>
      <c r="RM51" s="12" t="s">
        <v>11</v>
      </c>
      <c r="RQ51" s="12" t="s">
        <v>3</v>
      </c>
      <c r="RR51" s="12" t="s">
        <v>166</v>
      </c>
    </row>
    <row r="52" spans="1:487" x14ac:dyDescent="0.35">
      <c r="A52" s="85">
        <v>20501403</v>
      </c>
      <c r="B52" s="12" t="s">
        <v>72</v>
      </c>
      <c r="C52" s="24">
        <v>0.47569444444444442</v>
      </c>
      <c r="D52" s="20">
        <v>44447</v>
      </c>
      <c r="E52" s="12" t="s">
        <v>47</v>
      </c>
      <c r="F52" s="12" t="s">
        <v>271</v>
      </c>
      <c r="G52" s="12" t="s">
        <v>482</v>
      </c>
      <c r="H52" s="12" t="s">
        <v>477</v>
      </c>
      <c r="I52" s="12">
        <v>62.285319999999999</v>
      </c>
      <c r="J52" s="12">
        <v>-150.42371</v>
      </c>
      <c r="K52" s="12">
        <v>50</v>
      </c>
      <c r="L52" s="12">
        <v>50</v>
      </c>
      <c r="M52" s="21">
        <v>1.32</v>
      </c>
      <c r="P52" s="12" t="s">
        <v>68</v>
      </c>
      <c r="Q52" s="12" t="s">
        <v>4</v>
      </c>
      <c r="R52" s="12" t="s">
        <v>4</v>
      </c>
      <c r="T52" s="12" t="s">
        <v>4</v>
      </c>
      <c r="U52" s="12" t="s">
        <v>3</v>
      </c>
      <c r="V52" s="12">
        <v>0.3</v>
      </c>
      <c r="X52" s="12" t="s">
        <v>4</v>
      </c>
      <c r="Z52" s="12" t="s">
        <v>7</v>
      </c>
      <c r="AG52" s="12" t="s">
        <v>55</v>
      </c>
      <c r="AH52" s="12" t="s">
        <v>42</v>
      </c>
      <c r="AI52" s="12">
        <v>6.9</v>
      </c>
      <c r="AP52" s="12" t="s">
        <v>12</v>
      </c>
      <c r="AQ52" s="12" t="s">
        <v>16</v>
      </c>
      <c r="AR52" s="12" t="s">
        <v>13</v>
      </c>
      <c r="AS52" s="12" t="s">
        <v>15</v>
      </c>
      <c r="AV52" s="12" t="s">
        <v>4</v>
      </c>
      <c r="AY52" s="12">
        <v>25</v>
      </c>
      <c r="AZ52" s="12">
        <v>25</v>
      </c>
      <c r="BA52" s="12">
        <v>1.44</v>
      </c>
      <c r="BB52" s="12">
        <v>1</v>
      </c>
      <c r="BC52" s="12" t="s">
        <v>1118</v>
      </c>
      <c r="BD52" s="12">
        <v>0.43</v>
      </c>
      <c r="BE52" s="12">
        <v>0.1</v>
      </c>
      <c r="BJ52" s="12" t="s">
        <v>4</v>
      </c>
      <c r="BL52" s="12" t="s">
        <v>4</v>
      </c>
      <c r="BM52" s="12" t="s">
        <v>1077</v>
      </c>
      <c r="BT52" s="12" t="s">
        <v>4</v>
      </c>
      <c r="BU52" s="12" t="s">
        <v>4</v>
      </c>
      <c r="BV52" s="12" t="s">
        <v>4</v>
      </c>
      <c r="BW52" s="12" t="s">
        <v>414</v>
      </c>
      <c r="BX52" s="12" t="s">
        <v>56</v>
      </c>
      <c r="BY52" s="12" t="s">
        <v>56</v>
      </c>
      <c r="BZ52" s="12">
        <v>0</v>
      </c>
      <c r="CA52" s="12">
        <v>0</v>
      </c>
      <c r="CB52" s="12" t="s">
        <v>42</v>
      </c>
      <c r="CC52" s="12" t="s">
        <v>3</v>
      </c>
      <c r="CD52" s="12">
        <v>0.3</v>
      </c>
      <c r="CF52" s="12">
        <v>7.4</v>
      </c>
      <c r="CM52" s="12" t="s">
        <v>13</v>
      </c>
      <c r="CN52" s="12" t="s">
        <v>12</v>
      </c>
      <c r="CO52" s="12" t="s">
        <v>16</v>
      </c>
      <c r="CP52" s="12" t="s">
        <v>15</v>
      </c>
      <c r="CS52" s="12" t="s">
        <v>4</v>
      </c>
      <c r="CU52" s="12">
        <v>3.2</v>
      </c>
      <c r="CV52" s="12">
        <v>2.2999999999999998</v>
      </c>
      <c r="CW52" s="12" t="s">
        <v>4</v>
      </c>
      <c r="CZ52" s="12" t="s">
        <v>64</v>
      </c>
      <c r="DA52" s="12" t="s">
        <v>3</v>
      </c>
      <c r="DB52" s="12">
        <v>25</v>
      </c>
      <c r="DC52" s="12">
        <v>25</v>
      </c>
      <c r="DD52" s="12" t="s">
        <v>4</v>
      </c>
      <c r="DE52" s="12" t="s">
        <v>66</v>
      </c>
      <c r="DF52" s="12" t="s">
        <v>60</v>
      </c>
      <c r="DG52" s="12">
        <v>21</v>
      </c>
      <c r="DH52" s="12">
        <v>5</v>
      </c>
      <c r="DI52" s="12">
        <v>1</v>
      </c>
      <c r="DL52" s="12" t="s">
        <v>66</v>
      </c>
      <c r="DM52" s="12" t="s">
        <v>59</v>
      </c>
      <c r="DN52" s="12">
        <v>12</v>
      </c>
      <c r="DO52" s="12">
        <v>3</v>
      </c>
      <c r="DP52" s="12">
        <v>1</v>
      </c>
      <c r="DQ52" s="12" t="s">
        <v>484</v>
      </c>
      <c r="DR52" s="12">
        <v>5</v>
      </c>
      <c r="DS52" s="12" t="s">
        <v>65</v>
      </c>
      <c r="DT52" s="12" t="s">
        <v>59</v>
      </c>
      <c r="DU52" s="12">
        <v>6</v>
      </c>
      <c r="DV52" s="12">
        <v>5</v>
      </c>
      <c r="DW52" s="12">
        <v>2</v>
      </c>
      <c r="DZ52" s="12" t="s">
        <v>56</v>
      </c>
      <c r="EA52" s="12" t="s">
        <v>59</v>
      </c>
      <c r="EB52" s="12">
        <v>7</v>
      </c>
      <c r="EG52" s="12" t="s">
        <v>65</v>
      </c>
      <c r="EH52" s="12" t="s">
        <v>60</v>
      </c>
      <c r="EI52" s="12">
        <v>6</v>
      </c>
      <c r="EJ52" s="12">
        <v>5</v>
      </c>
      <c r="EK52" s="12">
        <v>2</v>
      </c>
      <c r="EV52" s="12" t="s">
        <v>4</v>
      </c>
      <c r="EX52" s="12">
        <v>52.8</v>
      </c>
      <c r="EY52" s="21">
        <f t="shared" si="8"/>
        <v>1.2880113636363637</v>
      </c>
      <c r="EZ52" s="12">
        <v>4.4000000000000004</v>
      </c>
      <c r="FA52" s="12">
        <v>3.3</v>
      </c>
      <c r="FB52" s="12">
        <v>3.8</v>
      </c>
      <c r="FC52" s="12">
        <v>6</v>
      </c>
      <c r="FD52" s="12">
        <f t="shared" si="2"/>
        <v>4.0999999999999996</v>
      </c>
      <c r="FE52">
        <v>7.91</v>
      </c>
      <c r="FF52" s="13">
        <f t="shared" si="3"/>
        <v>0.57894736842105254</v>
      </c>
      <c r="FG52" s="13">
        <f t="shared" si="4"/>
        <v>1.3877192982456139</v>
      </c>
      <c r="FH52" s="21">
        <f t="shared" si="9"/>
        <v>6.9333333333333336</v>
      </c>
      <c r="FI52" s="21">
        <f t="shared" si="5"/>
        <v>41</v>
      </c>
      <c r="FJ52" s="21">
        <f t="shared" si="6"/>
        <v>1.6333333333333331</v>
      </c>
      <c r="FK52" s="21">
        <f t="shared" si="7"/>
        <v>0.98333333333333339</v>
      </c>
      <c r="FL52" s="12" t="s">
        <v>52</v>
      </c>
      <c r="FM52" s="12">
        <v>0</v>
      </c>
      <c r="FN52" s="12" t="s">
        <v>325</v>
      </c>
      <c r="FO52" s="12">
        <v>4</v>
      </c>
      <c r="FP52" s="12">
        <v>0</v>
      </c>
      <c r="FQ52" s="12" t="s">
        <v>61</v>
      </c>
      <c r="FR52" s="12" t="s">
        <v>485</v>
      </c>
      <c r="FS52" s="12" t="s">
        <v>4</v>
      </c>
      <c r="FT52" s="12" t="s">
        <v>4</v>
      </c>
      <c r="FU52" s="12" t="s">
        <v>4</v>
      </c>
      <c r="FV52" s="12">
        <v>0</v>
      </c>
      <c r="FX52" s="12" t="s">
        <v>4</v>
      </c>
      <c r="GA52" s="12">
        <v>17.600000000000001</v>
      </c>
      <c r="GB52" s="12">
        <v>17.600000000000001</v>
      </c>
      <c r="GC52" s="21">
        <v>1.82</v>
      </c>
      <c r="GI52" s="12" t="s">
        <v>3</v>
      </c>
      <c r="GJ52" s="12">
        <v>0.4</v>
      </c>
      <c r="GL52" s="12" t="s">
        <v>325</v>
      </c>
      <c r="GM52" s="12" t="s">
        <v>1168</v>
      </c>
      <c r="GN52" s="12">
        <v>1</v>
      </c>
      <c r="GO52" s="12">
        <v>0</v>
      </c>
      <c r="GP52" s="12" t="s">
        <v>4</v>
      </c>
      <c r="GQ52" s="12" t="s">
        <v>1075</v>
      </c>
      <c r="GY52" s="12" t="s">
        <v>4</v>
      </c>
      <c r="HA52" s="12" t="s">
        <v>414</v>
      </c>
      <c r="HB52" s="12" t="s">
        <v>42</v>
      </c>
      <c r="HC52" s="12">
        <v>8</v>
      </c>
      <c r="HG52" s="12">
        <v>4.5</v>
      </c>
      <c r="HJ52" s="12" t="s">
        <v>13</v>
      </c>
      <c r="HK52" s="12" t="s">
        <v>16</v>
      </c>
      <c r="HL52" s="12" t="s">
        <v>15</v>
      </c>
      <c r="HM52" s="12" t="s">
        <v>12</v>
      </c>
      <c r="HP52" s="12" t="s">
        <v>13</v>
      </c>
      <c r="HQ52" s="12" t="s">
        <v>16</v>
      </c>
      <c r="HR52" s="12" t="s">
        <v>15</v>
      </c>
      <c r="HS52" s="12" t="s">
        <v>12</v>
      </c>
      <c r="HV52" s="12" t="s">
        <v>4</v>
      </c>
      <c r="HX52" s="12" t="s">
        <v>3</v>
      </c>
      <c r="HY52" s="12" t="s">
        <v>3</v>
      </c>
      <c r="HZ52" s="12">
        <v>4.0999999999999996</v>
      </c>
      <c r="IA52" s="12">
        <v>0</v>
      </c>
      <c r="IB52" s="12">
        <v>2.4</v>
      </c>
      <c r="IC52" s="12">
        <v>0</v>
      </c>
      <c r="ID52" s="12">
        <v>1.1000000000000001</v>
      </c>
      <c r="IE52" s="12">
        <v>0</v>
      </c>
      <c r="IG52" s="12">
        <v>17.600000000000001</v>
      </c>
      <c r="IH52" s="12">
        <v>17.600000000000001</v>
      </c>
      <c r="II52" s="21">
        <v>1.7</v>
      </c>
      <c r="IO52" s="12">
        <v>2</v>
      </c>
      <c r="IP52" s="12" t="s">
        <v>1100</v>
      </c>
      <c r="IQ52" s="12">
        <v>3.55</v>
      </c>
      <c r="IR52" s="12">
        <v>0.4</v>
      </c>
      <c r="IS52" s="12">
        <v>0.15</v>
      </c>
      <c r="IT52" s="12" t="s">
        <v>4</v>
      </c>
      <c r="IU52" s="12"/>
      <c r="IV52" s="12">
        <v>0.3</v>
      </c>
      <c r="IW52" s="12" t="s">
        <v>325</v>
      </c>
      <c r="IX52" s="12" t="s">
        <v>1168</v>
      </c>
      <c r="IY52" s="12">
        <v>2</v>
      </c>
      <c r="IZ52" s="12">
        <v>0</v>
      </c>
      <c r="JA52" s="12" t="s">
        <v>1077</v>
      </c>
      <c r="JI52" s="12" t="s">
        <v>4</v>
      </c>
      <c r="JK52" s="12" t="s">
        <v>232</v>
      </c>
      <c r="JL52" s="12" t="s">
        <v>42</v>
      </c>
      <c r="JM52" s="12">
        <v>6.4</v>
      </c>
      <c r="JQ52" s="12">
        <v>5.3</v>
      </c>
      <c r="JT52" s="12" t="s">
        <v>13</v>
      </c>
      <c r="JU52" s="12" t="s">
        <v>16</v>
      </c>
      <c r="JV52" s="12" t="s">
        <v>15</v>
      </c>
      <c r="JW52" s="12" t="s">
        <v>12</v>
      </c>
      <c r="JZ52" s="12" t="s">
        <v>4</v>
      </c>
      <c r="KB52" s="12" t="s">
        <v>3</v>
      </c>
      <c r="KC52" s="12" t="s">
        <v>4</v>
      </c>
      <c r="KD52" s="12">
        <v>7.2</v>
      </c>
      <c r="KE52" s="12">
        <v>8.6999999999999993</v>
      </c>
      <c r="KF52" s="12">
        <v>2.2000000000000002</v>
      </c>
      <c r="KG52" s="12">
        <v>1.3</v>
      </c>
      <c r="KH52" s="12">
        <v>1.1000000000000001</v>
      </c>
      <c r="KI52" s="12">
        <v>1.2</v>
      </c>
      <c r="KK52" s="12">
        <v>17.600000000000001</v>
      </c>
      <c r="KL52" s="12">
        <v>17.3</v>
      </c>
      <c r="KM52" s="21">
        <v>0.35</v>
      </c>
      <c r="KS52" s="12" t="s">
        <v>3</v>
      </c>
      <c r="KT52" s="12">
        <v>0.4</v>
      </c>
      <c r="KV52" s="12" t="s">
        <v>325</v>
      </c>
      <c r="KW52" s="12" t="s">
        <v>1168</v>
      </c>
      <c r="KX52" s="12">
        <v>1</v>
      </c>
      <c r="KY52" s="12">
        <v>0</v>
      </c>
      <c r="KZ52" s="12" t="s">
        <v>4</v>
      </c>
      <c r="LA52" s="12" t="s">
        <v>1075</v>
      </c>
      <c r="LI52" s="12" t="s">
        <v>4</v>
      </c>
      <c r="LK52" s="12" t="s">
        <v>415</v>
      </c>
      <c r="LL52" s="12" t="s">
        <v>42</v>
      </c>
      <c r="LM52" s="12">
        <v>6.4</v>
      </c>
      <c r="LQ52" s="12">
        <v>4.0999999999999996</v>
      </c>
      <c r="LT52" s="12" t="s">
        <v>13</v>
      </c>
      <c r="LU52" s="12" t="s">
        <v>16</v>
      </c>
      <c r="LV52" s="12" t="s">
        <v>15</v>
      </c>
      <c r="LW52" s="12" t="s">
        <v>12</v>
      </c>
      <c r="LZ52" s="12" t="s">
        <v>11</v>
      </c>
      <c r="MF52" s="12" t="s">
        <v>4</v>
      </c>
      <c r="MH52" s="12" t="s">
        <v>3</v>
      </c>
      <c r="MI52" s="12" t="s">
        <v>3</v>
      </c>
      <c r="MJ52" s="12">
        <v>10.1</v>
      </c>
      <c r="MK52" s="12">
        <v>12.6</v>
      </c>
      <c r="ML52" s="12">
        <v>1.8</v>
      </c>
      <c r="MM52" s="12">
        <v>2.1</v>
      </c>
      <c r="MN52" s="12">
        <v>0.9</v>
      </c>
      <c r="MO52" s="12">
        <v>1.6</v>
      </c>
      <c r="MQ52" s="12">
        <v>14</v>
      </c>
      <c r="MR52" s="12">
        <v>14</v>
      </c>
      <c r="MS52" s="12">
        <v>4</v>
      </c>
      <c r="MX52" s="12" t="s">
        <v>3</v>
      </c>
      <c r="MY52" s="12" t="s">
        <v>486</v>
      </c>
      <c r="MZ52" s="12" t="s">
        <v>4</v>
      </c>
      <c r="NA52" s="12" t="s">
        <v>7</v>
      </c>
      <c r="NH52" s="12" t="s">
        <v>4</v>
      </c>
      <c r="NI52" s="12" t="s">
        <v>4</v>
      </c>
      <c r="NJ52" s="12" t="s">
        <v>4</v>
      </c>
      <c r="NK52" s="12" t="s">
        <v>415</v>
      </c>
      <c r="NL52" s="12" t="s">
        <v>56</v>
      </c>
      <c r="NM52" s="12" t="s">
        <v>56</v>
      </c>
      <c r="NN52" s="12">
        <v>0</v>
      </c>
      <c r="NO52" s="12">
        <v>0</v>
      </c>
      <c r="NP52" s="12" t="s">
        <v>42</v>
      </c>
      <c r="NQ52" s="12" t="s">
        <v>112</v>
      </c>
      <c r="NR52" s="12">
        <v>0.4</v>
      </c>
      <c r="NT52" s="12">
        <v>5.7</v>
      </c>
      <c r="OA52" s="12" t="s">
        <v>12</v>
      </c>
      <c r="OB52" s="12" t="s">
        <v>16</v>
      </c>
      <c r="OC52" s="12" t="s">
        <v>15</v>
      </c>
      <c r="OG52" s="12" t="s">
        <v>4</v>
      </c>
      <c r="OI52" s="12">
        <v>2.7</v>
      </c>
      <c r="OJ52" s="12">
        <v>1.2</v>
      </c>
      <c r="OK52" s="12" t="s">
        <v>4</v>
      </c>
      <c r="ON52" s="12" t="s">
        <v>64</v>
      </c>
      <c r="OO52" s="12" t="s">
        <v>3</v>
      </c>
      <c r="OP52" s="12">
        <v>14</v>
      </c>
      <c r="OQ52" s="12">
        <v>14</v>
      </c>
      <c r="OR52" s="12" t="s">
        <v>4</v>
      </c>
      <c r="OS52" s="12" t="s">
        <v>65</v>
      </c>
      <c r="OT52" s="12" t="s">
        <v>59</v>
      </c>
      <c r="OU52" s="12">
        <v>4</v>
      </c>
      <c r="OV52" s="12">
        <v>5</v>
      </c>
      <c r="OW52" s="12">
        <v>5</v>
      </c>
      <c r="OZ52" s="12" t="s">
        <v>173</v>
      </c>
      <c r="PA52" s="12" t="s">
        <v>59</v>
      </c>
      <c r="PB52" s="12">
        <v>10</v>
      </c>
      <c r="PC52" s="12">
        <v>5</v>
      </c>
      <c r="PD52" s="12">
        <v>1</v>
      </c>
      <c r="PG52" s="12" t="s">
        <v>65</v>
      </c>
      <c r="PH52" s="12" t="s">
        <v>60</v>
      </c>
      <c r="PI52" s="12">
        <v>7</v>
      </c>
      <c r="PJ52" s="12">
        <v>5</v>
      </c>
      <c r="PK52" s="12">
        <v>5</v>
      </c>
      <c r="PN52" s="12" t="s">
        <v>173</v>
      </c>
      <c r="PO52" s="12" t="s">
        <v>60</v>
      </c>
      <c r="PP52" s="12">
        <v>7</v>
      </c>
      <c r="PQ52" s="12">
        <v>5</v>
      </c>
      <c r="PR52" s="12">
        <v>1</v>
      </c>
      <c r="QJ52" s="12">
        <v>50</v>
      </c>
      <c r="QK52" s="12">
        <v>50</v>
      </c>
      <c r="QL52" s="12">
        <v>2.76</v>
      </c>
      <c r="QM52" s="12" t="s">
        <v>68</v>
      </c>
      <c r="QN52" s="12" t="s">
        <v>4</v>
      </c>
      <c r="QO52" s="12" t="s">
        <v>4</v>
      </c>
      <c r="QQ52" s="12" t="s">
        <v>4</v>
      </c>
      <c r="QR52" s="12" t="s">
        <v>3</v>
      </c>
      <c r="QS52" s="12">
        <v>0.3</v>
      </c>
      <c r="QU52" s="12" t="s">
        <v>4</v>
      </c>
      <c r="QW52" s="12" t="s">
        <v>7</v>
      </c>
      <c r="RB52" s="12" t="s">
        <v>416</v>
      </c>
      <c r="RC52" s="12" t="s">
        <v>42</v>
      </c>
      <c r="RD52" s="12">
        <v>7.7</v>
      </c>
      <c r="RK52" s="12" t="s">
        <v>13</v>
      </c>
      <c r="RL52" s="12" t="s">
        <v>12</v>
      </c>
      <c r="RM52" s="12" t="s">
        <v>16</v>
      </c>
      <c r="RN52" s="12" t="s">
        <v>15</v>
      </c>
      <c r="RQ52" s="12" t="s">
        <v>3</v>
      </c>
      <c r="RR52" s="12" t="s">
        <v>71</v>
      </c>
    </row>
    <row r="53" spans="1:487" x14ac:dyDescent="0.35">
      <c r="A53" s="85">
        <v>20501404</v>
      </c>
      <c r="B53" s="12" t="s">
        <v>72</v>
      </c>
      <c r="C53" s="24">
        <v>0.375</v>
      </c>
      <c r="D53" s="20">
        <v>44447</v>
      </c>
      <c r="E53" s="12" t="s">
        <v>47</v>
      </c>
      <c r="F53" s="12" t="s">
        <v>271</v>
      </c>
      <c r="G53" s="12" t="s">
        <v>482</v>
      </c>
      <c r="H53" s="12" t="s">
        <v>477</v>
      </c>
      <c r="I53" s="12">
        <v>62.237865999999997</v>
      </c>
      <c r="J53" s="12">
        <v>-150.439334</v>
      </c>
      <c r="K53" s="12">
        <v>50</v>
      </c>
      <c r="L53" s="12">
        <v>50</v>
      </c>
      <c r="M53" s="21">
        <v>0.24</v>
      </c>
      <c r="P53" s="12" t="s">
        <v>68</v>
      </c>
      <c r="Q53" s="12" t="s">
        <v>4</v>
      </c>
      <c r="R53" s="12" t="s">
        <v>4</v>
      </c>
      <c r="T53" s="12" t="s">
        <v>4</v>
      </c>
      <c r="U53" s="12" t="s">
        <v>3</v>
      </c>
      <c r="V53" s="12">
        <v>1.5</v>
      </c>
      <c r="X53" s="12" t="s">
        <v>4</v>
      </c>
      <c r="Z53" s="12" t="s">
        <v>7</v>
      </c>
      <c r="AG53" s="12" t="s">
        <v>37</v>
      </c>
      <c r="AH53" s="12" t="s">
        <v>43</v>
      </c>
      <c r="AI53" s="12">
        <v>4.2</v>
      </c>
      <c r="AP53" s="12" t="s">
        <v>15</v>
      </c>
      <c r="AQ53" s="12" t="s">
        <v>13</v>
      </c>
      <c r="AV53" s="12" t="s">
        <v>4</v>
      </c>
      <c r="AY53" s="12">
        <v>100</v>
      </c>
      <c r="AZ53" s="12">
        <v>100</v>
      </c>
      <c r="BA53" s="12">
        <v>0.2</v>
      </c>
      <c r="BB53" s="12">
        <v>1</v>
      </c>
      <c r="BC53" s="12" t="s">
        <v>1118</v>
      </c>
      <c r="BD53" s="12">
        <v>0.4</v>
      </c>
      <c r="BE53" s="12">
        <v>0.01</v>
      </c>
      <c r="BJ53" s="12" t="s">
        <v>4</v>
      </c>
      <c r="BL53" s="12" t="s">
        <v>4</v>
      </c>
      <c r="BM53" s="12" t="s">
        <v>54</v>
      </c>
      <c r="BT53" s="12" t="s">
        <v>4</v>
      </c>
      <c r="BU53" s="12" t="s">
        <v>4</v>
      </c>
      <c r="BV53" s="12" t="s">
        <v>4</v>
      </c>
      <c r="BW53" s="12" t="s">
        <v>37</v>
      </c>
      <c r="BX53" s="12" t="s">
        <v>56</v>
      </c>
      <c r="BY53" s="12" t="s">
        <v>56</v>
      </c>
      <c r="BZ53" s="12">
        <v>0</v>
      </c>
      <c r="CA53" s="12">
        <v>0</v>
      </c>
      <c r="CB53" s="12" t="s">
        <v>43</v>
      </c>
      <c r="CC53" s="12" t="s">
        <v>3</v>
      </c>
      <c r="CD53" s="12">
        <v>1.1000000000000001</v>
      </c>
      <c r="CF53" s="12">
        <v>6.5</v>
      </c>
      <c r="CM53" s="12" t="s">
        <v>15</v>
      </c>
      <c r="CN53" s="12" t="s">
        <v>14</v>
      </c>
      <c r="CO53" s="12" t="s">
        <v>13</v>
      </c>
      <c r="CP53" s="12" t="s">
        <v>12</v>
      </c>
      <c r="CS53" s="12" t="s">
        <v>4</v>
      </c>
      <c r="CU53" s="12">
        <v>1.7</v>
      </c>
      <c r="CV53" s="12">
        <v>1.5</v>
      </c>
      <c r="CW53" s="12" t="s">
        <v>4</v>
      </c>
      <c r="CZ53" s="12" t="s">
        <v>64</v>
      </c>
      <c r="DA53" s="12" t="s">
        <v>3</v>
      </c>
      <c r="DB53" s="12">
        <v>100</v>
      </c>
      <c r="DC53" s="12">
        <v>100</v>
      </c>
      <c r="DD53" s="12" t="s">
        <v>4</v>
      </c>
      <c r="DE53" s="12" t="s">
        <v>65</v>
      </c>
      <c r="DF53" s="12" t="s">
        <v>60</v>
      </c>
      <c r="DG53" s="12">
        <v>7</v>
      </c>
      <c r="DH53" s="12">
        <v>5</v>
      </c>
      <c r="DI53" s="12">
        <v>1</v>
      </c>
      <c r="DL53" s="12" t="s">
        <v>66</v>
      </c>
      <c r="DM53" s="12" t="s">
        <v>60</v>
      </c>
      <c r="DN53" s="12">
        <v>68</v>
      </c>
      <c r="DO53" s="12">
        <v>5</v>
      </c>
      <c r="DP53" s="12">
        <v>1</v>
      </c>
      <c r="DS53" s="12" t="s">
        <v>65</v>
      </c>
      <c r="DT53" s="12" t="s">
        <v>59</v>
      </c>
      <c r="DU53" s="12">
        <v>5</v>
      </c>
      <c r="DV53" s="12">
        <v>5</v>
      </c>
      <c r="DW53" s="12">
        <v>1</v>
      </c>
      <c r="DZ53" s="12" t="s">
        <v>66</v>
      </c>
      <c r="EA53" s="12" t="s">
        <v>59</v>
      </c>
      <c r="EB53" s="12">
        <v>95</v>
      </c>
      <c r="EC53" s="12">
        <v>5</v>
      </c>
      <c r="ED53" s="12">
        <v>1</v>
      </c>
      <c r="EG53" s="12" t="s">
        <v>483</v>
      </c>
      <c r="EH53" s="12" t="s">
        <v>60</v>
      </c>
      <c r="EI53" s="12">
        <v>25</v>
      </c>
      <c r="EV53" s="12" t="s">
        <v>4</v>
      </c>
      <c r="EX53" s="12">
        <v>80</v>
      </c>
      <c r="EY53" s="21">
        <f t="shared" si="8"/>
        <v>9.6787499999999999E-2</v>
      </c>
      <c r="EZ53" s="12">
        <v>5.7</v>
      </c>
      <c r="FA53" s="12">
        <v>4.5</v>
      </c>
      <c r="FB53" s="12">
        <v>5.7</v>
      </c>
      <c r="FC53" s="12">
        <v>5.0999999999999996</v>
      </c>
      <c r="FD53" s="12">
        <f t="shared" si="2"/>
        <v>5.7</v>
      </c>
      <c r="FE53">
        <v>9</v>
      </c>
      <c r="FF53" s="13">
        <f t="shared" si="3"/>
        <v>0.6428571428571429</v>
      </c>
      <c r="FG53" s="13">
        <f t="shared" si="4"/>
        <v>1.2857142857142858</v>
      </c>
      <c r="FH53" s="21">
        <f t="shared" si="9"/>
        <v>8.3666666666666671</v>
      </c>
      <c r="FI53" s="21">
        <f t="shared" si="5"/>
        <v>17</v>
      </c>
      <c r="FJ53" s="21">
        <f t="shared" si="6"/>
        <v>0.46666666666666662</v>
      </c>
      <c r="FK53" s="21">
        <f t="shared" si="7"/>
        <v>4.9999999999999996E-2</v>
      </c>
      <c r="FL53" s="12" t="s">
        <v>52</v>
      </c>
      <c r="FM53" s="12">
        <v>0</v>
      </c>
      <c r="FN53" s="12" t="s">
        <v>325</v>
      </c>
      <c r="FO53" s="12">
        <v>4</v>
      </c>
      <c r="FP53" s="12">
        <v>0</v>
      </c>
      <c r="FQ53" s="12" t="s">
        <v>61</v>
      </c>
      <c r="FR53" s="12" t="s">
        <v>400</v>
      </c>
      <c r="FS53" s="12" t="s">
        <v>3</v>
      </c>
      <c r="FT53" s="12" t="s">
        <v>3</v>
      </c>
      <c r="FU53" s="12" t="s">
        <v>4</v>
      </c>
      <c r="FV53" s="12">
        <v>0</v>
      </c>
      <c r="FX53" s="12" t="s">
        <v>4</v>
      </c>
      <c r="GA53" s="12">
        <v>26.7</v>
      </c>
      <c r="GB53" s="12">
        <v>26.7</v>
      </c>
      <c r="GC53" s="21">
        <v>0.15</v>
      </c>
      <c r="GI53" s="12" t="s">
        <v>3</v>
      </c>
      <c r="GJ53" s="12">
        <v>1.3</v>
      </c>
      <c r="GL53" s="12" t="s">
        <v>325</v>
      </c>
      <c r="GM53" s="12" t="s">
        <v>1168</v>
      </c>
      <c r="GN53" s="12">
        <v>1</v>
      </c>
      <c r="GO53" s="12">
        <v>0</v>
      </c>
      <c r="GP53" s="12" t="s">
        <v>4</v>
      </c>
      <c r="GQ53" s="12" t="s">
        <v>7</v>
      </c>
      <c r="GY53" s="12" t="s">
        <v>4</v>
      </c>
      <c r="HA53" s="12" t="s">
        <v>37</v>
      </c>
      <c r="HB53" s="12" t="s">
        <v>43</v>
      </c>
      <c r="HC53" s="12">
        <v>8.8000000000000007</v>
      </c>
      <c r="HJ53" s="12" t="s">
        <v>16</v>
      </c>
      <c r="HK53" s="12" t="s">
        <v>15</v>
      </c>
      <c r="HL53" s="12" t="s">
        <v>14</v>
      </c>
      <c r="HP53" s="12" t="s">
        <v>16</v>
      </c>
      <c r="HQ53" s="12" t="s">
        <v>15</v>
      </c>
      <c r="HR53" s="12" t="s">
        <v>14</v>
      </c>
      <c r="HS53" s="12" t="s">
        <v>11</v>
      </c>
      <c r="HV53" s="12" t="s">
        <v>4</v>
      </c>
      <c r="HX53" s="12" t="s">
        <v>4</v>
      </c>
      <c r="HY53" s="12" t="s">
        <v>3</v>
      </c>
      <c r="HZ53" s="12">
        <v>0</v>
      </c>
      <c r="IA53" s="12">
        <v>0</v>
      </c>
      <c r="IB53" s="12">
        <v>0</v>
      </c>
      <c r="IC53" s="12">
        <v>0</v>
      </c>
      <c r="ID53" s="12">
        <v>0</v>
      </c>
      <c r="IE53" s="12">
        <v>0</v>
      </c>
      <c r="IG53" s="12">
        <v>26.7</v>
      </c>
      <c r="IH53" s="12">
        <v>26.7</v>
      </c>
      <c r="II53" s="21">
        <v>7.0000000000000007E-2</v>
      </c>
      <c r="IJ53" s="12">
        <v>2</v>
      </c>
      <c r="IK53" s="12" t="s">
        <v>1118</v>
      </c>
      <c r="IL53" s="12">
        <v>5.71</v>
      </c>
      <c r="IM53" s="21">
        <v>0.45</v>
      </c>
      <c r="IN53" s="21">
        <v>0.1</v>
      </c>
      <c r="IT53" s="12" t="s">
        <v>3</v>
      </c>
      <c r="IU53" s="12">
        <v>1.2</v>
      </c>
      <c r="IW53" s="12" t="s">
        <v>325</v>
      </c>
      <c r="IX53" s="12" t="s">
        <v>1168</v>
      </c>
      <c r="IY53" s="12">
        <v>1</v>
      </c>
      <c r="IZ53" s="12">
        <v>0</v>
      </c>
      <c r="JA53" s="12" t="s">
        <v>7</v>
      </c>
      <c r="JI53" s="12" t="s">
        <v>4</v>
      </c>
      <c r="JK53" s="12" t="s">
        <v>37</v>
      </c>
      <c r="JL53" s="12" t="s">
        <v>43</v>
      </c>
      <c r="JM53" s="12">
        <v>8.8000000000000007</v>
      </c>
      <c r="JQ53" s="12">
        <v>7.8</v>
      </c>
      <c r="JT53" s="12" t="s">
        <v>15</v>
      </c>
      <c r="JU53" s="12" t="s">
        <v>16</v>
      </c>
      <c r="JV53" s="12" t="s">
        <v>13</v>
      </c>
      <c r="JW53" s="12" t="s">
        <v>12</v>
      </c>
      <c r="JZ53" s="12" t="s">
        <v>4</v>
      </c>
      <c r="KB53" s="12" t="s">
        <v>3</v>
      </c>
      <c r="KC53" s="12" t="s">
        <v>4</v>
      </c>
      <c r="KD53" s="12">
        <v>4</v>
      </c>
      <c r="KE53" s="12">
        <v>0</v>
      </c>
      <c r="KF53" s="12">
        <v>1.2</v>
      </c>
      <c r="KG53" s="12">
        <v>0</v>
      </c>
      <c r="KH53" s="12">
        <v>0</v>
      </c>
      <c r="KI53" s="12">
        <v>0</v>
      </c>
      <c r="KK53" s="12">
        <v>26.7</v>
      </c>
      <c r="KL53" s="12">
        <v>26.7</v>
      </c>
      <c r="KM53" s="21">
        <v>7.0000000000000007E-2</v>
      </c>
      <c r="KS53" s="12" t="s">
        <v>3</v>
      </c>
      <c r="KT53" s="12">
        <v>1.3</v>
      </c>
      <c r="KV53" s="12" t="s">
        <v>325</v>
      </c>
      <c r="KW53" s="12" t="s">
        <v>1168</v>
      </c>
      <c r="KX53" s="12">
        <v>2</v>
      </c>
      <c r="KY53" s="12">
        <v>0</v>
      </c>
      <c r="KZ53" s="12" t="s">
        <v>4</v>
      </c>
      <c r="LA53" s="12" t="s">
        <v>7</v>
      </c>
      <c r="LI53" s="12" t="s">
        <v>4</v>
      </c>
      <c r="LK53" s="12" t="s">
        <v>37</v>
      </c>
      <c r="LL53" s="12" t="s">
        <v>43</v>
      </c>
      <c r="LM53" s="12">
        <v>7.5</v>
      </c>
      <c r="LQ53" s="12">
        <v>6.9</v>
      </c>
      <c r="LT53" s="12" t="s">
        <v>13</v>
      </c>
      <c r="LU53" s="12" t="s">
        <v>15</v>
      </c>
      <c r="LV53" s="12" t="s">
        <v>12</v>
      </c>
      <c r="LZ53" s="12" t="s">
        <v>13</v>
      </c>
      <c r="MA53" s="12" t="s">
        <v>12</v>
      </c>
      <c r="MB53" s="12" t="s">
        <v>15</v>
      </c>
      <c r="MF53" s="12" t="s">
        <v>4</v>
      </c>
      <c r="MH53" s="12" t="s">
        <v>3</v>
      </c>
      <c r="MI53" s="12" t="s">
        <v>4</v>
      </c>
      <c r="MJ53" s="12">
        <v>0</v>
      </c>
      <c r="MK53" s="12">
        <v>13</v>
      </c>
      <c r="ML53" s="12">
        <v>0</v>
      </c>
      <c r="MM53" s="12">
        <v>1.6</v>
      </c>
      <c r="MN53" s="12">
        <v>0</v>
      </c>
      <c r="MO53" s="12">
        <v>0.3</v>
      </c>
      <c r="MQ53" s="12">
        <v>12</v>
      </c>
      <c r="MR53" s="12">
        <v>12</v>
      </c>
      <c r="MS53" s="12">
        <v>2.17</v>
      </c>
      <c r="MX53" s="12" t="s">
        <v>4</v>
      </c>
      <c r="MZ53" s="12" t="s">
        <v>4</v>
      </c>
      <c r="NA53" s="12" t="s">
        <v>7</v>
      </c>
      <c r="NH53" s="12" t="s">
        <v>4</v>
      </c>
      <c r="NI53" s="12" t="s">
        <v>4</v>
      </c>
      <c r="NJ53" s="12" t="s">
        <v>4</v>
      </c>
      <c r="NK53" s="12" t="s">
        <v>37</v>
      </c>
      <c r="NL53" s="12" t="s">
        <v>56</v>
      </c>
      <c r="NM53" s="12" t="s">
        <v>56</v>
      </c>
      <c r="NN53" s="12">
        <v>0</v>
      </c>
      <c r="NO53" s="12">
        <v>0</v>
      </c>
      <c r="NP53" s="12" t="s">
        <v>43</v>
      </c>
      <c r="NQ53" s="12" t="s">
        <v>3</v>
      </c>
      <c r="NR53" s="12">
        <v>0.5</v>
      </c>
      <c r="NT53" s="12">
        <v>7</v>
      </c>
      <c r="OA53" s="12" t="s">
        <v>13</v>
      </c>
      <c r="OB53" s="12" t="s">
        <v>94</v>
      </c>
      <c r="OC53" s="12" t="s">
        <v>15</v>
      </c>
      <c r="OG53" s="12" t="s">
        <v>4</v>
      </c>
      <c r="OI53" s="12">
        <v>1.7</v>
      </c>
      <c r="OJ53" s="12">
        <v>2.1</v>
      </c>
      <c r="OK53" s="12" t="s">
        <v>4</v>
      </c>
      <c r="ON53" s="12" t="s">
        <v>64</v>
      </c>
      <c r="OO53" s="12" t="s">
        <v>3</v>
      </c>
      <c r="OP53" s="12">
        <v>12</v>
      </c>
      <c r="OQ53" s="12">
        <v>12</v>
      </c>
      <c r="OR53" s="12" t="s">
        <v>4</v>
      </c>
      <c r="OS53" s="12" t="s">
        <v>65</v>
      </c>
      <c r="OT53" s="12" t="s">
        <v>60</v>
      </c>
      <c r="OU53" s="12">
        <v>12</v>
      </c>
      <c r="OV53" s="12">
        <v>5</v>
      </c>
      <c r="OW53" s="12">
        <v>1</v>
      </c>
      <c r="OZ53" s="12" t="s">
        <v>65</v>
      </c>
      <c r="PA53" s="12" t="s">
        <v>59</v>
      </c>
      <c r="PB53" s="12">
        <v>12</v>
      </c>
      <c r="PC53" s="12">
        <v>5</v>
      </c>
      <c r="PD53" s="12">
        <v>1</v>
      </c>
      <c r="QJ53" s="12">
        <v>50</v>
      </c>
      <c r="QK53" s="12">
        <v>51</v>
      </c>
      <c r="QL53" s="12">
        <v>0.75</v>
      </c>
      <c r="QM53" s="12" t="s">
        <v>68</v>
      </c>
      <c r="QN53" s="12" t="s">
        <v>4</v>
      </c>
      <c r="QO53" s="12" t="s">
        <v>4</v>
      </c>
      <c r="QQ53" s="12" t="s">
        <v>4</v>
      </c>
      <c r="QR53" s="12" t="s">
        <v>3</v>
      </c>
      <c r="QS53" s="12">
        <v>1.4</v>
      </c>
      <c r="QU53" s="12" t="s">
        <v>4</v>
      </c>
      <c r="QW53" s="12" t="s">
        <v>7</v>
      </c>
      <c r="RB53" s="12" t="s">
        <v>37</v>
      </c>
      <c r="RC53" s="12" t="s">
        <v>43</v>
      </c>
      <c r="RD53" s="12">
        <v>7</v>
      </c>
      <c r="RK53" s="12" t="s">
        <v>15</v>
      </c>
      <c r="RL53" s="12" t="s">
        <v>16</v>
      </c>
      <c r="RQ53" s="12" t="s">
        <v>4</v>
      </c>
    </row>
    <row r="54" spans="1:487" x14ac:dyDescent="0.35">
      <c r="A54" s="85">
        <v>20501435</v>
      </c>
      <c r="B54" s="12" t="s">
        <v>288</v>
      </c>
      <c r="C54" s="19">
        <v>0.42708333333333331</v>
      </c>
      <c r="D54" s="20">
        <v>44433</v>
      </c>
      <c r="E54" s="12" t="s">
        <v>335</v>
      </c>
      <c r="F54" s="12" t="s">
        <v>269</v>
      </c>
      <c r="G54" s="12" t="s">
        <v>236</v>
      </c>
      <c r="H54" s="12" t="s">
        <v>354</v>
      </c>
      <c r="I54" s="12">
        <v>61.562469999999998</v>
      </c>
      <c r="J54" s="12">
        <v>-149.82598999999999</v>
      </c>
      <c r="K54" s="12">
        <v>90</v>
      </c>
      <c r="L54" s="12">
        <v>50</v>
      </c>
      <c r="M54" s="21">
        <v>0.04</v>
      </c>
      <c r="P54" s="12" t="s">
        <v>51</v>
      </c>
      <c r="Q54" s="12" t="s">
        <v>4</v>
      </c>
      <c r="R54" s="12" t="s">
        <v>3</v>
      </c>
      <c r="S54" s="12">
        <v>51</v>
      </c>
      <c r="T54" s="12" t="s">
        <v>4</v>
      </c>
      <c r="U54" s="12" t="s">
        <v>3</v>
      </c>
      <c r="V54" s="12">
        <v>1.9</v>
      </c>
      <c r="X54" s="12" t="s">
        <v>4</v>
      </c>
      <c r="Z54" s="12" t="s">
        <v>7</v>
      </c>
      <c r="AG54" s="12" t="s">
        <v>37</v>
      </c>
      <c r="AH54" s="12" t="s">
        <v>38</v>
      </c>
      <c r="AI54" s="12">
        <v>35.4</v>
      </c>
      <c r="AP54" s="12" t="s">
        <v>14</v>
      </c>
      <c r="AQ54" s="12" t="s">
        <v>12</v>
      </c>
      <c r="AR54" s="12" t="s">
        <v>13</v>
      </c>
      <c r="AV54" s="12" t="s">
        <v>4</v>
      </c>
      <c r="AY54" s="12">
        <v>46</v>
      </c>
      <c r="AZ54" s="12">
        <v>40</v>
      </c>
      <c r="BA54" s="12">
        <v>0.05</v>
      </c>
      <c r="BJ54" s="12" t="s">
        <v>4</v>
      </c>
      <c r="BL54" s="12" t="s">
        <v>4</v>
      </c>
      <c r="BM54" s="12" t="s">
        <v>54</v>
      </c>
      <c r="BT54" s="12" t="s">
        <v>4</v>
      </c>
      <c r="BU54" s="12" t="s">
        <v>4</v>
      </c>
      <c r="BV54" s="12" t="s">
        <v>4</v>
      </c>
      <c r="BW54" s="12" t="s">
        <v>38</v>
      </c>
      <c r="BX54" s="12" t="s">
        <v>56</v>
      </c>
      <c r="BY54" s="12" t="s">
        <v>56</v>
      </c>
      <c r="BZ54" s="12">
        <v>0</v>
      </c>
      <c r="CA54" s="12">
        <v>0</v>
      </c>
      <c r="CB54" s="12" t="s">
        <v>43</v>
      </c>
      <c r="CC54" s="12" t="s">
        <v>3</v>
      </c>
      <c r="CD54" s="12">
        <v>1.6</v>
      </c>
      <c r="CF54" s="12">
        <v>20.8</v>
      </c>
      <c r="CM54" s="12" t="s">
        <v>13</v>
      </c>
      <c r="CN54" s="12" t="s">
        <v>14</v>
      </c>
      <c r="CO54" s="12" t="s">
        <v>94</v>
      </c>
      <c r="CP54" s="12" t="s">
        <v>11</v>
      </c>
      <c r="CS54" s="12" t="s">
        <v>4</v>
      </c>
      <c r="CU54" s="12">
        <v>1.1000000000000001</v>
      </c>
      <c r="CV54" s="12">
        <v>2.2000000000000002</v>
      </c>
      <c r="CW54" s="12" t="s">
        <v>4</v>
      </c>
      <c r="CZ54" s="12" t="s">
        <v>64</v>
      </c>
      <c r="DA54" s="12" t="s">
        <v>3</v>
      </c>
      <c r="DB54" s="12">
        <v>25</v>
      </c>
      <c r="DC54" s="12">
        <v>40</v>
      </c>
      <c r="DD54" s="12" t="s">
        <v>4</v>
      </c>
      <c r="DE54" s="12" t="s">
        <v>355</v>
      </c>
      <c r="DF54" s="12" t="s">
        <v>60</v>
      </c>
      <c r="DG54" s="12">
        <v>40</v>
      </c>
      <c r="DH54" s="12">
        <v>5</v>
      </c>
      <c r="DI54" s="12">
        <v>1</v>
      </c>
      <c r="DL54" s="12" t="s">
        <v>355</v>
      </c>
      <c r="DM54" s="12" t="s">
        <v>59</v>
      </c>
      <c r="DN54" s="12">
        <v>25</v>
      </c>
      <c r="DO54" s="12">
        <v>5</v>
      </c>
      <c r="DP54" s="12">
        <v>1</v>
      </c>
      <c r="EV54" s="12" t="s">
        <v>4</v>
      </c>
      <c r="EX54" s="12">
        <v>41.5</v>
      </c>
      <c r="EY54" s="21">
        <f t="shared" si="8"/>
        <v>0</v>
      </c>
      <c r="EZ54" s="12">
        <v>8.5</v>
      </c>
      <c r="FA54" s="12">
        <v>29</v>
      </c>
      <c r="FB54" s="12">
        <v>7.1</v>
      </c>
      <c r="FC54" s="12">
        <v>22</v>
      </c>
      <c r="FD54" s="12">
        <f t="shared" si="2"/>
        <v>7.8</v>
      </c>
      <c r="FE54">
        <v>32</v>
      </c>
      <c r="FF54" s="13">
        <f>FA54/NT54</f>
        <v>1.1153846153846154</v>
      </c>
      <c r="FG54" s="13">
        <f t="shared" si="4"/>
        <v>1.2307692307692308</v>
      </c>
      <c r="FH54" s="21">
        <f t="shared" si="9"/>
        <v>27.5</v>
      </c>
      <c r="FI54" s="21">
        <f t="shared" si="5"/>
        <v>0</v>
      </c>
      <c r="FJ54" s="21">
        <f t="shared" si="6"/>
        <v>0</v>
      </c>
      <c r="FK54" s="21">
        <f t="shared" si="7"/>
        <v>0</v>
      </c>
      <c r="FL54" s="12" t="s">
        <v>52</v>
      </c>
      <c r="FM54" s="12">
        <v>0</v>
      </c>
      <c r="FN54" s="12" t="s">
        <v>56</v>
      </c>
      <c r="FO54" s="12">
        <v>0</v>
      </c>
      <c r="FP54" s="12">
        <v>0</v>
      </c>
      <c r="FQ54" s="12" t="s">
        <v>61</v>
      </c>
      <c r="FR54" s="12" t="s">
        <v>62</v>
      </c>
      <c r="FS54" s="12" t="s">
        <v>4</v>
      </c>
      <c r="FT54" s="12" t="s">
        <v>3</v>
      </c>
      <c r="FU54" s="12" t="s">
        <v>4</v>
      </c>
      <c r="FV54" s="12">
        <v>0</v>
      </c>
      <c r="FX54" s="12" t="s">
        <v>4</v>
      </c>
      <c r="GA54" s="12">
        <v>13.8</v>
      </c>
      <c r="GB54" s="12">
        <v>13.8</v>
      </c>
      <c r="GC54" s="21">
        <v>0</v>
      </c>
      <c r="GI54" s="12" t="s">
        <v>3</v>
      </c>
      <c r="GJ54" s="12">
        <v>1.8</v>
      </c>
      <c r="GL54" s="12" t="s">
        <v>56</v>
      </c>
      <c r="GM54" s="12" t="s">
        <v>56</v>
      </c>
      <c r="GN54" s="12">
        <v>0</v>
      </c>
      <c r="GO54" s="12">
        <v>0</v>
      </c>
      <c r="GP54" s="12" t="s">
        <v>4</v>
      </c>
      <c r="GQ54" s="12" t="s">
        <v>7</v>
      </c>
      <c r="GX54" s="12" t="s">
        <v>4</v>
      </c>
      <c r="HA54" s="12" t="s">
        <v>38</v>
      </c>
      <c r="HB54" s="12" t="s">
        <v>43</v>
      </c>
      <c r="HC54" s="12">
        <v>27.5</v>
      </c>
      <c r="HJ54" s="12" t="s">
        <v>14</v>
      </c>
      <c r="HK54" s="12" t="s">
        <v>13</v>
      </c>
      <c r="HL54" s="12" t="s">
        <v>12</v>
      </c>
      <c r="HM54" s="12" t="s">
        <v>11</v>
      </c>
      <c r="HN54" s="12" t="s">
        <v>15</v>
      </c>
      <c r="HP54" s="12" t="s">
        <v>14</v>
      </c>
      <c r="HQ54" s="12" t="s">
        <v>159</v>
      </c>
      <c r="HR54" s="12" t="s">
        <v>12</v>
      </c>
      <c r="HS54" s="12" t="s">
        <v>11</v>
      </c>
      <c r="HT54" s="12" t="s">
        <v>15</v>
      </c>
      <c r="HV54" s="12" t="s">
        <v>4</v>
      </c>
      <c r="HX54" s="12" t="s">
        <v>4</v>
      </c>
      <c r="HY54" s="12" t="s">
        <v>4</v>
      </c>
      <c r="HZ54" s="12">
        <v>0</v>
      </c>
      <c r="IA54" s="12">
        <v>0</v>
      </c>
      <c r="IB54" s="12">
        <v>0</v>
      </c>
      <c r="IC54" s="12">
        <v>0</v>
      </c>
      <c r="ID54" s="12">
        <v>0</v>
      </c>
      <c r="IE54" s="12">
        <v>0</v>
      </c>
      <c r="IG54" s="12">
        <v>13.8</v>
      </c>
      <c r="IH54" s="12">
        <v>19.8</v>
      </c>
      <c r="II54" s="21">
        <v>0</v>
      </c>
      <c r="IJ54" s="12">
        <v>1</v>
      </c>
      <c r="IK54" s="12" t="s">
        <v>1118</v>
      </c>
      <c r="IL54" s="12">
        <v>7.66</v>
      </c>
      <c r="IM54" s="21">
        <v>0.9</v>
      </c>
      <c r="IN54" s="21">
        <v>0.08</v>
      </c>
      <c r="IT54" s="12" t="s">
        <v>3</v>
      </c>
      <c r="IU54" s="22">
        <v>2</v>
      </c>
      <c r="IW54" s="12" t="s">
        <v>56</v>
      </c>
      <c r="IX54" s="12" t="s">
        <v>56</v>
      </c>
      <c r="IY54" s="12">
        <v>0</v>
      </c>
      <c r="IZ54" s="12">
        <v>0</v>
      </c>
      <c r="JA54" s="12" t="s">
        <v>7</v>
      </c>
      <c r="JH54" s="12" t="s">
        <v>4</v>
      </c>
      <c r="JK54" s="12" t="s">
        <v>38</v>
      </c>
      <c r="JL54" s="12" t="s">
        <v>43</v>
      </c>
      <c r="JM54" s="12">
        <v>27.5</v>
      </c>
      <c r="JT54" s="12" t="s">
        <v>14</v>
      </c>
      <c r="JU54" s="12" t="s">
        <v>13</v>
      </c>
      <c r="JV54" s="12" t="s">
        <v>12</v>
      </c>
      <c r="JW54" s="12" t="s">
        <v>11</v>
      </c>
      <c r="JX54" s="12" t="s">
        <v>15</v>
      </c>
      <c r="JZ54" s="12" t="s">
        <v>4</v>
      </c>
      <c r="KB54" s="12" t="s">
        <v>4</v>
      </c>
      <c r="KC54" s="12" t="s">
        <v>4</v>
      </c>
      <c r="KD54" s="12">
        <v>0</v>
      </c>
      <c r="KE54" s="12">
        <v>0</v>
      </c>
      <c r="KF54" s="12">
        <v>0</v>
      </c>
      <c r="KG54" s="12">
        <v>0</v>
      </c>
      <c r="KH54" s="12">
        <v>0</v>
      </c>
      <c r="KI54" s="12">
        <v>0</v>
      </c>
      <c r="KK54" s="12">
        <v>13.8</v>
      </c>
      <c r="KL54" s="12">
        <v>14.1</v>
      </c>
      <c r="KM54" s="21">
        <v>0</v>
      </c>
      <c r="KS54" s="12" t="s">
        <v>3</v>
      </c>
      <c r="KT54" s="12">
        <v>2.7</v>
      </c>
      <c r="KV54" s="12" t="s">
        <v>56</v>
      </c>
      <c r="KW54" s="12" t="s">
        <v>56</v>
      </c>
      <c r="KX54" s="12">
        <v>0</v>
      </c>
      <c r="KY54" s="12">
        <v>0</v>
      </c>
      <c r="KZ54" s="12" t="s">
        <v>4</v>
      </c>
      <c r="LA54" s="12" t="s">
        <v>1076</v>
      </c>
      <c r="LC54" s="12">
        <v>13.8</v>
      </c>
      <c r="LD54" s="12">
        <v>27.6</v>
      </c>
      <c r="LH54" s="12" t="s">
        <v>4</v>
      </c>
      <c r="LK54" s="12" t="s">
        <v>38</v>
      </c>
      <c r="LL54" s="12" t="s">
        <v>43</v>
      </c>
      <c r="LM54" s="12">
        <v>27.5</v>
      </c>
      <c r="LT54" s="12" t="s">
        <v>14</v>
      </c>
      <c r="LU54" s="12" t="s">
        <v>13</v>
      </c>
      <c r="LV54" s="12" t="s">
        <v>12</v>
      </c>
      <c r="LW54" s="12" t="s">
        <v>15</v>
      </c>
      <c r="LX54" s="12" t="s">
        <v>11</v>
      </c>
      <c r="LZ54" s="12" t="s">
        <v>14</v>
      </c>
      <c r="MA54" s="12" t="s">
        <v>13</v>
      </c>
      <c r="MB54" s="12" t="s">
        <v>15</v>
      </c>
      <c r="MF54" s="12" t="s">
        <v>4</v>
      </c>
      <c r="MH54" s="12" t="s">
        <v>4</v>
      </c>
      <c r="MI54" s="12" t="s">
        <v>4</v>
      </c>
      <c r="MJ54" s="12">
        <v>0</v>
      </c>
      <c r="MK54" s="12">
        <v>0</v>
      </c>
      <c r="ML54" s="12">
        <v>0</v>
      </c>
      <c r="MM54" s="12">
        <v>0</v>
      </c>
      <c r="MN54" s="12">
        <v>0</v>
      </c>
      <c r="MO54" s="12">
        <v>0</v>
      </c>
      <c r="MQ54" s="12">
        <v>42</v>
      </c>
      <c r="MR54" s="12">
        <v>42</v>
      </c>
      <c r="MS54" s="12">
        <v>0</v>
      </c>
      <c r="MT54" s="12">
        <v>2</v>
      </c>
      <c r="MU54" s="12" t="s">
        <v>1118</v>
      </c>
      <c r="MV54" s="21">
        <v>0</v>
      </c>
      <c r="MW54" s="21">
        <v>0.05</v>
      </c>
      <c r="MX54" s="12" t="s">
        <v>4</v>
      </c>
      <c r="MZ54" s="12" t="s">
        <v>4</v>
      </c>
      <c r="NA54" s="12" t="s">
        <v>7</v>
      </c>
      <c r="NH54" s="12" t="s">
        <v>4</v>
      </c>
      <c r="NI54" s="12" t="s">
        <v>4</v>
      </c>
      <c r="NJ54" s="12" t="s">
        <v>4</v>
      </c>
      <c r="NK54" s="12" t="s">
        <v>38</v>
      </c>
      <c r="NL54" s="12" t="s">
        <v>56</v>
      </c>
      <c r="NM54" s="12" t="s">
        <v>56</v>
      </c>
      <c r="NN54" s="12">
        <v>0</v>
      </c>
      <c r="NO54" s="12">
        <v>0</v>
      </c>
      <c r="NP54" s="12" t="s">
        <v>43</v>
      </c>
      <c r="NQ54" s="12" t="s">
        <v>3</v>
      </c>
      <c r="NR54" s="12">
        <v>2.7</v>
      </c>
      <c r="NT54" s="12">
        <v>26</v>
      </c>
      <c r="OA54" s="12" t="s">
        <v>14</v>
      </c>
      <c r="OB54" s="12" t="s">
        <v>13</v>
      </c>
      <c r="OC54" s="12" t="s">
        <v>12</v>
      </c>
      <c r="OG54" s="12" t="s">
        <v>4</v>
      </c>
      <c r="OI54" s="12">
        <v>0.9</v>
      </c>
      <c r="OJ54" s="12">
        <v>0.9</v>
      </c>
      <c r="OK54" s="12" t="s">
        <v>4</v>
      </c>
      <c r="ON54" s="12" t="s">
        <v>64</v>
      </c>
      <c r="OO54" s="12" t="s">
        <v>3</v>
      </c>
      <c r="OP54" s="12">
        <v>42</v>
      </c>
      <c r="OQ54" s="12">
        <v>42</v>
      </c>
      <c r="OR54" s="12" t="s">
        <v>4</v>
      </c>
      <c r="OS54" s="12" t="s">
        <v>356</v>
      </c>
      <c r="OT54" s="12" t="s">
        <v>60</v>
      </c>
      <c r="OU54" s="12">
        <v>20</v>
      </c>
      <c r="OV54" s="12">
        <v>5</v>
      </c>
      <c r="OW54" s="12">
        <v>2</v>
      </c>
      <c r="OZ54" s="12" t="s">
        <v>293</v>
      </c>
      <c r="PA54" s="12" t="s">
        <v>213</v>
      </c>
      <c r="PB54" s="12">
        <v>22</v>
      </c>
      <c r="PC54" s="12">
        <v>5</v>
      </c>
      <c r="PD54" s="12">
        <v>1</v>
      </c>
      <c r="PG54" s="12" t="s">
        <v>356</v>
      </c>
      <c r="PH54" s="12" t="s">
        <v>59</v>
      </c>
      <c r="PI54" s="12">
        <v>15</v>
      </c>
      <c r="PJ54" s="12">
        <v>5</v>
      </c>
      <c r="PK54" s="12">
        <v>1</v>
      </c>
      <c r="PN54" s="12" t="s">
        <v>66</v>
      </c>
      <c r="PO54" s="12" t="s">
        <v>59</v>
      </c>
      <c r="PP54" s="12">
        <v>27</v>
      </c>
      <c r="PQ54" s="12">
        <v>5</v>
      </c>
      <c r="PR54" s="12">
        <v>1</v>
      </c>
      <c r="QJ54" s="12">
        <v>50</v>
      </c>
      <c r="QK54" s="12">
        <v>53</v>
      </c>
      <c r="QL54" s="12">
        <v>0</v>
      </c>
      <c r="QM54" s="12" t="s">
        <v>68</v>
      </c>
      <c r="QN54" s="12" t="s">
        <v>4</v>
      </c>
      <c r="QO54" s="12" t="s">
        <v>4</v>
      </c>
      <c r="QQ54" s="12" t="s">
        <v>4</v>
      </c>
      <c r="QR54" s="12" t="s">
        <v>3</v>
      </c>
      <c r="QS54" s="12">
        <v>2.6</v>
      </c>
      <c r="QU54" s="12" t="s">
        <v>4</v>
      </c>
      <c r="QW54" s="12" t="s">
        <v>7</v>
      </c>
      <c r="RB54" s="12" t="s">
        <v>38</v>
      </c>
      <c r="RC54" s="12" t="s">
        <v>43</v>
      </c>
      <c r="RD54" s="12">
        <v>24.4</v>
      </c>
      <c r="RK54" s="12" t="s">
        <v>94</v>
      </c>
      <c r="RL54" s="12" t="s">
        <v>14</v>
      </c>
      <c r="RM54" s="12" t="s">
        <v>13</v>
      </c>
    </row>
    <row r="55" spans="1:487" x14ac:dyDescent="0.35">
      <c r="A55" s="85">
        <v>20501444</v>
      </c>
      <c r="B55" s="12" t="s">
        <v>192</v>
      </c>
      <c r="C55" s="19">
        <v>0.56597222222222221</v>
      </c>
      <c r="D55" s="20">
        <v>44462</v>
      </c>
      <c r="E55" s="12" t="s">
        <v>47</v>
      </c>
      <c r="F55" s="12" t="s">
        <v>117</v>
      </c>
      <c r="G55" s="12" t="s">
        <v>193</v>
      </c>
      <c r="H55" s="12" t="s">
        <v>194</v>
      </c>
      <c r="K55" s="12">
        <v>50</v>
      </c>
      <c r="L55" s="12">
        <v>50</v>
      </c>
      <c r="M55" s="21">
        <v>1.36</v>
      </c>
      <c r="P55" s="12" t="s">
        <v>68</v>
      </c>
      <c r="Q55" s="12" t="s">
        <v>4</v>
      </c>
      <c r="R55" s="12" t="s">
        <v>4</v>
      </c>
      <c r="T55" s="12" t="s">
        <v>4</v>
      </c>
      <c r="U55" s="12" t="s">
        <v>3</v>
      </c>
      <c r="V55" s="12">
        <v>0.9</v>
      </c>
      <c r="X55" s="12" t="s">
        <v>4</v>
      </c>
      <c r="Z55" s="12" t="s">
        <v>7</v>
      </c>
      <c r="AG55" s="12" t="s">
        <v>69</v>
      </c>
      <c r="AH55" s="12" t="s">
        <v>42</v>
      </c>
      <c r="AM55" s="12">
        <v>13.2</v>
      </c>
      <c r="AO55" s="12">
        <v>13</v>
      </c>
      <c r="AP55" s="12" t="s">
        <v>12</v>
      </c>
      <c r="AQ55" s="12" t="s">
        <v>13</v>
      </c>
      <c r="AR55" s="12" t="s">
        <v>14</v>
      </c>
      <c r="AV55" s="12" t="s">
        <v>3</v>
      </c>
      <c r="AW55" s="12" t="s">
        <v>95</v>
      </c>
      <c r="AY55" s="12">
        <v>24</v>
      </c>
      <c r="AZ55" s="12">
        <v>24</v>
      </c>
      <c r="BA55" s="12">
        <v>0.25</v>
      </c>
      <c r="BB55" s="12">
        <v>1</v>
      </c>
      <c r="BC55" s="12" t="s">
        <v>1118</v>
      </c>
      <c r="BD55" s="12">
        <v>0.56999999999999995</v>
      </c>
      <c r="BE55" s="12">
        <v>0.09</v>
      </c>
      <c r="BJ55" s="12" t="s">
        <v>4</v>
      </c>
      <c r="BL55" s="12" t="s">
        <v>4</v>
      </c>
      <c r="BM55" s="12" t="s">
        <v>54</v>
      </c>
      <c r="BT55" s="12" t="s">
        <v>4</v>
      </c>
      <c r="BU55" s="12" t="s">
        <v>4</v>
      </c>
      <c r="BV55" s="12" t="s">
        <v>4</v>
      </c>
      <c r="BW55" s="12" t="s">
        <v>55</v>
      </c>
      <c r="BX55" s="12" t="s">
        <v>56</v>
      </c>
      <c r="BY55" s="12" t="s">
        <v>56</v>
      </c>
      <c r="BZ55" s="12">
        <v>0</v>
      </c>
      <c r="CA55" s="12">
        <v>0</v>
      </c>
      <c r="CB55" s="12" t="s">
        <v>42</v>
      </c>
      <c r="CC55" s="12" t="s">
        <v>3</v>
      </c>
      <c r="CD55" s="12">
        <v>0.8</v>
      </c>
      <c r="CF55" s="12">
        <v>11.5</v>
      </c>
      <c r="CM55" s="12" t="s">
        <v>13</v>
      </c>
      <c r="CN55" s="12" t="s">
        <v>12</v>
      </c>
      <c r="CS55" s="12" t="s">
        <v>4</v>
      </c>
      <c r="CU55" s="12">
        <v>2.4</v>
      </c>
      <c r="CV55" s="12">
        <v>2.8</v>
      </c>
      <c r="CW55" s="12" t="s">
        <v>4</v>
      </c>
      <c r="CZ55" s="12" t="s">
        <v>64</v>
      </c>
      <c r="DA55" s="12" t="s">
        <v>3</v>
      </c>
      <c r="DB55" s="12">
        <v>24</v>
      </c>
      <c r="DC55" s="12">
        <v>24</v>
      </c>
      <c r="DD55" s="12" t="s">
        <v>4</v>
      </c>
      <c r="DE55" s="12" t="s">
        <v>173</v>
      </c>
      <c r="DF55" s="12" t="s">
        <v>60</v>
      </c>
      <c r="DG55" s="12">
        <v>24</v>
      </c>
      <c r="DH55" s="12">
        <v>5</v>
      </c>
      <c r="DI55" s="12">
        <v>3</v>
      </c>
      <c r="DL55" s="12" t="s">
        <v>173</v>
      </c>
      <c r="DM55" s="12" t="s">
        <v>59</v>
      </c>
      <c r="DN55" s="12">
        <v>24</v>
      </c>
      <c r="DO55" s="12">
        <v>5</v>
      </c>
      <c r="DP55" s="12">
        <v>2</v>
      </c>
      <c r="EV55" s="12" t="s">
        <v>4</v>
      </c>
      <c r="EX55" s="12">
        <v>70.400000000000006</v>
      </c>
      <c r="EY55" s="21">
        <f t="shared" si="8"/>
        <v>0.47034090909090898</v>
      </c>
      <c r="EZ55" s="12">
        <v>5.6</v>
      </c>
      <c r="FA55" s="12">
        <v>11.9</v>
      </c>
      <c r="FB55" s="12">
        <v>5.5</v>
      </c>
      <c r="FC55" s="12">
        <v>11.9</v>
      </c>
      <c r="FD55" s="12">
        <f t="shared" si="2"/>
        <v>5.55</v>
      </c>
      <c r="FE55">
        <v>12</v>
      </c>
      <c r="FF55" s="13">
        <f t="shared" si="3"/>
        <v>0.85611510791366907</v>
      </c>
      <c r="FG55" s="13">
        <f t="shared" si="4"/>
        <v>0.86330935251798557</v>
      </c>
      <c r="FH55" s="21">
        <f t="shared" si="9"/>
        <v>11.9</v>
      </c>
      <c r="FI55" s="21">
        <f t="shared" si="5"/>
        <v>0</v>
      </c>
      <c r="FJ55" s="21">
        <f t="shared" si="6"/>
        <v>0</v>
      </c>
      <c r="FK55" s="21">
        <f t="shared" si="7"/>
        <v>0</v>
      </c>
      <c r="FL55" s="12" t="s">
        <v>52</v>
      </c>
      <c r="FM55" s="12">
        <v>0</v>
      </c>
      <c r="FN55" s="12" t="s">
        <v>56</v>
      </c>
      <c r="FO55" s="12">
        <v>0</v>
      </c>
      <c r="FP55" s="12">
        <v>0</v>
      </c>
      <c r="FQ55" s="12" t="s">
        <v>61</v>
      </c>
      <c r="FR55" s="12" t="s">
        <v>62</v>
      </c>
      <c r="FS55" s="12" t="s">
        <v>4</v>
      </c>
      <c r="FT55" s="12" t="s">
        <v>3</v>
      </c>
      <c r="FU55" s="12" t="s">
        <v>3</v>
      </c>
      <c r="FV55" s="12">
        <v>0</v>
      </c>
      <c r="FX55" s="12" t="s">
        <v>4</v>
      </c>
      <c r="GA55" s="12">
        <v>23.5</v>
      </c>
      <c r="GB55" s="12">
        <v>23.7</v>
      </c>
      <c r="GC55" s="21">
        <v>0.3</v>
      </c>
      <c r="GD55" s="12">
        <v>2</v>
      </c>
      <c r="GE55" s="12" t="s">
        <v>1133</v>
      </c>
      <c r="GF55" s="12">
        <v>5.8</v>
      </c>
      <c r="GG55" s="12">
        <v>0.43</v>
      </c>
      <c r="GH55" s="12">
        <v>7.0000000000000007E-2</v>
      </c>
      <c r="GI55" s="12" t="s">
        <v>4</v>
      </c>
      <c r="GK55" s="12">
        <v>0.7</v>
      </c>
      <c r="GL55" s="12" t="s">
        <v>56</v>
      </c>
      <c r="GM55" s="12" t="s">
        <v>56</v>
      </c>
      <c r="GN55" s="12">
        <v>0</v>
      </c>
      <c r="GO55" s="12">
        <v>0</v>
      </c>
      <c r="GP55" s="12" t="s">
        <v>4</v>
      </c>
      <c r="GQ55" s="12" t="s">
        <v>7</v>
      </c>
      <c r="GY55" s="12" t="s">
        <v>4</v>
      </c>
      <c r="HA55" s="12" t="s">
        <v>69</v>
      </c>
      <c r="HB55" s="12" t="s">
        <v>42</v>
      </c>
      <c r="HC55" s="12">
        <v>11.9</v>
      </c>
      <c r="HJ55" s="12" t="s">
        <v>13</v>
      </c>
      <c r="HK55" s="12" t="s">
        <v>14</v>
      </c>
      <c r="HL55" s="12" t="s">
        <v>12</v>
      </c>
      <c r="HP55" s="12" t="s">
        <v>13</v>
      </c>
      <c r="HQ55" s="12" t="s">
        <v>14</v>
      </c>
      <c r="HR55" s="12" t="s">
        <v>12</v>
      </c>
      <c r="HS55" s="12" t="s">
        <v>11</v>
      </c>
      <c r="HV55" s="12" t="s">
        <v>4</v>
      </c>
      <c r="HX55" s="12" t="s">
        <v>4</v>
      </c>
      <c r="HY55" s="12" t="s">
        <v>4</v>
      </c>
      <c r="HZ55" s="12">
        <v>0</v>
      </c>
      <c r="IA55" s="12">
        <v>0</v>
      </c>
      <c r="IB55" s="12">
        <v>0</v>
      </c>
      <c r="IC55" s="12">
        <v>0</v>
      </c>
      <c r="ID55" s="12">
        <v>0</v>
      </c>
      <c r="IE55" s="12">
        <v>0</v>
      </c>
      <c r="IG55" s="12">
        <v>23.5</v>
      </c>
      <c r="IH55" s="12">
        <v>23.4</v>
      </c>
      <c r="II55" s="21">
        <v>0.09</v>
      </c>
      <c r="IO55" s="12">
        <v>3</v>
      </c>
      <c r="IP55" s="12" t="s">
        <v>1100</v>
      </c>
      <c r="IQ55" s="12">
        <v>5.4</v>
      </c>
      <c r="IR55" s="12">
        <v>0.25</v>
      </c>
      <c r="IS55" s="12">
        <v>0.1</v>
      </c>
      <c r="IT55" s="12" t="s">
        <v>4</v>
      </c>
      <c r="IV55" s="12">
        <v>0.9</v>
      </c>
      <c r="IW55" s="12" t="s">
        <v>56</v>
      </c>
      <c r="IX55" s="12" t="s">
        <v>56</v>
      </c>
      <c r="IY55" s="12">
        <v>0</v>
      </c>
      <c r="IZ55" s="12">
        <v>0</v>
      </c>
      <c r="JA55" s="12" t="s">
        <v>7</v>
      </c>
      <c r="JI55" s="12" t="s">
        <v>4</v>
      </c>
      <c r="JK55" s="12" t="s">
        <v>69</v>
      </c>
      <c r="JL55" s="12" t="s">
        <v>42</v>
      </c>
      <c r="JM55" s="12">
        <v>11.9</v>
      </c>
      <c r="JT55" s="12" t="s">
        <v>13</v>
      </c>
      <c r="JU55" s="12" t="s">
        <v>81</v>
      </c>
      <c r="JV55" s="12" t="s">
        <v>12</v>
      </c>
      <c r="JZ55" s="12" t="s">
        <v>4</v>
      </c>
      <c r="KB55" s="12" t="s">
        <v>4</v>
      </c>
      <c r="KC55" s="12" t="s">
        <v>4</v>
      </c>
      <c r="KD55" s="12">
        <v>0</v>
      </c>
      <c r="KE55" s="12">
        <v>0</v>
      </c>
      <c r="KF55" s="12">
        <v>0</v>
      </c>
      <c r="KG55" s="12">
        <v>0</v>
      </c>
      <c r="KH55" s="12">
        <v>0</v>
      </c>
      <c r="KI55" s="12">
        <v>0</v>
      </c>
      <c r="KK55" s="12">
        <v>23.5</v>
      </c>
      <c r="KL55" s="12">
        <v>23.2</v>
      </c>
      <c r="KM55" s="21">
        <v>1.03</v>
      </c>
      <c r="KS55" s="12" t="s">
        <v>4</v>
      </c>
      <c r="KU55" s="12">
        <v>0.7</v>
      </c>
      <c r="KV55" s="12" t="s">
        <v>56</v>
      </c>
      <c r="KW55" s="12" t="s">
        <v>56</v>
      </c>
      <c r="KX55" s="12">
        <v>0</v>
      </c>
      <c r="KY55" s="12">
        <v>0</v>
      </c>
      <c r="KZ55" s="12" t="s">
        <v>4</v>
      </c>
      <c r="LA55" s="12" t="s">
        <v>7</v>
      </c>
      <c r="LI55" s="12" t="s">
        <v>4</v>
      </c>
      <c r="LK55" s="12" t="s">
        <v>69</v>
      </c>
      <c r="LL55" s="12" t="s">
        <v>42</v>
      </c>
      <c r="LM55" s="12">
        <v>11.9</v>
      </c>
      <c r="LT55" s="12" t="s">
        <v>13</v>
      </c>
      <c r="LU55" s="12" t="s">
        <v>14</v>
      </c>
      <c r="LV55" s="12" t="s">
        <v>12</v>
      </c>
      <c r="LZ55" s="12" t="s">
        <v>14</v>
      </c>
      <c r="MA55" s="12" t="s">
        <v>13</v>
      </c>
      <c r="MB55" s="12" t="s">
        <v>12</v>
      </c>
      <c r="MF55" s="12" t="s">
        <v>4</v>
      </c>
      <c r="MH55" s="12" t="s">
        <v>4</v>
      </c>
      <c r="MI55" s="12" t="s">
        <v>4</v>
      </c>
      <c r="MJ55" s="12">
        <v>0</v>
      </c>
      <c r="MK55" s="12">
        <v>0</v>
      </c>
      <c r="ML55" s="12">
        <v>0</v>
      </c>
      <c r="MM55" s="12">
        <v>0</v>
      </c>
      <c r="MN55" s="12">
        <v>0</v>
      </c>
      <c r="MO55" s="12">
        <v>0</v>
      </c>
      <c r="MQ55" s="12">
        <v>20</v>
      </c>
      <c r="MR55" s="12">
        <v>20</v>
      </c>
      <c r="MS55" s="12">
        <v>0.4</v>
      </c>
      <c r="MX55" s="12" t="s">
        <v>4</v>
      </c>
      <c r="MZ55" s="12" t="s">
        <v>4</v>
      </c>
      <c r="NA55" s="12" t="s">
        <v>7</v>
      </c>
      <c r="NH55" s="12" t="s">
        <v>4</v>
      </c>
      <c r="NI55" s="12" t="s">
        <v>4</v>
      </c>
      <c r="NJ55" s="12" t="s">
        <v>4</v>
      </c>
      <c r="NK55" s="12" t="s">
        <v>39</v>
      </c>
      <c r="NL55" s="12" t="s">
        <v>56</v>
      </c>
      <c r="NM55" s="12" t="s">
        <v>56</v>
      </c>
      <c r="NN55" s="12">
        <v>0</v>
      </c>
      <c r="NO55" s="12">
        <v>0</v>
      </c>
      <c r="NP55" s="12" t="s">
        <v>42</v>
      </c>
      <c r="NQ55" s="12" t="s">
        <v>3</v>
      </c>
      <c r="NR55" s="12">
        <v>0.8</v>
      </c>
      <c r="NT55" s="12">
        <v>13.9</v>
      </c>
      <c r="OA55" s="12" t="s">
        <v>12</v>
      </c>
      <c r="OB55" s="12" t="s">
        <v>13</v>
      </c>
      <c r="OC55" s="12" t="s">
        <v>195</v>
      </c>
      <c r="OG55" s="12" t="s">
        <v>4</v>
      </c>
      <c r="OI55" s="12">
        <v>2.5</v>
      </c>
      <c r="OJ55" s="12">
        <v>1.8</v>
      </c>
      <c r="OK55" s="12" t="s">
        <v>4</v>
      </c>
      <c r="ON55" s="12" t="s">
        <v>64</v>
      </c>
      <c r="OO55" s="12" t="s">
        <v>3</v>
      </c>
      <c r="OP55" s="12">
        <v>20</v>
      </c>
      <c r="OQ55" s="12">
        <v>20</v>
      </c>
      <c r="OR55" s="12" t="s">
        <v>4</v>
      </c>
      <c r="OS55" s="12" t="s">
        <v>173</v>
      </c>
      <c r="OT55" s="12" t="s">
        <v>60</v>
      </c>
      <c r="OU55" s="12">
        <v>20</v>
      </c>
      <c r="OV55" s="12">
        <v>3</v>
      </c>
      <c r="OW55" s="12">
        <v>1</v>
      </c>
      <c r="OX55" s="12" t="s">
        <v>196</v>
      </c>
      <c r="OY55" s="12">
        <v>20</v>
      </c>
      <c r="OZ55" s="12" t="s">
        <v>173</v>
      </c>
      <c r="PA55" s="12" t="s">
        <v>59</v>
      </c>
      <c r="PB55" s="12">
        <v>20</v>
      </c>
      <c r="PC55" s="12">
        <v>3</v>
      </c>
      <c r="PD55" s="12">
        <v>1</v>
      </c>
      <c r="PE55" s="12" t="s">
        <v>196</v>
      </c>
      <c r="PF55" s="12">
        <v>20</v>
      </c>
      <c r="QJ55" s="12">
        <v>50</v>
      </c>
      <c r="QK55" s="12">
        <v>50</v>
      </c>
      <c r="QL55" s="12">
        <v>0.08</v>
      </c>
      <c r="QM55" s="12" t="s">
        <v>68</v>
      </c>
      <c r="QN55" s="12" t="s">
        <v>4</v>
      </c>
      <c r="QO55" s="12" t="s">
        <v>4</v>
      </c>
      <c r="QQ55" s="12" t="s">
        <v>4</v>
      </c>
      <c r="QR55" s="12" t="s">
        <v>3</v>
      </c>
      <c r="QS55" s="12">
        <v>1.3</v>
      </c>
      <c r="QU55" s="12" t="s">
        <v>4</v>
      </c>
      <c r="QW55" s="12" t="s">
        <v>7</v>
      </c>
      <c r="RB55" s="12" t="s">
        <v>39</v>
      </c>
      <c r="RC55" s="12" t="s">
        <v>42</v>
      </c>
      <c r="RD55" s="12">
        <v>12.5</v>
      </c>
      <c r="RK55" s="12" t="s">
        <v>14</v>
      </c>
      <c r="RL55" s="12" t="s">
        <v>13</v>
      </c>
      <c r="RM55" s="12" t="s">
        <v>12</v>
      </c>
      <c r="RQ55" s="12" t="s">
        <v>4</v>
      </c>
    </row>
    <row r="56" spans="1:487" x14ac:dyDescent="0.35">
      <c r="A56" s="85">
        <v>20501445</v>
      </c>
      <c r="B56" s="12" t="s">
        <v>72</v>
      </c>
      <c r="C56" s="24">
        <v>0.61458333333333337</v>
      </c>
      <c r="D56" s="20">
        <v>44427</v>
      </c>
      <c r="E56" s="12" t="s">
        <v>47</v>
      </c>
      <c r="F56" s="12" t="s">
        <v>357</v>
      </c>
      <c r="G56" s="12" t="s">
        <v>396</v>
      </c>
      <c r="H56" s="12" t="s">
        <v>403</v>
      </c>
      <c r="K56" s="12">
        <v>76</v>
      </c>
      <c r="P56" s="12" t="s">
        <v>68</v>
      </c>
      <c r="Q56" s="12" t="s">
        <v>4</v>
      </c>
      <c r="R56" s="12" t="s">
        <v>4</v>
      </c>
      <c r="T56" s="12" t="s">
        <v>4</v>
      </c>
      <c r="U56" s="12" t="s">
        <v>3</v>
      </c>
      <c r="V56" s="12">
        <v>2</v>
      </c>
      <c r="X56" s="12" t="s">
        <v>4</v>
      </c>
      <c r="Z56" s="12" t="s">
        <v>7</v>
      </c>
      <c r="AG56" s="12" t="s">
        <v>37</v>
      </c>
      <c r="AH56" s="12" t="s">
        <v>43</v>
      </c>
      <c r="AI56" s="12">
        <v>8.6</v>
      </c>
      <c r="AN56" s="12" t="s">
        <v>945</v>
      </c>
      <c r="AP56" s="12" t="s">
        <v>15</v>
      </c>
      <c r="AQ56" s="12" t="s">
        <v>12</v>
      </c>
      <c r="AR56" s="12" t="s">
        <v>11</v>
      </c>
      <c r="AV56" s="12" t="s">
        <v>4</v>
      </c>
      <c r="AY56" s="12">
        <v>26</v>
      </c>
      <c r="BJ56" s="12" t="s">
        <v>4</v>
      </c>
      <c r="BL56" s="12" t="s">
        <v>4</v>
      </c>
      <c r="BM56" s="12" t="s">
        <v>54</v>
      </c>
      <c r="BT56" s="12" t="s">
        <v>4</v>
      </c>
      <c r="BU56" s="12" t="s">
        <v>4</v>
      </c>
      <c r="BV56" s="12" t="s">
        <v>4</v>
      </c>
      <c r="BW56" s="12" t="s">
        <v>37</v>
      </c>
      <c r="BX56" s="12" t="s">
        <v>56</v>
      </c>
      <c r="BY56" s="12" t="s">
        <v>56</v>
      </c>
      <c r="BZ56" s="12">
        <v>0</v>
      </c>
      <c r="CA56" s="12">
        <v>0</v>
      </c>
      <c r="CB56" s="12" t="s">
        <v>43</v>
      </c>
      <c r="CC56" s="12" t="s">
        <v>3</v>
      </c>
      <c r="CD56" s="12">
        <v>1.9</v>
      </c>
      <c r="CF56" s="12">
        <v>9.6999999999999993</v>
      </c>
      <c r="CM56" s="12" t="s">
        <v>15</v>
      </c>
      <c r="CN56" s="12" t="s">
        <v>11</v>
      </c>
      <c r="CO56" s="12" t="s">
        <v>94</v>
      </c>
      <c r="CP56" s="12" t="s">
        <v>14</v>
      </c>
      <c r="CS56" s="12" t="s">
        <v>4</v>
      </c>
      <c r="CU56" s="12">
        <v>1.2</v>
      </c>
      <c r="CV56" s="12">
        <v>1.3</v>
      </c>
      <c r="CW56" s="12" t="s">
        <v>4</v>
      </c>
      <c r="CX56" s="12" t="s">
        <v>398</v>
      </c>
      <c r="CY56" s="12" t="s">
        <v>120</v>
      </c>
      <c r="CZ56" s="12" t="s">
        <v>402</v>
      </c>
      <c r="DA56" s="12" t="s">
        <v>3</v>
      </c>
      <c r="DB56" s="12">
        <v>26</v>
      </c>
      <c r="DC56" s="12">
        <v>26</v>
      </c>
      <c r="DD56" s="12" t="s">
        <v>3</v>
      </c>
      <c r="DE56" s="12" t="s">
        <v>293</v>
      </c>
      <c r="DF56" s="12" t="s">
        <v>60</v>
      </c>
      <c r="DG56" s="12">
        <v>26</v>
      </c>
      <c r="DH56" s="12">
        <v>5</v>
      </c>
      <c r="DI56" s="12">
        <v>1</v>
      </c>
      <c r="DL56" s="12" t="s">
        <v>293</v>
      </c>
      <c r="DM56" s="12" t="s">
        <v>59</v>
      </c>
      <c r="DN56" s="12">
        <v>26</v>
      </c>
      <c r="DO56" s="12">
        <v>5</v>
      </c>
      <c r="DP56" s="12">
        <v>1</v>
      </c>
      <c r="EV56" s="12" t="s">
        <v>4</v>
      </c>
      <c r="EX56" s="12">
        <v>150</v>
      </c>
      <c r="EY56" s="21">
        <f t="shared" si="8"/>
        <v>0</v>
      </c>
      <c r="EZ56" s="12">
        <v>11.6</v>
      </c>
      <c r="FA56" s="12">
        <v>13.5</v>
      </c>
      <c r="FB56" s="12">
        <v>9.3000000000000007</v>
      </c>
      <c r="FC56" s="12">
        <v>12.7</v>
      </c>
      <c r="FD56" s="12">
        <f t="shared" si="2"/>
        <v>10.45</v>
      </c>
      <c r="FE56">
        <v>13</v>
      </c>
      <c r="FF56" s="13">
        <f t="shared" si="3"/>
        <v>1.3775510204081631</v>
      </c>
      <c r="FG56" s="13">
        <f t="shared" si="4"/>
        <v>1.3265306122448979</v>
      </c>
      <c r="FH56" s="21">
        <f t="shared" si="9"/>
        <v>13</v>
      </c>
      <c r="FI56" s="21">
        <f t="shared" si="5"/>
        <v>0</v>
      </c>
      <c r="FJ56" s="21">
        <f t="shared" si="6"/>
        <v>0</v>
      </c>
      <c r="FK56" s="21">
        <f t="shared" si="7"/>
        <v>0</v>
      </c>
      <c r="FL56" s="12" t="s">
        <v>52</v>
      </c>
      <c r="FM56" s="12">
        <v>0</v>
      </c>
      <c r="FN56" s="12" t="s">
        <v>56</v>
      </c>
      <c r="FO56" s="12">
        <v>0</v>
      </c>
      <c r="FP56" s="12">
        <v>0</v>
      </c>
      <c r="FQ56" s="12" t="s">
        <v>61</v>
      </c>
      <c r="FR56" s="12" t="s">
        <v>400</v>
      </c>
      <c r="FS56" s="12" t="s">
        <v>4</v>
      </c>
      <c r="FT56" s="12" t="s">
        <v>4</v>
      </c>
      <c r="FU56" s="12" t="s">
        <v>4</v>
      </c>
      <c r="FV56" s="12">
        <v>0</v>
      </c>
      <c r="FX56" s="12" t="s">
        <v>4</v>
      </c>
      <c r="GA56" s="12">
        <v>50</v>
      </c>
      <c r="GI56" s="12" t="s">
        <v>3</v>
      </c>
      <c r="GJ56" s="12">
        <v>0.8</v>
      </c>
      <c r="GL56" s="12" t="s">
        <v>56</v>
      </c>
      <c r="GM56" s="12" t="s">
        <v>56</v>
      </c>
      <c r="GN56" s="12">
        <v>0</v>
      </c>
      <c r="GO56" s="12">
        <v>0</v>
      </c>
      <c r="GP56" s="12" t="s">
        <v>4</v>
      </c>
      <c r="GQ56" s="12" t="s">
        <v>1077</v>
      </c>
      <c r="GR56" s="12" t="s">
        <v>404</v>
      </c>
      <c r="GS56" s="12">
        <v>50</v>
      </c>
      <c r="GT56" s="12">
        <v>50</v>
      </c>
      <c r="GY56" s="12" t="s">
        <v>4</v>
      </c>
      <c r="HA56" s="12" t="s">
        <v>37</v>
      </c>
      <c r="HB56" s="12" t="s">
        <v>43</v>
      </c>
      <c r="HC56" s="12">
        <v>13</v>
      </c>
      <c r="HJ56" s="12" t="s">
        <v>14</v>
      </c>
      <c r="HK56" s="12" t="s">
        <v>11</v>
      </c>
      <c r="HP56" s="12" t="s">
        <v>294</v>
      </c>
      <c r="HQ56" s="12" t="s">
        <v>11</v>
      </c>
      <c r="HR56" s="12" t="s">
        <v>12</v>
      </c>
      <c r="HS56" s="12" t="s">
        <v>13</v>
      </c>
      <c r="HV56" s="12" t="s">
        <v>98</v>
      </c>
      <c r="HW56" s="12" t="s">
        <v>405</v>
      </c>
      <c r="HX56" s="12" t="s">
        <v>4</v>
      </c>
      <c r="HY56" s="12" t="s">
        <v>4</v>
      </c>
      <c r="HZ56" s="12">
        <v>0</v>
      </c>
      <c r="IA56" s="12">
        <v>0</v>
      </c>
      <c r="IB56" s="12">
        <v>0</v>
      </c>
      <c r="IC56" s="12">
        <v>0</v>
      </c>
      <c r="ID56" s="12">
        <v>0</v>
      </c>
      <c r="IE56" s="12">
        <v>0</v>
      </c>
      <c r="IG56" s="12">
        <v>50</v>
      </c>
      <c r="IT56" s="12" t="s">
        <v>3</v>
      </c>
      <c r="IU56" s="12">
        <v>0.5</v>
      </c>
      <c r="IW56" s="12" t="s">
        <v>56</v>
      </c>
      <c r="IX56" s="12" t="s">
        <v>56</v>
      </c>
      <c r="IY56" s="12">
        <v>0</v>
      </c>
      <c r="IZ56" s="12">
        <v>0</v>
      </c>
      <c r="JA56" s="12" t="s">
        <v>1077</v>
      </c>
      <c r="JB56" s="12" t="s">
        <v>406</v>
      </c>
      <c r="JC56" s="12">
        <v>50</v>
      </c>
      <c r="JD56" s="12">
        <v>50</v>
      </c>
      <c r="JI56" s="12" t="s">
        <v>4</v>
      </c>
      <c r="JK56" s="12" t="s">
        <v>37</v>
      </c>
      <c r="JL56" s="12" t="s">
        <v>43</v>
      </c>
      <c r="JM56" s="12">
        <v>13</v>
      </c>
      <c r="JT56" s="12" t="s">
        <v>15</v>
      </c>
      <c r="JU56" s="12" t="s">
        <v>11</v>
      </c>
      <c r="JZ56" s="12" t="s">
        <v>3</v>
      </c>
      <c r="KA56" s="12" t="s">
        <v>407</v>
      </c>
      <c r="KB56" s="12" t="s">
        <v>4</v>
      </c>
      <c r="KC56" s="12" t="s">
        <v>4</v>
      </c>
      <c r="KD56" s="12">
        <v>0</v>
      </c>
      <c r="KE56" s="12">
        <v>0</v>
      </c>
      <c r="KF56" s="12">
        <v>0</v>
      </c>
      <c r="KG56" s="12">
        <v>0</v>
      </c>
      <c r="KH56" s="12">
        <v>0</v>
      </c>
      <c r="KI56" s="12">
        <v>0</v>
      </c>
      <c r="KK56" s="12">
        <v>50</v>
      </c>
      <c r="KS56" s="12" t="s">
        <v>3</v>
      </c>
      <c r="KT56" s="12">
        <v>1</v>
      </c>
      <c r="KV56" s="12" t="s">
        <v>56</v>
      </c>
      <c r="KW56" s="12" t="s">
        <v>56</v>
      </c>
      <c r="KX56" s="12">
        <v>0</v>
      </c>
      <c r="KY56" s="12">
        <v>0</v>
      </c>
      <c r="KZ56" s="12" t="s">
        <v>3</v>
      </c>
      <c r="LA56" s="12" t="s">
        <v>1077</v>
      </c>
      <c r="LB56" s="12" t="s">
        <v>408</v>
      </c>
      <c r="LC56" s="12">
        <v>50</v>
      </c>
      <c r="LD56" s="12">
        <v>50</v>
      </c>
      <c r="LI56" s="12" t="s">
        <v>4</v>
      </c>
      <c r="LK56" s="12" t="s">
        <v>37</v>
      </c>
      <c r="LL56" s="12" t="s">
        <v>43</v>
      </c>
      <c r="LM56" s="12">
        <v>13</v>
      </c>
      <c r="LT56" s="12" t="s">
        <v>15</v>
      </c>
      <c r="LU56" s="12" t="s">
        <v>11</v>
      </c>
      <c r="LZ56" s="12" t="s">
        <v>15</v>
      </c>
      <c r="MA56" s="12" t="s">
        <v>12</v>
      </c>
      <c r="MB56" s="12" t="s">
        <v>11</v>
      </c>
      <c r="MF56" s="12" t="s">
        <v>3</v>
      </c>
      <c r="MG56" s="12" t="s">
        <v>409</v>
      </c>
      <c r="MH56" s="12" t="s">
        <v>4</v>
      </c>
      <c r="MI56" s="12" t="s">
        <v>4</v>
      </c>
      <c r="MJ56" s="12">
        <v>0</v>
      </c>
      <c r="MK56" s="12">
        <v>0</v>
      </c>
      <c r="ML56" s="12">
        <v>0</v>
      </c>
      <c r="MM56" s="12">
        <v>0</v>
      </c>
      <c r="MN56" s="12">
        <v>0</v>
      </c>
      <c r="MO56" s="12">
        <v>0</v>
      </c>
      <c r="MQ56" s="12">
        <v>35</v>
      </c>
      <c r="MX56" s="12" t="s">
        <v>4</v>
      </c>
      <c r="MZ56" s="12" t="s">
        <v>4</v>
      </c>
      <c r="NA56" s="12" t="s">
        <v>7</v>
      </c>
      <c r="NH56" s="12" t="s">
        <v>4</v>
      </c>
      <c r="NI56" s="12" t="s">
        <v>3</v>
      </c>
      <c r="NJ56" s="12" t="s">
        <v>3</v>
      </c>
      <c r="NK56" s="12" t="s">
        <v>37</v>
      </c>
      <c r="NL56" s="12" t="s">
        <v>56</v>
      </c>
      <c r="NM56" s="12" t="s">
        <v>56</v>
      </c>
      <c r="NN56" s="12">
        <v>0</v>
      </c>
      <c r="NO56" s="12">
        <v>0</v>
      </c>
      <c r="NP56" s="12" t="s">
        <v>43</v>
      </c>
      <c r="NQ56" s="12" t="s">
        <v>3</v>
      </c>
      <c r="NR56" s="12">
        <v>1.9</v>
      </c>
      <c r="NT56" s="12">
        <v>9.8000000000000007</v>
      </c>
      <c r="OA56" s="12" t="s">
        <v>15</v>
      </c>
      <c r="OB56" s="12" t="s">
        <v>11</v>
      </c>
      <c r="OG56" s="12" t="s">
        <v>4</v>
      </c>
      <c r="OI56" s="12">
        <v>1.9</v>
      </c>
      <c r="OJ56" s="12">
        <v>0.6</v>
      </c>
      <c r="OK56" s="12" t="s">
        <v>4</v>
      </c>
      <c r="OL56" s="12" t="s">
        <v>398</v>
      </c>
      <c r="OM56" s="12" t="s">
        <v>120</v>
      </c>
      <c r="ON56" s="12" t="s">
        <v>402</v>
      </c>
      <c r="OO56" s="12" t="s">
        <v>3</v>
      </c>
      <c r="OP56" s="12">
        <v>35</v>
      </c>
      <c r="OQ56" s="12">
        <v>35</v>
      </c>
      <c r="OS56" s="12" t="s">
        <v>293</v>
      </c>
      <c r="OT56" s="12" t="s">
        <v>60</v>
      </c>
      <c r="OU56" s="12">
        <v>35</v>
      </c>
      <c r="OV56" s="12">
        <v>5</v>
      </c>
      <c r="OW56" s="12">
        <v>1</v>
      </c>
      <c r="OZ56" s="12" t="s">
        <v>293</v>
      </c>
      <c r="PA56" s="12" t="s">
        <v>59</v>
      </c>
      <c r="PB56" s="12">
        <v>35</v>
      </c>
      <c r="PC56" s="12">
        <v>5</v>
      </c>
      <c r="PD56" s="12">
        <v>1</v>
      </c>
      <c r="QJ56" s="12">
        <v>50</v>
      </c>
      <c r="QM56" s="12" t="s">
        <v>68</v>
      </c>
      <c r="QN56" s="12" t="s">
        <v>4</v>
      </c>
      <c r="QO56" s="12" t="s">
        <v>4</v>
      </c>
      <c r="QQ56" s="12" t="s">
        <v>4</v>
      </c>
      <c r="QR56" s="12" t="s">
        <v>3</v>
      </c>
      <c r="QS56" s="12">
        <v>1.7</v>
      </c>
      <c r="QU56" s="12" t="s">
        <v>4</v>
      </c>
      <c r="QW56" s="12" t="s">
        <v>7</v>
      </c>
      <c r="RB56" s="12" t="s">
        <v>37</v>
      </c>
      <c r="RC56" s="12" t="s">
        <v>43</v>
      </c>
      <c r="RD56" s="12">
        <v>9.6999999999999993</v>
      </c>
      <c r="RK56" s="12" t="s">
        <v>15</v>
      </c>
      <c r="RL56" s="12" t="s">
        <v>12</v>
      </c>
      <c r="RM56" s="12" t="s">
        <v>11</v>
      </c>
      <c r="RN56" s="12" t="s">
        <v>13</v>
      </c>
      <c r="RQ56" s="12" t="s">
        <v>4</v>
      </c>
    </row>
    <row r="57" spans="1:487" x14ac:dyDescent="0.35">
      <c r="A57" s="85">
        <v>20501461</v>
      </c>
      <c r="B57" s="12" t="s">
        <v>288</v>
      </c>
      <c r="C57" s="19">
        <v>0.51388888888888895</v>
      </c>
      <c r="D57" s="20">
        <v>44449</v>
      </c>
      <c r="E57" s="12" t="s">
        <v>47</v>
      </c>
      <c r="F57" s="12" t="s">
        <v>271</v>
      </c>
      <c r="G57" s="12" t="s">
        <v>295</v>
      </c>
      <c r="H57" s="12" t="s">
        <v>296</v>
      </c>
      <c r="K57" s="12">
        <v>50</v>
      </c>
      <c r="L57" s="12">
        <v>50</v>
      </c>
      <c r="M57" s="21">
        <v>3.04</v>
      </c>
      <c r="P57" s="12" t="s">
        <v>68</v>
      </c>
      <c r="Q57" s="12" t="s">
        <v>4</v>
      </c>
      <c r="R57" s="12" t="s">
        <v>4</v>
      </c>
      <c r="T57" s="12" t="s">
        <v>4</v>
      </c>
      <c r="U57" s="12" t="s">
        <v>3</v>
      </c>
      <c r="V57" s="12">
        <v>0.9</v>
      </c>
      <c r="X57" s="12" t="s">
        <v>4</v>
      </c>
      <c r="Z57" s="12" t="s">
        <v>7</v>
      </c>
      <c r="AG57" s="12" t="s">
        <v>55</v>
      </c>
      <c r="AH57" s="12" t="s">
        <v>41</v>
      </c>
      <c r="AI57" s="12">
        <v>7.1</v>
      </c>
      <c r="AP57" s="12" t="s">
        <v>12</v>
      </c>
      <c r="AQ57" s="12" t="s">
        <v>13</v>
      </c>
      <c r="AV57" s="12" t="s">
        <v>4</v>
      </c>
      <c r="AY57" s="12">
        <v>162</v>
      </c>
      <c r="AZ57" s="12">
        <v>162</v>
      </c>
      <c r="BA57" s="12">
        <v>1.1499999999999999</v>
      </c>
      <c r="BB57" s="12">
        <v>0.25</v>
      </c>
      <c r="BC57" s="12" t="s">
        <v>1118</v>
      </c>
      <c r="BD57" s="12">
        <v>0.55000000000000004</v>
      </c>
      <c r="BE57" s="12">
        <v>0.31</v>
      </c>
      <c r="BJ57" s="12" t="s">
        <v>4</v>
      </c>
      <c r="BL57" s="12" t="s">
        <v>4</v>
      </c>
      <c r="BM57" s="12" t="s">
        <v>54</v>
      </c>
      <c r="BT57" s="12" t="s">
        <v>4</v>
      </c>
      <c r="BU57" s="12" t="s">
        <v>4</v>
      </c>
      <c r="BV57" s="12" t="s">
        <v>4</v>
      </c>
      <c r="BW57" s="12" t="s">
        <v>55</v>
      </c>
      <c r="BX57" s="12" t="s">
        <v>56</v>
      </c>
      <c r="BY57" s="12" t="s">
        <v>56</v>
      </c>
      <c r="BZ57" s="12">
        <v>0</v>
      </c>
      <c r="CA57" s="12">
        <v>0</v>
      </c>
      <c r="CB57" s="12" t="s">
        <v>42</v>
      </c>
      <c r="CC57" s="12" t="s">
        <v>4</v>
      </c>
      <c r="CE57" s="12">
        <v>0.6</v>
      </c>
      <c r="CF57" s="12">
        <v>16.5</v>
      </c>
      <c r="CM57" s="12" t="s">
        <v>13</v>
      </c>
      <c r="CN57" s="12" t="s">
        <v>12</v>
      </c>
      <c r="CS57" s="12" t="s">
        <v>4</v>
      </c>
      <c r="CU57" s="12">
        <v>2.2000000000000002</v>
      </c>
      <c r="CW57" s="12" t="s">
        <v>4</v>
      </c>
      <c r="CZ57" s="12" t="s">
        <v>57</v>
      </c>
      <c r="DA57" s="12" t="s">
        <v>3</v>
      </c>
      <c r="DB57" s="12">
        <v>162</v>
      </c>
      <c r="DC57" s="12">
        <v>162</v>
      </c>
      <c r="DD57" s="12" t="s">
        <v>3</v>
      </c>
      <c r="DE57" s="12" t="s">
        <v>297</v>
      </c>
      <c r="DF57" s="12" t="s">
        <v>60</v>
      </c>
      <c r="DG57" s="12">
        <v>138</v>
      </c>
      <c r="DH57" s="12">
        <v>5</v>
      </c>
      <c r="DI57" s="12">
        <v>4</v>
      </c>
      <c r="DJ57" s="12" t="s">
        <v>298</v>
      </c>
      <c r="DK57" s="12">
        <v>138</v>
      </c>
      <c r="DL57" s="12" t="s">
        <v>65</v>
      </c>
      <c r="DM57" s="12" t="s">
        <v>60</v>
      </c>
      <c r="DN57" s="12">
        <v>24</v>
      </c>
      <c r="DO57" s="12">
        <v>5</v>
      </c>
      <c r="DP57" s="12">
        <v>4</v>
      </c>
      <c r="DS57" s="12" t="s">
        <v>299</v>
      </c>
      <c r="DT57" s="12" t="s">
        <v>59</v>
      </c>
      <c r="DU57" s="12">
        <v>162</v>
      </c>
      <c r="DV57" s="12">
        <v>5</v>
      </c>
      <c r="DW57" s="12">
        <v>5</v>
      </c>
      <c r="EV57" s="12" t="s">
        <v>4</v>
      </c>
      <c r="EX57" s="12">
        <v>41.1</v>
      </c>
      <c r="EY57" s="21">
        <f t="shared" si="8"/>
        <v>0.99632603406326037</v>
      </c>
      <c r="EZ57" s="12">
        <v>6</v>
      </c>
      <c r="FA57" s="12">
        <v>12.5</v>
      </c>
      <c r="FB57" s="12">
        <v>5.4</v>
      </c>
      <c r="FC57" s="12">
        <v>14</v>
      </c>
      <c r="FD57" s="12">
        <f t="shared" si="2"/>
        <v>5.7</v>
      </c>
      <c r="FE57">
        <v>16.829999999999998</v>
      </c>
      <c r="FF57" s="13">
        <f t="shared" si="3"/>
        <v>1.0245901639344264</v>
      </c>
      <c r="FG57" s="13">
        <f t="shared" si="4"/>
        <v>1.3795081967213114</v>
      </c>
      <c r="FH57" s="21">
        <f t="shared" si="9"/>
        <v>12.233333333333333</v>
      </c>
      <c r="FI57" s="21">
        <f t="shared" si="5"/>
        <v>41.099999999999994</v>
      </c>
      <c r="FJ57" s="21">
        <f t="shared" si="6"/>
        <v>2.4166666666666665</v>
      </c>
      <c r="FK57" s="21">
        <f t="shared" si="7"/>
        <v>0.25</v>
      </c>
      <c r="FL57" s="12" t="s">
        <v>52</v>
      </c>
      <c r="FM57" s="12">
        <v>0</v>
      </c>
      <c r="FN57" s="12" t="s">
        <v>56</v>
      </c>
      <c r="FO57" s="12">
        <v>0</v>
      </c>
      <c r="FP57" s="12">
        <v>0</v>
      </c>
      <c r="FQ57" s="12" t="s">
        <v>61</v>
      </c>
      <c r="FR57" s="12" t="s">
        <v>26</v>
      </c>
      <c r="FS57" s="12" t="s">
        <v>4</v>
      </c>
      <c r="FT57" s="12" t="s">
        <v>4</v>
      </c>
      <c r="FU57" s="12" t="s">
        <v>4</v>
      </c>
      <c r="FV57" s="12">
        <v>0</v>
      </c>
      <c r="FX57" s="12" t="s">
        <v>4</v>
      </c>
      <c r="GA57" s="12">
        <v>13.7</v>
      </c>
      <c r="GB57" s="12">
        <v>13.7</v>
      </c>
      <c r="GC57" s="21">
        <v>1.75</v>
      </c>
      <c r="GI57" s="12" t="s">
        <v>4</v>
      </c>
      <c r="GK57" s="12">
        <v>0.6</v>
      </c>
      <c r="GL57" s="12" t="s">
        <v>56</v>
      </c>
      <c r="GM57" s="12" t="s">
        <v>56</v>
      </c>
      <c r="GN57" s="12">
        <v>0</v>
      </c>
      <c r="GO57" s="12">
        <v>0</v>
      </c>
      <c r="GP57" s="12" t="s">
        <v>4</v>
      </c>
      <c r="GQ57" s="12" t="s">
        <v>1076</v>
      </c>
      <c r="GR57" s="12" t="s">
        <v>300</v>
      </c>
      <c r="GS57" s="12">
        <v>13.7</v>
      </c>
      <c r="GT57" s="12">
        <v>0</v>
      </c>
      <c r="GX57" s="12" t="s">
        <v>4</v>
      </c>
      <c r="HA57" s="12" t="s">
        <v>55</v>
      </c>
      <c r="HB57" s="12" t="s">
        <v>42</v>
      </c>
      <c r="HC57" s="12">
        <v>14.2</v>
      </c>
      <c r="HJ57" s="12" t="s">
        <v>12</v>
      </c>
      <c r="HK57" s="12" t="s">
        <v>13</v>
      </c>
      <c r="HL57" s="12" t="s">
        <v>11</v>
      </c>
      <c r="HP57" s="12" t="s">
        <v>94</v>
      </c>
      <c r="HQ57" s="12" t="s">
        <v>159</v>
      </c>
      <c r="HV57" s="12" t="s">
        <v>3</v>
      </c>
      <c r="HW57" s="12" t="s">
        <v>25</v>
      </c>
      <c r="HX57" s="12" t="s">
        <v>3</v>
      </c>
      <c r="HY57" s="12" t="s">
        <v>3</v>
      </c>
      <c r="HZ57" s="12">
        <v>0</v>
      </c>
      <c r="IA57" s="12">
        <v>13.7</v>
      </c>
      <c r="IB57" s="12">
        <v>0</v>
      </c>
      <c r="IC57" s="12">
        <v>3.7</v>
      </c>
      <c r="ID57" s="12">
        <v>0</v>
      </c>
      <c r="IE57" s="12">
        <v>0.3</v>
      </c>
      <c r="IF57" s="12" t="s">
        <v>243</v>
      </c>
      <c r="IG57" s="12">
        <v>13.7</v>
      </c>
      <c r="IH57" s="12">
        <v>13.8</v>
      </c>
      <c r="II57" s="21">
        <v>7.0000000000000007E-2</v>
      </c>
      <c r="IJ57" s="12">
        <v>3</v>
      </c>
      <c r="IK57" s="12" t="s">
        <v>1118</v>
      </c>
      <c r="IL57" s="12">
        <v>5.25</v>
      </c>
      <c r="IM57" s="21">
        <v>1.19</v>
      </c>
      <c r="IN57" s="21">
        <v>0.25</v>
      </c>
      <c r="IT57" s="12" t="s">
        <v>4</v>
      </c>
      <c r="IV57" s="12">
        <v>0.6</v>
      </c>
      <c r="IW57" s="12" t="s">
        <v>56</v>
      </c>
      <c r="IX57" s="12" t="s">
        <v>56</v>
      </c>
      <c r="IY57" s="12">
        <v>0</v>
      </c>
      <c r="IZ57" s="12">
        <v>0</v>
      </c>
      <c r="JA57" s="12" t="s">
        <v>1076</v>
      </c>
      <c r="JB57" s="12" t="s">
        <v>301</v>
      </c>
      <c r="JC57" s="12">
        <v>13.7</v>
      </c>
      <c r="JD57" s="12">
        <v>13.7</v>
      </c>
      <c r="JH57" s="12" t="s">
        <v>4</v>
      </c>
      <c r="JK57" s="12" t="s">
        <v>55</v>
      </c>
      <c r="JL57" s="12" t="s">
        <v>42</v>
      </c>
      <c r="JM57" s="12">
        <v>11.6</v>
      </c>
      <c r="JT57" s="12" t="s">
        <v>12</v>
      </c>
      <c r="JU57" s="12" t="s">
        <v>13</v>
      </c>
      <c r="JV57" s="12" t="s">
        <v>11</v>
      </c>
      <c r="JZ57" s="12" t="s">
        <v>3</v>
      </c>
      <c r="KA57" s="12" t="s">
        <v>71</v>
      </c>
      <c r="KB57" s="12" t="s">
        <v>3</v>
      </c>
      <c r="KC57" s="12" t="s">
        <v>3</v>
      </c>
      <c r="KD57" s="12">
        <v>0</v>
      </c>
      <c r="KE57" s="12">
        <v>13.7</v>
      </c>
      <c r="KF57" s="12">
        <v>0</v>
      </c>
      <c r="KG57" s="12">
        <v>5.3</v>
      </c>
      <c r="KH57" s="12">
        <v>0</v>
      </c>
      <c r="KI57" s="12">
        <v>0.5</v>
      </c>
      <c r="KJ57" s="12" t="s">
        <v>243</v>
      </c>
      <c r="KK57" s="12">
        <v>13.7</v>
      </c>
      <c r="KL57" s="12">
        <v>13.8</v>
      </c>
      <c r="KM57" s="21">
        <v>1.1599999999999999</v>
      </c>
      <c r="KS57" s="12" t="s">
        <v>4</v>
      </c>
      <c r="KU57" s="12">
        <v>0.9</v>
      </c>
      <c r="KV57" s="12" t="s">
        <v>56</v>
      </c>
      <c r="KW57" s="12" t="s">
        <v>56</v>
      </c>
      <c r="KX57" s="12">
        <v>0</v>
      </c>
      <c r="KY57" s="12">
        <v>0</v>
      </c>
      <c r="KZ57" s="12" t="s">
        <v>4</v>
      </c>
      <c r="LA57" s="12" t="s">
        <v>1076</v>
      </c>
      <c r="LB57" s="12" t="s">
        <v>301</v>
      </c>
      <c r="LC57" s="12">
        <v>13.7</v>
      </c>
      <c r="LD57" s="12">
        <v>27.4</v>
      </c>
      <c r="LH57" s="12" t="s">
        <v>4</v>
      </c>
      <c r="LK57" s="12" t="s">
        <v>55</v>
      </c>
      <c r="LL57" s="12" t="s">
        <v>91</v>
      </c>
      <c r="LM57" s="12">
        <v>10.9</v>
      </c>
      <c r="LQ57" s="12">
        <v>8.8000000000000007</v>
      </c>
      <c r="LT57" s="12" t="s">
        <v>12</v>
      </c>
      <c r="LU57" s="12" t="s">
        <v>11</v>
      </c>
      <c r="LV57" s="12" t="s">
        <v>13</v>
      </c>
      <c r="LZ57" s="12" t="s">
        <v>11</v>
      </c>
      <c r="MA57" s="12" t="s">
        <v>12</v>
      </c>
      <c r="MB57" s="12" t="s">
        <v>13</v>
      </c>
      <c r="MF57" s="12" t="s">
        <v>3</v>
      </c>
      <c r="MG57" s="12" t="s">
        <v>25</v>
      </c>
      <c r="MH57" s="12" t="s">
        <v>3</v>
      </c>
      <c r="MI57" s="12" t="s">
        <v>3</v>
      </c>
      <c r="MJ57" s="12">
        <v>0</v>
      </c>
      <c r="MK57" s="12">
        <v>13.7</v>
      </c>
      <c r="ML57" s="12">
        <v>0</v>
      </c>
      <c r="MM57" s="12">
        <v>5.5</v>
      </c>
      <c r="MN57" s="12">
        <v>0</v>
      </c>
      <c r="MO57" s="12">
        <v>0.7</v>
      </c>
      <c r="MP57" s="12" t="s">
        <v>243</v>
      </c>
      <c r="MQ57" s="12">
        <v>134</v>
      </c>
      <c r="MR57" s="12">
        <v>134.5</v>
      </c>
      <c r="MS57" s="12">
        <v>2.3199999999999998</v>
      </c>
      <c r="MT57" s="12">
        <v>2</v>
      </c>
      <c r="MU57" s="12" t="s">
        <v>1118</v>
      </c>
      <c r="MV57" s="21">
        <v>0.55000000000000004</v>
      </c>
      <c r="MW57" s="21">
        <v>0.31</v>
      </c>
      <c r="MX57" s="12" t="s">
        <v>4</v>
      </c>
      <c r="MZ57" s="12" t="s">
        <v>4</v>
      </c>
      <c r="NA57" s="12" t="s">
        <v>1076</v>
      </c>
      <c r="NB57" s="12" t="s">
        <v>302</v>
      </c>
      <c r="NC57" s="12">
        <v>84</v>
      </c>
      <c r="ND57" s="12">
        <v>50</v>
      </c>
      <c r="NE57" s="12" t="s">
        <v>303</v>
      </c>
      <c r="NF57" s="12">
        <v>134</v>
      </c>
      <c r="NG57" s="12">
        <v>0</v>
      </c>
      <c r="NH57" s="12" t="s">
        <v>3</v>
      </c>
      <c r="NI57" s="12" t="s">
        <v>3</v>
      </c>
      <c r="NJ57" s="12" t="s">
        <v>4</v>
      </c>
      <c r="NK57" s="12" t="s">
        <v>55</v>
      </c>
      <c r="NL57" s="12" t="s">
        <v>56</v>
      </c>
      <c r="NM57" s="12" t="s">
        <v>56</v>
      </c>
      <c r="NN57" s="12">
        <v>0</v>
      </c>
      <c r="NO57" s="12">
        <v>0</v>
      </c>
      <c r="NP57" s="12" t="s">
        <v>41</v>
      </c>
      <c r="NQ57" s="12" t="s">
        <v>3</v>
      </c>
      <c r="NR57" s="12">
        <v>0.7</v>
      </c>
      <c r="NT57" s="12">
        <v>12.2</v>
      </c>
      <c r="NW57" s="12">
        <v>12.2</v>
      </c>
      <c r="OA57" s="12" t="s">
        <v>11</v>
      </c>
      <c r="OB57" s="12" t="s">
        <v>94</v>
      </c>
      <c r="OC57" s="12" t="s">
        <v>13</v>
      </c>
      <c r="OG57" s="12" t="s">
        <v>4</v>
      </c>
      <c r="OK57" s="12" t="s">
        <v>3</v>
      </c>
      <c r="OM57" s="12" t="s">
        <v>304</v>
      </c>
      <c r="ON57" s="12" t="s">
        <v>88</v>
      </c>
      <c r="OO57" s="12" t="s">
        <v>4</v>
      </c>
      <c r="OP57" s="12">
        <v>175</v>
      </c>
      <c r="OQ57" s="12">
        <v>175</v>
      </c>
      <c r="OR57" s="12" t="s">
        <v>4</v>
      </c>
      <c r="OS57" s="12" t="s">
        <v>56</v>
      </c>
      <c r="OT57" s="12" t="s">
        <v>60</v>
      </c>
      <c r="OU57" s="12">
        <v>175</v>
      </c>
      <c r="OV57" s="12">
        <v>2</v>
      </c>
      <c r="OW57" s="12">
        <v>5</v>
      </c>
      <c r="OX57" s="12" t="s">
        <v>305</v>
      </c>
      <c r="OY57" s="12">
        <v>175</v>
      </c>
      <c r="OZ57" s="12" t="s">
        <v>56</v>
      </c>
      <c r="PA57" s="12" t="s">
        <v>59</v>
      </c>
      <c r="PB57" s="12">
        <v>175</v>
      </c>
      <c r="PC57" s="12">
        <v>2</v>
      </c>
      <c r="PD57" s="12">
        <v>5</v>
      </c>
      <c r="PE57" s="12" t="s">
        <v>306</v>
      </c>
      <c r="PF57" s="12">
        <v>175</v>
      </c>
      <c r="QJ57" s="12">
        <v>0</v>
      </c>
      <c r="QK57" s="12" t="s">
        <v>945</v>
      </c>
      <c r="QL57" s="12">
        <v>0</v>
      </c>
      <c r="QN57" s="12" t="s">
        <v>3</v>
      </c>
      <c r="QU57" s="12" t="s">
        <v>3</v>
      </c>
      <c r="QV57" s="12" t="s">
        <v>188</v>
      </c>
    </row>
    <row r="58" spans="1:487" x14ac:dyDescent="0.35">
      <c r="A58" s="85">
        <v>20501462</v>
      </c>
      <c r="B58" s="12" t="s">
        <v>288</v>
      </c>
      <c r="C58" s="19">
        <v>0.34722222222222227</v>
      </c>
      <c r="D58" s="20">
        <v>44449</v>
      </c>
      <c r="E58" s="12" t="s">
        <v>47</v>
      </c>
      <c r="F58" s="12" t="s">
        <v>197</v>
      </c>
      <c r="G58" s="12" t="s">
        <v>316</v>
      </c>
      <c r="H58" s="12" t="s">
        <v>296</v>
      </c>
      <c r="K58" s="12">
        <v>50</v>
      </c>
      <c r="L58" s="12">
        <v>20</v>
      </c>
      <c r="M58" s="21">
        <v>0.7</v>
      </c>
      <c r="P58" s="12" t="s">
        <v>68</v>
      </c>
      <c r="Q58" s="12" t="s">
        <v>4</v>
      </c>
      <c r="R58" s="12" t="s">
        <v>4</v>
      </c>
      <c r="T58" s="12" t="s">
        <v>4</v>
      </c>
      <c r="U58" s="12" t="s">
        <v>3</v>
      </c>
      <c r="V58" s="12">
        <v>1.2</v>
      </c>
      <c r="X58" s="12" t="s">
        <v>4</v>
      </c>
      <c r="Z58" s="12" t="s">
        <v>7</v>
      </c>
      <c r="AG58" s="12" t="s">
        <v>38</v>
      </c>
      <c r="AH58" s="12" t="s">
        <v>42</v>
      </c>
      <c r="AI58" s="12">
        <v>16.600000000000001</v>
      </c>
      <c r="AP58" s="12" t="s">
        <v>12</v>
      </c>
      <c r="AQ58" s="12" t="s">
        <v>13</v>
      </c>
      <c r="AR58" s="12" t="s">
        <v>14</v>
      </c>
      <c r="AV58" s="12" t="s">
        <v>3</v>
      </c>
      <c r="AW58" s="12" t="s">
        <v>25</v>
      </c>
      <c r="AY58" s="12">
        <v>38</v>
      </c>
      <c r="AZ58" s="12">
        <v>38</v>
      </c>
      <c r="BA58" s="12">
        <v>0.11</v>
      </c>
      <c r="BB58" s="12">
        <v>1</v>
      </c>
      <c r="BC58" s="12" t="s">
        <v>1118</v>
      </c>
      <c r="BD58" s="12">
        <v>0.64</v>
      </c>
      <c r="BE58" s="12">
        <v>0.06</v>
      </c>
      <c r="BJ58" s="12" t="s">
        <v>4</v>
      </c>
      <c r="BL58" s="12" t="s">
        <v>4</v>
      </c>
      <c r="BM58" s="12" t="s">
        <v>54</v>
      </c>
      <c r="BT58" s="12" t="s">
        <v>4</v>
      </c>
      <c r="BU58" s="12" t="s">
        <v>4</v>
      </c>
      <c r="BV58" s="12" t="s">
        <v>4</v>
      </c>
      <c r="BW58" s="12" t="s">
        <v>69</v>
      </c>
      <c r="BX58" s="12" t="s">
        <v>56</v>
      </c>
      <c r="BY58" s="12" t="s">
        <v>56</v>
      </c>
      <c r="BZ58" s="12">
        <v>0</v>
      </c>
      <c r="CA58" s="12">
        <v>0</v>
      </c>
      <c r="CB58" s="12" t="s">
        <v>42</v>
      </c>
      <c r="CC58" s="12" t="s">
        <v>3</v>
      </c>
      <c r="CD58" s="12">
        <v>0.8</v>
      </c>
      <c r="CF58" s="12">
        <v>20.3</v>
      </c>
      <c r="CM58" s="12" t="s">
        <v>13</v>
      </c>
      <c r="CN58" s="12" t="s">
        <v>12</v>
      </c>
      <c r="CO58" s="12" t="s">
        <v>14</v>
      </c>
      <c r="CS58" s="12" t="s">
        <v>4</v>
      </c>
      <c r="CU58" s="12">
        <v>2</v>
      </c>
      <c r="CV58" s="12">
        <v>1.8</v>
      </c>
      <c r="CW58" s="12" t="s">
        <v>4</v>
      </c>
      <c r="CZ58" s="12" t="s">
        <v>64</v>
      </c>
      <c r="DA58" s="12" t="s">
        <v>3</v>
      </c>
      <c r="DB58" s="12">
        <v>34</v>
      </c>
      <c r="DC58" s="12">
        <v>38</v>
      </c>
      <c r="DD58" s="12" t="s">
        <v>4</v>
      </c>
      <c r="DE58" s="12" t="s">
        <v>317</v>
      </c>
      <c r="DF58" s="12" t="s">
        <v>60</v>
      </c>
      <c r="DG58" s="12">
        <v>34</v>
      </c>
      <c r="DH58" s="12">
        <v>5</v>
      </c>
      <c r="DI58" s="12">
        <v>1</v>
      </c>
      <c r="DL58" s="12" t="s">
        <v>65</v>
      </c>
      <c r="DM58" s="12" t="s">
        <v>59</v>
      </c>
      <c r="DN58" s="12">
        <v>4</v>
      </c>
      <c r="DO58" s="12">
        <v>5</v>
      </c>
      <c r="DP58" s="12">
        <v>4</v>
      </c>
      <c r="DS58" s="12" t="s">
        <v>317</v>
      </c>
      <c r="DT58" s="12" t="s">
        <v>59</v>
      </c>
      <c r="DU58" s="12">
        <v>30</v>
      </c>
      <c r="DV58" s="12">
        <v>5</v>
      </c>
      <c r="DW58" s="12">
        <v>1</v>
      </c>
      <c r="EV58" s="12" t="s">
        <v>4</v>
      </c>
      <c r="EX58" s="12">
        <v>60.6</v>
      </c>
      <c r="EY58" s="21">
        <f t="shared" si="8"/>
        <v>0.26133663366336635</v>
      </c>
      <c r="EZ58" s="12">
        <v>5.6</v>
      </c>
      <c r="FA58" s="12">
        <v>10</v>
      </c>
      <c r="FB58" s="12">
        <v>5.6</v>
      </c>
      <c r="FC58" s="12">
        <v>11.3</v>
      </c>
      <c r="FD58" s="12">
        <f t="shared" si="2"/>
        <v>5.6</v>
      </c>
      <c r="FE58">
        <v>16.75</v>
      </c>
      <c r="FF58" s="13">
        <f t="shared" si="3"/>
        <v>0.67114093959731547</v>
      </c>
      <c r="FG58" s="13">
        <f t="shared" si="4"/>
        <v>1.1241610738255032</v>
      </c>
      <c r="FH58" s="21">
        <f t="shared" si="9"/>
        <v>14</v>
      </c>
      <c r="FI58" s="21">
        <f t="shared" si="5"/>
        <v>96.4</v>
      </c>
      <c r="FJ58" s="21">
        <f t="shared" si="6"/>
        <v>1.4666666666666668</v>
      </c>
      <c r="FK58" s="21">
        <f t="shared" si="7"/>
        <v>0.81666666666666654</v>
      </c>
      <c r="FL58" s="12" t="s">
        <v>52</v>
      </c>
      <c r="FM58" s="12">
        <v>0</v>
      </c>
      <c r="FN58" s="12" t="s">
        <v>56</v>
      </c>
      <c r="FO58" s="12">
        <v>0</v>
      </c>
      <c r="FP58" s="12">
        <v>0</v>
      </c>
      <c r="FQ58" s="23">
        <v>0</v>
      </c>
      <c r="FS58" s="12" t="s">
        <v>3</v>
      </c>
      <c r="FT58" s="12" t="s">
        <v>4</v>
      </c>
      <c r="FU58" s="12" t="s">
        <v>4</v>
      </c>
      <c r="FV58" s="12">
        <v>0</v>
      </c>
      <c r="FX58" s="12" t="s">
        <v>4</v>
      </c>
      <c r="GA58" s="12">
        <v>20.2</v>
      </c>
      <c r="GB58" s="12">
        <v>20.3</v>
      </c>
      <c r="GC58" s="21">
        <v>0.1</v>
      </c>
      <c r="GI58" s="12" t="s">
        <v>3</v>
      </c>
      <c r="GJ58" s="12">
        <v>0.7</v>
      </c>
      <c r="GL58" s="12" t="s">
        <v>56</v>
      </c>
      <c r="GM58" s="12" t="s">
        <v>56</v>
      </c>
      <c r="GN58" s="12">
        <v>0</v>
      </c>
      <c r="GO58" s="12">
        <v>0</v>
      </c>
      <c r="GP58" s="12" t="s">
        <v>4</v>
      </c>
      <c r="GQ58" s="12" t="s">
        <v>1075</v>
      </c>
      <c r="GR58" s="12" t="s">
        <v>318</v>
      </c>
      <c r="GS58" s="12">
        <v>20.2</v>
      </c>
      <c r="GT58" s="12">
        <v>0</v>
      </c>
      <c r="GY58" s="12" t="s">
        <v>4</v>
      </c>
      <c r="HA58" s="12" t="s">
        <v>39</v>
      </c>
      <c r="HB58" s="12" t="s">
        <v>42</v>
      </c>
      <c r="HC58" s="12">
        <v>14.5</v>
      </c>
      <c r="HJ58" s="12" t="s">
        <v>13</v>
      </c>
      <c r="HK58" s="12" t="s">
        <v>14</v>
      </c>
      <c r="HL58" s="12" t="s">
        <v>12</v>
      </c>
      <c r="HP58" s="12" t="s">
        <v>13</v>
      </c>
      <c r="HQ58" s="12" t="s">
        <v>14</v>
      </c>
      <c r="HR58" s="12" t="s">
        <v>12</v>
      </c>
      <c r="HS58" s="12" t="s">
        <v>11</v>
      </c>
      <c r="HV58" s="12" t="s">
        <v>4</v>
      </c>
      <c r="HX58" s="12" t="s">
        <v>3</v>
      </c>
      <c r="HY58" s="12" t="s">
        <v>3</v>
      </c>
      <c r="HZ58" s="12">
        <v>19</v>
      </c>
      <c r="IA58" s="12">
        <v>19</v>
      </c>
      <c r="IB58" s="12">
        <v>1.6</v>
      </c>
      <c r="IC58" s="12">
        <v>1.4</v>
      </c>
      <c r="ID58" s="12">
        <v>0.7</v>
      </c>
      <c r="IE58" s="12">
        <v>1.1000000000000001</v>
      </c>
      <c r="IG58" s="12">
        <v>20.2</v>
      </c>
      <c r="IH58" s="12">
        <v>20.3</v>
      </c>
      <c r="II58" s="21">
        <v>0.19</v>
      </c>
      <c r="IJ58" s="12">
        <v>2</v>
      </c>
      <c r="IK58" s="12" t="s">
        <v>1118</v>
      </c>
      <c r="IL58" s="12">
        <v>5.0199999999999996</v>
      </c>
      <c r="IM58" s="21">
        <v>0.61</v>
      </c>
      <c r="IN58" s="21">
        <v>0.11</v>
      </c>
      <c r="IT58" s="12" t="s">
        <v>112</v>
      </c>
      <c r="IU58" s="22">
        <v>0.9</v>
      </c>
      <c r="IW58" s="12" t="s">
        <v>56</v>
      </c>
      <c r="IX58" s="12" t="s">
        <v>56</v>
      </c>
      <c r="IY58" s="12">
        <v>0</v>
      </c>
      <c r="IZ58" s="12">
        <v>0</v>
      </c>
      <c r="JA58" s="12" t="s">
        <v>7</v>
      </c>
      <c r="JI58" s="12" t="s">
        <v>4</v>
      </c>
      <c r="JK58" s="12" t="s">
        <v>55</v>
      </c>
      <c r="JL58" s="12" t="s">
        <v>42</v>
      </c>
      <c r="JM58" s="12">
        <v>14.3</v>
      </c>
      <c r="JT58" s="12" t="s">
        <v>13</v>
      </c>
      <c r="JU58" s="12" t="s">
        <v>81</v>
      </c>
      <c r="JV58" s="12" t="s">
        <v>12</v>
      </c>
      <c r="JZ58" s="12" t="s">
        <v>4</v>
      </c>
      <c r="KB58" s="12" t="s">
        <v>3</v>
      </c>
      <c r="KC58" s="12" t="s">
        <v>3</v>
      </c>
      <c r="KD58" s="12">
        <v>20.2</v>
      </c>
      <c r="KE58" s="12">
        <v>15.2</v>
      </c>
      <c r="KF58" s="12">
        <v>1.5</v>
      </c>
      <c r="KG58" s="12">
        <v>1.5</v>
      </c>
      <c r="KH58" s="12">
        <v>0.8</v>
      </c>
      <c r="KI58" s="12">
        <v>0.9</v>
      </c>
      <c r="KK58" s="12">
        <v>20.2</v>
      </c>
      <c r="KL58" s="12">
        <v>19.899999999999999</v>
      </c>
      <c r="KM58" s="21">
        <v>0.5</v>
      </c>
      <c r="KS58" s="12" t="s">
        <v>3</v>
      </c>
      <c r="KT58" s="12">
        <v>0.6</v>
      </c>
      <c r="KV58" s="12" t="s">
        <v>56</v>
      </c>
      <c r="KW58" s="12" t="s">
        <v>56</v>
      </c>
      <c r="KX58" s="12">
        <v>0</v>
      </c>
      <c r="KY58" s="12">
        <v>0</v>
      </c>
      <c r="KZ58" s="12" t="s">
        <v>4</v>
      </c>
      <c r="LA58" s="12" t="s">
        <v>7</v>
      </c>
      <c r="LI58" s="12" t="s">
        <v>4</v>
      </c>
      <c r="LK58" s="12" t="s">
        <v>55</v>
      </c>
      <c r="LL58" s="12" t="s">
        <v>42</v>
      </c>
      <c r="LM58" s="12">
        <v>13.2</v>
      </c>
      <c r="LT58" s="12" t="s">
        <v>13</v>
      </c>
      <c r="LU58" s="12" t="s">
        <v>12</v>
      </c>
      <c r="LZ58" s="12" t="s">
        <v>94</v>
      </c>
      <c r="MA58" s="12" t="s">
        <v>13</v>
      </c>
      <c r="MB58" s="12" t="s">
        <v>11</v>
      </c>
      <c r="MC58" s="12" t="s">
        <v>14</v>
      </c>
      <c r="MF58" s="12" t="s">
        <v>4</v>
      </c>
      <c r="MH58" s="12" t="s">
        <v>3</v>
      </c>
      <c r="MI58" s="12" t="s">
        <v>3</v>
      </c>
      <c r="MJ58" s="12">
        <v>20.2</v>
      </c>
      <c r="MK58" s="12">
        <v>20.2</v>
      </c>
      <c r="ML58" s="12">
        <v>1.4</v>
      </c>
      <c r="MM58" s="12">
        <v>1.4</v>
      </c>
      <c r="MN58" s="12">
        <v>0.6</v>
      </c>
      <c r="MO58" s="12">
        <v>0.8</v>
      </c>
      <c r="MQ58" s="12">
        <v>46</v>
      </c>
      <c r="MR58" s="12">
        <v>45.7</v>
      </c>
      <c r="MS58" s="12">
        <v>1.53</v>
      </c>
      <c r="MX58" s="12" t="s">
        <v>4</v>
      </c>
      <c r="MZ58" s="12" t="s">
        <v>4</v>
      </c>
      <c r="NA58" s="12" t="s">
        <v>7</v>
      </c>
      <c r="NH58" s="12" t="s">
        <v>3</v>
      </c>
      <c r="NI58" s="12" t="s">
        <v>4</v>
      </c>
      <c r="NJ58" s="12" t="s">
        <v>4</v>
      </c>
      <c r="NK58" s="12" t="s">
        <v>55</v>
      </c>
      <c r="NL58" s="12" t="s">
        <v>56</v>
      </c>
      <c r="NM58" s="12" t="s">
        <v>56</v>
      </c>
      <c r="NN58" s="12">
        <v>0</v>
      </c>
      <c r="NO58" s="12">
        <v>0</v>
      </c>
      <c r="NP58" s="12" t="s">
        <v>42</v>
      </c>
      <c r="NQ58" s="12" t="s">
        <v>3</v>
      </c>
      <c r="NR58" s="12">
        <v>0.6</v>
      </c>
      <c r="NT58" s="12">
        <v>14.9</v>
      </c>
      <c r="OA58" s="12" t="s">
        <v>12</v>
      </c>
      <c r="OB58" s="12" t="s">
        <v>13</v>
      </c>
      <c r="OG58" s="12" t="s">
        <v>4</v>
      </c>
      <c r="OI58" s="12">
        <v>2.5</v>
      </c>
      <c r="OJ58" s="12">
        <v>2.6</v>
      </c>
      <c r="OK58" s="12" t="s">
        <v>4</v>
      </c>
      <c r="ON58" s="12" t="s">
        <v>64</v>
      </c>
      <c r="OO58" s="12" t="s">
        <v>3</v>
      </c>
      <c r="OP58" s="12">
        <v>33</v>
      </c>
      <c r="OQ58" s="12">
        <v>33</v>
      </c>
      <c r="OR58" s="12" t="s">
        <v>4</v>
      </c>
      <c r="OS58" s="12" t="s">
        <v>65</v>
      </c>
      <c r="OT58" s="12" t="s">
        <v>60</v>
      </c>
      <c r="OU58" s="12">
        <v>5</v>
      </c>
      <c r="OV58" s="12">
        <v>4</v>
      </c>
      <c r="OW58" s="12">
        <v>4</v>
      </c>
      <c r="OX58" s="12" t="s">
        <v>319</v>
      </c>
      <c r="OY58" s="12">
        <v>5</v>
      </c>
      <c r="OZ58" s="12" t="s">
        <v>317</v>
      </c>
      <c r="PA58" s="12" t="s">
        <v>213</v>
      </c>
      <c r="PB58" s="12">
        <v>28</v>
      </c>
      <c r="PC58" s="12">
        <v>5</v>
      </c>
      <c r="PD58" s="12">
        <v>1</v>
      </c>
      <c r="PG58" s="12" t="s">
        <v>56</v>
      </c>
      <c r="PH58" s="12" t="s">
        <v>60</v>
      </c>
      <c r="PI58" s="12">
        <v>13</v>
      </c>
      <c r="PL58" s="12" t="s">
        <v>320</v>
      </c>
      <c r="PM58" s="12">
        <v>13</v>
      </c>
      <c r="PN58" s="12" t="s">
        <v>65</v>
      </c>
      <c r="PO58" s="12" t="s">
        <v>59</v>
      </c>
      <c r="PP58" s="12">
        <v>6</v>
      </c>
      <c r="PQ58" s="12">
        <v>4</v>
      </c>
      <c r="PR58" s="12">
        <v>4</v>
      </c>
      <c r="PS58" s="12" t="s">
        <v>319</v>
      </c>
      <c r="PT58" s="12">
        <v>6</v>
      </c>
      <c r="PU58" s="12" t="s">
        <v>317</v>
      </c>
      <c r="PV58" s="12" t="s">
        <v>59</v>
      </c>
      <c r="PW58" s="12">
        <v>27</v>
      </c>
      <c r="PX58" s="12">
        <v>5</v>
      </c>
      <c r="PY58" s="12">
        <v>1</v>
      </c>
      <c r="QB58" s="12" t="s">
        <v>56</v>
      </c>
      <c r="QC58" s="12" t="s">
        <v>59</v>
      </c>
      <c r="QD58" s="12">
        <v>13</v>
      </c>
      <c r="QG58" s="12" t="s">
        <v>320</v>
      </c>
      <c r="QH58" s="12">
        <v>13</v>
      </c>
      <c r="QJ58" s="12">
        <v>50</v>
      </c>
      <c r="QK58" s="12">
        <v>50.3</v>
      </c>
      <c r="QL58" s="12">
        <v>1.39</v>
      </c>
      <c r="QM58" s="12" t="s">
        <v>68</v>
      </c>
      <c r="QN58" s="12" t="s">
        <v>4</v>
      </c>
      <c r="QO58" s="12" t="s">
        <v>4</v>
      </c>
      <c r="QQ58" s="12" t="s">
        <v>4</v>
      </c>
      <c r="QR58" s="12" t="s">
        <v>3</v>
      </c>
      <c r="QS58" s="12">
        <v>0.8</v>
      </c>
      <c r="QU58" s="12" t="s">
        <v>4</v>
      </c>
      <c r="QW58" s="12" t="s">
        <v>7</v>
      </c>
      <c r="RB58" s="12" t="s">
        <v>55</v>
      </c>
      <c r="RC58" s="12" t="s">
        <v>91</v>
      </c>
      <c r="RD58" s="12">
        <v>14.3</v>
      </c>
      <c r="RK58" s="12" t="s">
        <v>94</v>
      </c>
      <c r="RL58" s="12" t="s">
        <v>13</v>
      </c>
      <c r="RM58" s="12" t="s">
        <v>11</v>
      </c>
      <c r="RQ58" s="12" t="s">
        <v>4</v>
      </c>
    </row>
    <row r="59" spans="1:487" x14ac:dyDescent="0.35">
      <c r="A59" s="85">
        <v>20501464</v>
      </c>
      <c r="B59" s="12" t="s">
        <v>288</v>
      </c>
      <c r="C59" s="19">
        <v>0.48958333333333331</v>
      </c>
      <c r="D59" s="20">
        <v>44448</v>
      </c>
      <c r="E59" s="12" t="s">
        <v>47</v>
      </c>
      <c r="F59" s="12" t="s">
        <v>271</v>
      </c>
      <c r="G59" s="12" t="s">
        <v>289</v>
      </c>
      <c r="H59" s="12" t="s">
        <v>327</v>
      </c>
      <c r="I59" s="12">
        <v>61.989370000000001</v>
      </c>
      <c r="J59" s="12">
        <v>-149.96042</v>
      </c>
      <c r="K59" s="12">
        <v>50</v>
      </c>
      <c r="L59" s="12">
        <v>60</v>
      </c>
      <c r="M59" s="21">
        <v>1.48</v>
      </c>
      <c r="P59" s="12" t="s">
        <v>68</v>
      </c>
      <c r="Q59" s="12" t="s">
        <v>4</v>
      </c>
      <c r="R59" s="12" t="s">
        <v>4</v>
      </c>
      <c r="T59" s="12" t="s">
        <v>4</v>
      </c>
      <c r="U59" s="12" t="s">
        <v>3</v>
      </c>
      <c r="V59" s="12">
        <v>1.1000000000000001</v>
      </c>
      <c r="X59" s="12" t="s">
        <v>4</v>
      </c>
      <c r="Z59" s="12" t="s">
        <v>7</v>
      </c>
      <c r="AG59" s="12" t="s">
        <v>69</v>
      </c>
      <c r="AH59" s="12" t="s">
        <v>41</v>
      </c>
      <c r="AI59" s="12">
        <v>11.8</v>
      </c>
      <c r="AO59" s="12">
        <v>12</v>
      </c>
      <c r="AP59" s="12" t="s">
        <v>12</v>
      </c>
      <c r="AQ59" s="12" t="s">
        <v>13</v>
      </c>
      <c r="AR59" s="12" t="s">
        <v>14</v>
      </c>
      <c r="AV59" s="12" t="s">
        <v>3</v>
      </c>
      <c r="AW59" s="12" t="s">
        <v>328</v>
      </c>
      <c r="AY59" s="12">
        <v>55</v>
      </c>
      <c r="AZ59" s="12">
        <v>55</v>
      </c>
      <c r="BA59" s="12">
        <v>0.2</v>
      </c>
      <c r="BJ59" s="12" t="s">
        <v>4</v>
      </c>
      <c r="BL59" s="12" t="s">
        <v>4</v>
      </c>
      <c r="BM59" s="12" t="s">
        <v>54</v>
      </c>
      <c r="BT59" s="12" t="s">
        <v>4</v>
      </c>
      <c r="BU59" s="12" t="s">
        <v>4</v>
      </c>
      <c r="BV59" s="12" t="s">
        <v>4</v>
      </c>
      <c r="BW59" s="12" t="s">
        <v>38</v>
      </c>
      <c r="BX59" s="12" t="s">
        <v>56</v>
      </c>
      <c r="BY59" s="12" t="s">
        <v>56</v>
      </c>
      <c r="BZ59" s="12">
        <v>0</v>
      </c>
      <c r="CA59" s="12">
        <v>0</v>
      </c>
      <c r="CB59" s="12" t="s">
        <v>42</v>
      </c>
      <c r="CC59" s="12" t="s">
        <v>3</v>
      </c>
      <c r="CD59" s="12">
        <v>1.2</v>
      </c>
      <c r="CF59" s="12">
        <v>12.7</v>
      </c>
      <c r="CM59" s="12" t="s">
        <v>13</v>
      </c>
      <c r="CN59" s="12" t="s">
        <v>12</v>
      </c>
      <c r="CO59" s="12" t="s">
        <v>14</v>
      </c>
      <c r="CS59" s="12" t="s">
        <v>4</v>
      </c>
      <c r="CU59" s="12">
        <v>1.7</v>
      </c>
      <c r="CV59" s="12">
        <v>1.7</v>
      </c>
      <c r="CW59" s="12" t="s">
        <v>4</v>
      </c>
      <c r="CZ59" s="12" t="s">
        <v>64</v>
      </c>
      <c r="DA59" s="12" t="s">
        <v>3</v>
      </c>
      <c r="DB59" s="12">
        <v>40</v>
      </c>
      <c r="DC59" s="12">
        <v>43</v>
      </c>
      <c r="DD59" s="12" t="s">
        <v>4</v>
      </c>
      <c r="DE59" s="12" t="s">
        <v>66</v>
      </c>
      <c r="DF59" s="12" t="s">
        <v>60</v>
      </c>
      <c r="DG59" s="12">
        <v>32</v>
      </c>
      <c r="DH59" s="12">
        <v>5</v>
      </c>
      <c r="DI59" s="12">
        <v>1</v>
      </c>
      <c r="DL59" s="12" t="s">
        <v>65</v>
      </c>
      <c r="DM59" s="12" t="s">
        <v>60</v>
      </c>
      <c r="DN59" s="12">
        <v>11</v>
      </c>
      <c r="DO59" s="12">
        <v>5</v>
      </c>
      <c r="DP59" s="12">
        <v>4</v>
      </c>
      <c r="DS59" s="12" t="s">
        <v>66</v>
      </c>
      <c r="DT59" s="12" t="s">
        <v>59</v>
      </c>
      <c r="DU59" s="12">
        <v>33</v>
      </c>
      <c r="DV59" s="12">
        <v>4</v>
      </c>
      <c r="DW59" s="12">
        <v>1</v>
      </c>
      <c r="DX59" s="12" t="s">
        <v>329</v>
      </c>
      <c r="DY59" s="12">
        <v>4</v>
      </c>
      <c r="DZ59" s="12" t="s">
        <v>65</v>
      </c>
      <c r="EA59" s="12" t="s">
        <v>59</v>
      </c>
      <c r="EB59" s="12">
        <v>7</v>
      </c>
      <c r="EC59" s="12">
        <v>5</v>
      </c>
      <c r="ED59" s="12">
        <v>2</v>
      </c>
      <c r="EV59" s="12" t="s">
        <v>4</v>
      </c>
      <c r="EX59" s="12">
        <v>100.3</v>
      </c>
      <c r="EY59" s="21" t="e">
        <f t="shared" si="8"/>
        <v>#VALUE!</v>
      </c>
      <c r="EZ59" s="12">
        <v>8.1</v>
      </c>
      <c r="FA59" s="12">
        <v>10</v>
      </c>
      <c r="FB59" s="12">
        <v>7.9</v>
      </c>
      <c r="FC59" s="12">
        <v>10.7</v>
      </c>
      <c r="FD59" s="12">
        <f t="shared" si="2"/>
        <v>8</v>
      </c>
      <c r="FE59">
        <v>12</v>
      </c>
      <c r="FF59" s="13">
        <f t="shared" si="3"/>
        <v>1.0416666666666667</v>
      </c>
      <c r="FG59" s="13">
        <f t="shared" si="4"/>
        <v>1.25</v>
      </c>
      <c r="FH59" s="21">
        <f t="shared" si="9"/>
        <v>12.166666666666666</v>
      </c>
      <c r="FI59" s="21">
        <f t="shared" si="5"/>
        <v>71.3</v>
      </c>
      <c r="FJ59" s="21">
        <f t="shared" si="6"/>
        <v>1.9333333333333333</v>
      </c>
      <c r="FK59" s="21">
        <f t="shared" si="7"/>
        <v>1.0166666666666666</v>
      </c>
      <c r="FL59" s="12" t="s">
        <v>52</v>
      </c>
      <c r="FM59" s="12">
        <v>0</v>
      </c>
      <c r="FN59" s="12" t="s">
        <v>325</v>
      </c>
      <c r="FO59" s="12">
        <v>6</v>
      </c>
      <c r="FP59" s="12">
        <v>2</v>
      </c>
      <c r="FQ59" s="28" t="s">
        <v>89</v>
      </c>
      <c r="FR59" s="12" t="s">
        <v>100</v>
      </c>
      <c r="FS59" s="12" t="s">
        <v>3</v>
      </c>
      <c r="FT59" s="12" t="s">
        <v>4</v>
      </c>
      <c r="FU59" s="12" t="s">
        <v>4</v>
      </c>
      <c r="FV59" s="12">
        <v>0</v>
      </c>
      <c r="FX59" s="12" t="s">
        <v>4</v>
      </c>
      <c r="GA59" s="12">
        <v>33.4</v>
      </c>
      <c r="GB59" s="12">
        <v>33.4</v>
      </c>
      <c r="GC59" s="21">
        <v>0.78</v>
      </c>
      <c r="GI59" s="12" t="s">
        <v>3</v>
      </c>
      <c r="GJ59" s="12">
        <v>1</v>
      </c>
      <c r="GL59" s="12" t="s">
        <v>325</v>
      </c>
      <c r="GM59" s="12" t="s">
        <v>1168</v>
      </c>
      <c r="GN59" s="12">
        <v>2</v>
      </c>
      <c r="GO59" s="12">
        <v>0</v>
      </c>
      <c r="GP59" s="12" t="s">
        <v>4</v>
      </c>
      <c r="GQ59" s="12" t="s">
        <v>7</v>
      </c>
      <c r="GR59" s="12" t="s">
        <v>330</v>
      </c>
      <c r="GS59" s="12">
        <v>7.4</v>
      </c>
      <c r="GT59" s="12">
        <v>26</v>
      </c>
      <c r="GY59" s="12" t="s">
        <v>4</v>
      </c>
      <c r="HA59" s="12" t="s">
        <v>55</v>
      </c>
      <c r="HB59" s="12" t="s">
        <v>91</v>
      </c>
      <c r="HC59" s="12">
        <v>12</v>
      </c>
      <c r="HG59" s="12">
        <v>10.6</v>
      </c>
      <c r="HJ59" s="12" t="s">
        <v>13</v>
      </c>
      <c r="HK59" s="12" t="s">
        <v>12</v>
      </c>
      <c r="HL59" s="12" t="s">
        <v>11</v>
      </c>
      <c r="HP59" s="12" t="s">
        <v>13</v>
      </c>
      <c r="HQ59" s="12" t="s">
        <v>12</v>
      </c>
      <c r="HR59" s="12" t="s">
        <v>11</v>
      </c>
      <c r="HV59" s="12" t="s">
        <v>4</v>
      </c>
      <c r="HX59" s="12" t="s">
        <v>3</v>
      </c>
      <c r="HY59" s="12" t="s">
        <v>3</v>
      </c>
      <c r="HZ59" s="12">
        <v>26</v>
      </c>
      <c r="IA59" s="12">
        <v>9</v>
      </c>
      <c r="IB59" s="12">
        <v>2.8</v>
      </c>
      <c r="IC59" s="12">
        <v>1.7</v>
      </c>
      <c r="ID59" s="12">
        <v>1.4</v>
      </c>
      <c r="IE59" s="12">
        <v>0.8</v>
      </c>
      <c r="IG59" s="12">
        <v>33.4</v>
      </c>
      <c r="IH59" s="12">
        <v>33.4</v>
      </c>
      <c r="II59" s="21">
        <v>1.74</v>
      </c>
      <c r="IJ59" s="12">
        <v>1</v>
      </c>
      <c r="IK59" s="12" t="s">
        <v>1100</v>
      </c>
      <c r="IL59" s="12">
        <v>3.94</v>
      </c>
      <c r="IM59" s="21">
        <v>0.34</v>
      </c>
      <c r="IN59" s="21">
        <v>0.15</v>
      </c>
      <c r="IT59" s="12" t="s">
        <v>4</v>
      </c>
      <c r="IV59" s="12">
        <v>0.6</v>
      </c>
      <c r="IW59" s="12" t="s">
        <v>325</v>
      </c>
      <c r="IX59" s="12" t="s">
        <v>1168</v>
      </c>
      <c r="IY59" s="12">
        <v>2</v>
      </c>
      <c r="IZ59" s="12">
        <v>1</v>
      </c>
      <c r="JA59" s="12" t="s">
        <v>7</v>
      </c>
      <c r="JB59" s="12" t="s">
        <v>331</v>
      </c>
      <c r="JC59" s="12">
        <v>57</v>
      </c>
      <c r="JD59" s="12">
        <v>118</v>
      </c>
      <c r="JI59" s="12" t="s">
        <v>4</v>
      </c>
      <c r="JK59" s="12" t="s">
        <v>55</v>
      </c>
      <c r="JL59" s="12" t="s">
        <v>41</v>
      </c>
      <c r="JM59" s="12">
        <v>13</v>
      </c>
      <c r="JQ59" s="12">
        <v>10.7</v>
      </c>
      <c r="JT59" s="12" t="s">
        <v>13</v>
      </c>
      <c r="JU59" s="12" t="s">
        <v>12</v>
      </c>
      <c r="JV59" s="12" t="s">
        <v>11</v>
      </c>
      <c r="JZ59" s="12" t="s">
        <v>4</v>
      </c>
      <c r="KB59" s="12" t="s">
        <v>3</v>
      </c>
      <c r="KC59" s="12" t="s">
        <v>3</v>
      </c>
      <c r="KD59" s="12">
        <v>14</v>
      </c>
      <c r="KE59" s="12">
        <v>8.5</v>
      </c>
      <c r="KF59" s="12">
        <v>2.1</v>
      </c>
      <c r="KG59" s="12">
        <v>1.8</v>
      </c>
      <c r="KH59" s="12">
        <v>0.9</v>
      </c>
      <c r="KI59" s="12">
        <v>1</v>
      </c>
      <c r="KJ59" s="12" t="s">
        <v>332</v>
      </c>
      <c r="KK59" s="12">
        <v>33.4</v>
      </c>
      <c r="KL59" s="12" t="s">
        <v>945</v>
      </c>
      <c r="KM59" s="21" t="s">
        <v>945</v>
      </c>
      <c r="KN59" s="12">
        <v>2</v>
      </c>
      <c r="KO59" s="12" t="s">
        <v>1155</v>
      </c>
      <c r="KP59" s="12">
        <v>6.28</v>
      </c>
      <c r="KQ59" s="12">
        <v>0.28999999999999998</v>
      </c>
      <c r="KR59" s="12">
        <v>7.0000000000000007E-2</v>
      </c>
      <c r="KS59" s="12" t="s">
        <v>4</v>
      </c>
      <c r="KU59" s="12">
        <v>0.7</v>
      </c>
      <c r="KV59" s="12" t="s">
        <v>325</v>
      </c>
      <c r="KW59" s="12" t="s">
        <v>1168</v>
      </c>
      <c r="KX59" s="12">
        <v>2</v>
      </c>
      <c r="KY59" s="12">
        <v>1</v>
      </c>
      <c r="KZ59" s="12" t="s">
        <v>4</v>
      </c>
      <c r="LA59" s="12" t="s">
        <v>1075</v>
      </c>
      <c r="LB59" s="12" t="s">
        <v>333</v>
      </c>
      <c r="LC59" s="12">
        <v>18</v>
      </c>
      <c r="LD59" s="12">
        <v>67</v>
      </c>
      <c r="LE59" s="12" t="s">
        <v>7</v>
      </c>
      <c r="LF59" s="12">
        <v>15</v>
      </c>
      <c r="LG59" s="12">
        <v>85</v>
      </c>
      <c r="LI59" s="12" t="s">
        <v>4</v>
      </c>
      <c r="LK59" s="12" t="s">
        <v>55</v>
      </c>
      <c r="LL59" s="12" t="s">
        <v>42</v>
      </c>
      <c r="LM59" s="12">
        <v>11.5</v>
      </c>
      <c r="LQ59" s="12">
        <v>11.8</v>
      </c>
      <c r="LT59" s="12" t="s">
        <v>13</v>
      </c>
      <c r="LU59" s="12" t="s">
        <v>12</v>
      </c>
      <c r="LV59" s="12" t="s">
        <v>14</v>
      </c>
      <c r="LW59" s="12" t="s">
        <v>11</v>
      </c>
      <c r="LZ59" s="12" t="s">
        <v>94</v>
      </c>
      <c r="MA59" s="12" t="s">
        <v>13</v>
      </c>
      <c r="MB59" s="12" t="s">
        <v>11</v>
      </c>
      <c r="MC59" s="12" t="s">
        <v>14</v>
      </c>
      <c r="MF59" s="12" t="s">
        <v>4</v>
      </c>
      <c r="MH59" s="12" t="s">
        <v>3</v>
      </c>
      <c r="MI59" s="12" t="s">
        <v>3</v>
      </c>
      <c r="MJ59" s="12">
        <v>14</v>
      </c>
      <c r="MK59" s="12">
        <v>23</v>
      </c>
      <c r="ML59" s="12">
        <v>1.6</v>
      </c>
      <c r="MM59" s="12">
        <v>1.6</v>
      </c>
      <c r="MN59" s="12">
        <v>0.8</v>
      </c>
      <c r="MO59" s="12">
        <v>1.2</v>
      </c>
      <c r="MQ59" s="12">
        <v>102</v>
      </c>
      <c r="MR59" s="12" t="s">
        <v>945</v>
      </c>
      <c r="MS59" s="12" t="s">
        <v>945</v>
      </c>
      <c r="MT59" s="12">
        <v>3</v>
      </c>
      <c r="MU59" s="12" t="s">
        <v>1132</v>
      </c>
      <c r="MV59" s="21">
        <v>0.91</v>
      </c>
      <c r="MW59" s="21">
        <v>0.1</v>
      </c>
      <c r="MX59" s="12" t="s">
        <v>4</v>
      </c>
      <c r="MZ59" s="12" t="s">
        <v>4</v>
      </c>
      <c r="NA59" s="12" t="s">
        <v>7</v>
      </c>
      <c r="NH59" s="12" t="s">
        <v>4</v>
      </c>
      <c r="NI59" s="12" t="s">
        <v>4</v>
      </c>
      <c r="NJ59" s="12" t="s">
        <v>4</v>
      </c>
      <c r="NK59" s="12" t="s">
        <v>55</v>
      </c>
      <c r="NL59" s="12" t="s">
        <v>56</v>
      </c>
      <c r="NM59" s="12" t="s">
        <v>56</v>
      </c>
      <c r="NN59" s="12">
        <v>0</v>
      </c>
      <c r="NO59" s="12">
        <v>0</v>
      </c>
      <c r="NP59" s="12" t="s">
        <v>41</v>
      </c>
      <c r="NQ59" s="12" t="s">
        <v>3</v>
      </c>
      <c r="NR59" s="12">
        <v>1.2</v>
      </c>
      <c r="NT59" s="12">
        <v>9.6</v>
      </c>
      <c r="OA59" s="12" t="s">
        <v>13</v>
      </c>
      <c r="OB59" s="12" t="s">
        <v>94</v>
      </c>
      <c r="OC59" s="12" t="s">
        <v>17</v>
      </c>
      <c r="OD59" s="12" t="s">
        <v>14</v>
      </c>
      <c r="OG59" s="12" t="s">
        <v>3</v>
      </c>
      <c r="OH59" s="12" t="s">
        <v>328</v>
      </c>
      <c r="OI59" s="12">
        <v>1.8</v>
      </c>
      <c r="OJ59" s="12">
        <v>2.1</v>
      </c>
      <c r="OK59" s="12" t="s">
        <v>4</v>
      </c>
      <c r="ON59" s="12" t="s">
        <v>64</v>
      </c>
      <c r="OO59" s="12" t="s">
        <v>3</v>
      </c>
      <c r="OP59" s="12">
        <v>102</v>
      </c>
      <c r="OQ59" s="12">
        <v>98</v>
      </c>
      <c r="OR59" s="12" t="s">
        <v>4</v>
      </c>
      <c r="OS59" s="12" t="s">
        <v>65</v>
      </c>
      <c r="OT59" s="12" t="s">
        <v>60</v>
      </c>
      <c r="OU59" s="12">
        <v>7</v>
      </c>
      <c r="OV59" s="12">
        <v>5</v>
      </c>
      <c r="OW59" s="12">
        <v>4</v>
      </c>
      <c r="OZ59" s="12" t="s">
        <v>334</v>
      </c>
      <c r="PA59" s="12" t="s">
        <v>213</v>
      </c>
      <c r="PB59" s="12">
        <v>91</v>
      </c>
      <c r="PC59" s="12">
        <v>5</v>
      </c>
      <c r="PD59" s="12">
        <v>2</v>
      </c>
      <c r="PG59" s="12" t="s">
        <v>65</v>
      </c>
      <c r="PH59" s="12" t="s">
        <v>59</v>
      </c>
      <c r="PI59" s="12">
        <v>7</v>
      </c>
      <c r="PJ59" s="12">
        <v>5</v>
      </c>
      <c r="PK59" s="12">
        <v>4</v>
      </c>
      <c r="PN59" s="12" t="s">
        <v>334</v>
      </c>
      <c r="PO59" s="12" t="s">
        <v>59</v>
      </c>
      <c r="PP59" s="12">
        <v>95</v>
      </c>
      <c r="PQ59" s="12">
        <v>5</v>
      </c>
      <c r="PR59" s="12">
        <v>2</v>
      </c>
      <c r="QJ59" s="12">
        <v>50</v>
      </c>
      <c r="QK59" s="12">
        <v>50</v>
      </c>
      <c r="QL59" s="12">
        <v>1.32</v>
      </c>
      <c r="QM59" s="12" t="s">
        <v>68</v>
      </c>
      <c r="QN59" s="12" t="s">
        <v>4</v>
      </c>
      <c r="QO59" s="12" t="s">
        <v>4</v>
      </c>
      <c r="QQ59" s="12" t="s">
        <v>4</v>
      </c>
      <c r="QR59" s="12" t="s">
        <v>3</v>
      </c>
      <c r="QS59" s="12">
        <v>0.9</v>
      </c>
      <c r="QU59" s="12" t="s">
        <v>4</v>
      </c>
      <c r="QW59" s="12" t="s">
        <v>7</v>
      </c>
      <c r="RB59" s="12" t="s">
        <v>55</v>
      </c>
      <c r="RC59" s="12" t="s">
        <v>91</v>
      </c>
      <c r="RD59" s="12">
        <v>12</v>
      </c>
      <c r="RK59" s="12" t="s">
        <v>13</v>
      </c>
      <c r="RL59" s="12" t="s">
        <v>12</v>
      </c>
      <c r="RM59" s="12" t="s">
        <v>14</v>
      </c>
      <c r="RQ59" s="12" t="s">
        <v>3</v>
      </c>
      <c r="RR59" s="12" t="s">
        <v>25</v>
      </c>
    </row>
    <row r="60" spans="1:487" x14ac:dyDescent="0.35">
      <c r="A60" s="85">
        <v>20501471</v>
      </c>
      <c r="B60" s="12" t="s">
        <v>72</v>
      </c>
      <c r="C60" s="24">
        <v>0.59097222222222223</v>
      </c>
      <c r="D60" s="20">
        <v>44447</v>
      </c>
      <c r="E60" s="12" t="s">
        <v>47</v>
      </c>
      <c r="F60" s="12" t="s">
        <v>271</v>
      </c>
      <c r="G60" s="12" t="s">
        <v>336</v>
      </c>
      <c r="H60" s="12" t="s">
        <v>487</v>
      </c>
      <c r="I60" s="12">
        <v>62.136290000000002</v>
      </c>
      <c r="J60" s="12">
        <v>-150.94032000000001</v>
      </c>
      <c r="K60" s="12">
        <v>50</v>
      </c>
      <c r="L60" s="12">
        <v>34</v>
      </c>
      <c r="M60" s="21">
        <v>0.65</v>
      </c>
      <c r="P60" s="12" t="s">
        <v>68</v>
      </c>
      <c r="Q60" s="12" t="s">
        <v>4</v>
      </c>
      <c r="R60" s="12" t="s">
        <v>4</v>
      </c>
      <c r="T60" s="12" t="s">
        <v>4</v>
      </c>
      <c r="U60" s="12" t="s">
        <v>3</v>
      </c>
      <c r="V60" s="12">
        <v>0.9</v>
      </c>
      <c r="X60" s="12" t="s">
        <v>4</v>
      </c>
      <c r="Z60" s="12" t="s">
        <v>7</v>
      </c>
      <c r="AG60" s="12" t="s">
        <v>55</v>
      </c>
      <c r="AH60" s="12" t="s">
        <v>42</v>
      </c>
      <c r="AI60" s="12">
        <v>23.1</v>
      </c>
      <c r="AP60" s="12" t="s">
        <v>13</v>
      </c>
      <c r="AQ60" s="12" t="s">
        <v>12</v>
      </c>
      <c r="AR60" s="12" t="s">
        <v>14</v>
      </c>
      <c r="AS60" s="12" t="s">
        <v>11</v>
      </c>
      <c r="AV60" s="12" t="s">
        <v>4</v>
      </c>
      <c r="AY60" s="12">
        <v>70</v>
      </c>
      <c r="AZ60" s="12">
        <v>70</v>
      </c>
      <c r="BA60" s="12">
        <v>0.51</v>
      </c>
      <c r="BB60" s="12">
        <v>1</v>
      </c>
      <c r="BC60" s="12" t="s">
        <v>1118</v>
      </c>
      <c r="BD60" s="12">
        <v>0.7</v>
      </c>
      <c r="BE60" s="12">
        <v>0.22</v>
      </c>
      <c r="BJ60" s="12" t="s">
        <v>4</v>
      </c>
      <c r="BL60" s="12" t="s">
        <v>4</v>
      </c>
      <c r="BM60" s="12" t="s">
        <v>54</v>
      </c>
      <c r="BT60" s="12" t="s">
        <v>4</v>
      </c>
      <c r="BU60" s="12" t="s">
        <v>4</v>
      </c>
      <c r="BV60" s="12" t="s">
        <v>4</v>
      </c>
      <c r="BW60" s="12" t="s">
        <v>414</v>
      </c>
      <c r="BX60" s="12" t="s">
        <v>56</v>
      </c>
      <c r="BY60" s="12" t="s">
        <v>56</v>
      </c>
      <c r="BZ60" s="12">
        <v>0</v>
      </c>
      <c r="CA60" s="12">
        <v>0</v>
      </c>
      <c r="CB60" s="12" t="s">
        <v>42</v>
      </c>
      <c r="CC60" s="12" t="s">
        <v>3</v>
      </c>
      <c r="CD60" s="12">
        <v>1.2</v>
      </c>
      <c r="CF60" s="12">
        <v>18.3</v>
      </c>
      <c r="CM60" s="12" t="s">
        <v>12</v>
      </c>
      <c r="CN60" s="12" t="s">
        <v>13</v>
      </c>
      <c r="CO60" s="12" t="s">
        <v>11</v>
      </c>
      <c r="CS60" s="12" t="s">
        <v>4</v>
      </c>
      <c r="CU60" s="12">
        <v>3.1</v>
      </c>
      <c r="CV60" s="12">
        <v>2.8</v>
      </c>
      <c r="CW60" s="12" t="s">
        <v>4</v>
      </c>
      <c r="CZ60" s="12" t="s">
        <v>64</v>
      </c>
      <c r="DA60" s="12" t="s">
        <v>3</v>
      </c>
      <c r="DB60" s="12">
        <v>28</v>
      </c>
      <c r="DC60" s="12">
        <v>70</v>
      </c>
      <c r="DD60" s="12" t="s">
        <v>4</v>
      </c>
      <c r="DE60" s="12" t="s">
        <v>479</v>
      </c>
      <c r="DF60" s="12" t="s">
        <v>59</v>
      </c>
      <c r="DG60" s="12">
        <v>8</v>
      </c>
      <c r="DH60" s="12">
        <v>5</v>
      </c>
      <c r="DI60" s="12">
        <v>1</v>
      </c>
      <c r="DJ60" s="12" t="s">
        <v>488</v>
      </c>
      <c r="DL60" s="12" t="s">
        <v>165</v>
      </c>
      <c r="DM60" s="12" t="s">
        <v>59</v>
      </c>
      <c r="DN60" s="12">
        <v>57</v>
      </c>
      <c r="DO60" s="12">
        <v>5</v>
      </c>
      <c r="DP60" s="12">
        <v>1</v>
      </c>
      <c r="DS60" s="12" t="s">
        <v>344</v>
      </c>
      <c r="DT60" s="12" t="s">
        <v>59</v>
      </c>
      <c r="DU60" s="12">
        <v>65</v>
      </c>
      <c r="DV60" s="12">
        <v>3</v>
      </c>
      <c r="DW60" s="12">
        <v>1</v>
      </c>
      <c r="DX60" s="12" t="s">
        <v>489</v>
      </c>
      <c r="DZ60" s="12" t="s">
        <v>479</v>
      </c>
      <c r="EA60" s="12" t="s">
        <v>60</v>
      </c>
      <c r="EB60" s="12">
        <v>8</v>
      </c>
      <c r="EC60" s="12">
        <v>5</v>
      </c>
      <c r="ED60" s="12">
        <v>1</v>
      </c>
      <c r="EG60" s="12" t="s">
        <v>165</v>
      </c>
      <c r="EH60" s="12" t="s">
        <v>60</v>
      </c>
      <c r="EI60" s="12">
        <v>20</v>
      </c>
      <c r="EJ60" s="12">
        <v>5</v>
      </c>
      <c r="EK60" s="12">
        <v>1</v>
      </c>
      <c r="EV60" s="12" t="s">
        <v>4</v>
      </c>
      <c r="EX60" s="12">
        <v>36</v>
      </c>
      <c r="EY60" s="21">
        <f t="shared" si="8"/>
        <v>0.5557777777777777</v>
      </c>
      <c r="EZ60" s="12">
        <v>5.4</v>
      </c>
      <c r="FA60" s="12">
        <v>13.5</v>
      </c>
      <c r="FB60" s="12">
        <v>5.6</v>
      </c>
      <c r="FC60" s="12">
        <v>15.3</v>
      </c>
      <c r="FD60" s="12">
        <f t="shared" si="2"/>
        <v>5.5</v>
      </c>
      <c r="FE60">
        <v>19.829999999999998</v>
      </c>
      <c r="FF60" s="13">
        <f t="shared" si="3"/>
        <v>0.82822085889570551</v>
      </c>
      <c r="FG60" s="13">
        <f t="shared" si="4"/>
        <v>1.216564417177914</v>
      </c>
      <c r="FH60" s="21">
        <f t="shared" si="9"/>
        <v>17.5</v>
      </c>
      <c r="FI60" s="21">
        <f t="shared" si="5"/>
        <v>5.5</v>
      </c>
      <c r="FJ60" s="21">
        <f t="shared" si="6"/>
        <v>0.65</v>
      </c>
      <c r="FK60" s="21">
        <f t="shared" si="7"/>
        <v>0.3833333333333333</v>
      </c>
      <c r="FL60" s="12" t="s">
        <v>52</v>
      </c>
      <c r="FM60" s="12">
        <v>0</v>
      </c>
      <c r="FN60" s="12" t="s">
        <v>134</v>
      </c>
      <c r="FO60" s="12">
        <v>1</v>
      </c>
      <c r="FP60" s="12">
        <v>0</v>
      </c>
      <c r="FQ60" s="12" t="s">
        <v>61</v>
      </c>
      <c r="FR60" s="12" t="s">
        <v>62</v>
      </c>
      <c r="FS60" s="12" t="s">
        <v>3</v>
      </c>
      <c r="FT60" s="12" t="s">
        <v>4</v>
      </c>
      <c r="FU60" s="12" t="s">
        <v>4</v>
      </c>
      <c r="FV60" s="12">
        <v>0</v>
      </c>
      <c r="FX60" s="12" t="s">
        <v>4</v>
      </c>
      <c r="GA60" s="12">
        <v>12</v>
      </c>
      <c r="GB60" s="12">
        <v>12.2</v>
      </c>
      <c r="GC60" s="21">
        <v>0.82</v>
      </c>
      <c r="GD60" s="12">
        <v>2</v>
      </c>
      <c r="GE60" s="12" t="s">
        <v>1100</v>
      </c>
      <c r="GF60" s="12">
        <v>5.92</v>
      </c>
      <c r="GG60" s="12">
        <v>1.7</v>
      </c>
      <c r="GH60" s="12">
        <v>0.15</v>
      </c>
      <c r="GI60" s="12" t="s">
        <v>3</v>
      </c>
      <c r="GJ60" s="12">
        <v>1</v>
      </c>
      <c r="GL60" s="12" t="s">
        <v>325</v>
      </c>
      <c r="GM60" s="12" t="s">
        <v>1168</v>
      </c>
      <c r="GN60" s="12">
        <v>1</v>
      </c>
      <c r="GO60" s="12">
        <v>0</v>
      </c>
      <c r="GP60" s="12" t="s">
        <v>4</v>
      </c>
      <c r="GQ60" s="12" t="s">
        <v>1075</v>
      </c>
      <c r="GY60" s="12" t="s">
        <v>4</v>
      </c>
      <c r="HA60" s="12" t="s">
        <v>414</v>
      </c>
      <c r="HB60" s="12" t="s">
        <v>42</v>
      </c>
      <c r="HC60" s="12">
        <v>16.899999999999999</v>
      </c>
      <c r="HG60" s="12">
        <v>14.2</v>
      </c>
      <c r="HJ60" s="12" t="s">
        <v>12</v>
      </c>
      <c r="HK60" s="12" t="s">
        <v>13</v>
      </c>
      <c r="HL60" s="12" t="s">
        <v>11</v>
      </c>
      <c r="HP60" s="12" t="s">
        <v>12</v>
      </c>
      <c r="HQ60" s="12" t="s">
        <v>13</v>
      </c>
      <c r="HR60" s="12" t="s">
        <v>11</v>
      </c>
      <c r="HV60" s="12" t="s">
        <v>4</v>
      </c>
      <c r="HX60" s="12" t="s">
        <v>3</v>
      </c>
      <c r="HY60" s="12" t="s">
        <v>3</v>
      </c>
      <c r="HZ60" s="12">
        <v>12.2</v>
      </c>
      <c r="IA60" s="12">
        <v>0</v>
      </c>
      <c r="IB60" s="12">
        <v>2.2000000000000002</v>
      </c>
      <c r="IC60" s="12">
        <v>0</v>
      </c>
      <c r="ID60" s="12">
        <v>1</v>
      </c>
      <c r="IE60" s="12">
        <v>0</v>
      </c>
      <c r="IF60" s="12" t="s">
        <v>490</v>
      </c>
      <c r="IG60" s="12">
        <v>12</v>
      </c>
      <c r="IH60" s="12">
        <v>12.5</v>
      </c>
      <c r="II60" s="21">
        <v>0.16</v>
      </c>
      <c r="IJ60" s="12">
        <v>3</v>
      </c>
      <c r="IK60" s="12" t="s">
        <v>1118</v>
      </c>
      <c r="IL60" s="12">
        <v>5.34</v>
      </c>
      <c r="IM60" s="21">
        <v>1.4</v>
      </c>
      <c r="IN60" s="21">
        <v>0.25</v>
      </c>
      <c r="IT60" s="12" t="s">
        <v>3</v>
      </c>
      <c r="IU60" s="12">
        <v>1.1000000000000001</v>
      </c>
      <c r="IW60" s="12" t="s">
        <v>56</v>
      </c>
      <c r="IX60" s="12" t="s">
        <v>56</v>
      </c>
      <c r="IY60" s="12">
        <v>0</v>
      </c>
      <c r="IZ60" s="12">
        <v>0</v>
      </c>
      <c r="JA60" s="12" t="s">
        <v>7</v>
      </c>
      <c r="JI60" s="12" t="s">
        <v>4</v>
      </c>
      <c r="JK60" s="12" t="s">
        <v>232</v>
      </c>
      <c r="JL60" s="12" t="s">
        <v>42</v>
      </c>
      <c r="JM60" s="12">
        <v>17.600000000000001</v>
      </c>
      <c r="JT60" s="12" t="s">
        <v>12</v>
      </c>
      <c r="JU60" s="12" t="s">
        <v>13</v>
      </c>
      <c r="JZ60" s="12" t="s">
        <v>4</v>
      </c>
      <c r="KB60" s="12" t="s">
        <v>3</v>
      </c>
      <c r="KC60" s="12" t="s">
        <v>3</v>
      </c>
      <c r="KD60" s="12">
        <v>3.3</v>
      </c>
      <c r="KE60" s="12">
        <v>0</v>
      </c>
      <c r="KF60" s="12">
        <v>1.7</v>
      </c>
      <c r="KG60" s="12">
        <v>0</v>
      </c>
      <c r="KH60" s="12">
        <v>1.3</v>
      </c>
      <c r="KI60" s="12">
        <v>0</v>
      </c>
      <c r="KK60" s="12">
        <v>12</v>
      </c>
      <c r="KL60" s="12">
        <v>11.6</v>
      </c>
      <c r="KM60" s="21">
        <v>0.69</v>
      </c>
      <c r="KS60" s="12" t="s">
        <v>3</v>
      </c>
      <c r="KT60" s="12">
        <v>1</v>
      </c>
      <c r="KV60" s="12" t="s">
        <v>56</v>
      </c>
      <c r="KW60" s="12" t="s">
        <v>56</v>
      </c>
      <c r="KX60" s="12">
        <v>0</v>
      </c>
      <c r="KY60" s="12">
        <v>0</v>
      </c>
      <c r="KZ60" s="12" t="s">
        <v>4</v>
      </c>
      <c r="LA60" s="12" t="s">
        <v>7</v>
      </c>
      <c r="LI60" s="12" t="s">
        <v>4</v>
      </c>
      <c r="LK60" s="12" t="s">
        <v>232</v>
      </c>
      <c r="LL60" s="12" t="s">
        <v>42</v>
      </c>
      <c r="LM60" s="12">
        <v>18</v>
      </c>
      <c r="LT60" s="12" t="s">
        <v>12</v>
      </c>
      <c r="LU60" s="12" t="s">
        <v>13</v>
      </c>
      <c r="LV60" s="12" t="s">
        <v>14</v>
      </c>
      <c r="LZ60" s="12" t="s">
        <v>13</v>
      </c>
      <c r="MA60" s="12" t="s">
        <v>12</v>
      </c>
      <c r="MB60" s="12" t="s">
        <v>14</v>
      </c>
      <c r="MC60" s="12" t="s">
        <v>11</v>
      </c>
      <c r="MF60" s="12" t="s">
        <v>4</v>
      </c>
      <c r="MH60" s="12" t="s">
        <v>4</v>
      </c>
      <c r="MI60" s="12" t="s">
        <v>3</v>
      </c>
      <c r="MJ60" s="12">
        <v>0</v>
      </c>
      <c r="MK60" s="12">
        <v>0</v>
      </c>
      <c r="ML60" s="12">
        <v>0</v>
      </c>
      <c r="MM60" s="12">
        <v>0</v>
      </c>
      <c r="MN60" s="12">
        <v>0</v>
      </c>
      <c r="MO60" s="12">
        <v>0</v>
      </c>
      <c r="MQ60" s="12">
        <v>40</v>
      </c>
      <c r="MR60" s="12">
        <v>39</v>
      </c>
      <c r="MS60" s="12">
        <v>1.08</v>
      </c>
      <c r="MX60" s="12" t="s">
        <v>4</v>
      </c>
      <c r="MZ60" s="12" t="s">
        <v>4</v>
      </c>
      <c r="NA60" s="12" t="s">
        <v>7</v>
      </c>
      <c r="NH60" s="12" t="s">
        <v>4</v>
      </c>
      <c r="NI60" s="12" t="s">
        <v>4</v>
      </c>
      <c r="NJ60" s="12" t="s">
        <v>4</v>
      </c>
      <c r="NK60" s="12" t="s">
        <v>415</v>
      </c>
      <c r="NL60" s="12" t="s">
        <v>56</v>
      </c>
      <c r="NM60" s="12" t="s">
        <v>56</v>
      </c>
      <c r="NN60" s="12">
        <v>0</v>
      </c>
      <c r="NO60" s="12">
        <v>0</v>
      </c>
      <c r="NP60" s="12" t="s">
        <v>42</v>
      </c>
      <c r="NQ60" s="12" t="s">
        <v>3</v>
      </c>
      <c r="NR60" s="12">
        <v>1.1000000000000001</v>
      </c>
      <c r="NT60" s="12">
        <v>16.3</v>
      </c>
      <c r="OA60" s="12" t="s">
        <v>13</v>
      </c>
      <c r="OB60" s="12" t="s">
        <v>94</v>
      </c>
      <c r="OC60" s="12" t="s">
        <v>11</v>
      </c>
      <c r="OG60" s="12" t="s">
        <v>4</v>
      </c>
      <c r="OI60" s="12">
        <v>3.5</v>
      </c>
      <c r="OJ60" s="12">
        <v>2.9</v>
      </c>
      <c r="OK60" s="12" t="s">
        <v>4</v>
      </c>
      <c r="ON60" s="12" t="s">
        <v>64</v>
      </c>
      <c r="OO60" s="12" t="s">
        <v>3</v>
      </c>
      <c r="OP60" s="12">
        <v>40</v>
      </c>
      <c r="OQ60" s="12">
        <v>40</v>
      </c>
      <c r="OR60" s="12" t="s">
        <v>4</v>
      </c>
      <c r="OS60" s="12" t="s">
        <v>479</v>
      </c>
      <c r="OT60" s="12" t="s">
        <v>60</v>
      </c>
      <c r="OU60" s="12">
        <v>40</v>
      </c>
      <c r="OV60" s="12">
        <v>5</v>
      </c>
      <c r="OW60" s="12">
        <v>1</v>
      </c>
      <c r="OZ60" s="12" t="s">
        <v>479</v>
      </c>
      <c r="PA60" s="12" t="s">
        <v>59</v>
      </c>
      <c r="PB60" s="12">
        <v>40</v>
      </c>
      <c r="PC60" s="12">
        <v>5</v>
      </c>
      <c r="PD60" s="12">
        <v>1</v>
      </c>
      <c r="QJ60" s="12">
        <v>50</v>
      </c>
      <c r="QK60" s="12">
        <v>51</v>
      </c>
      <c r="QL60" s="12">
        <v>1.25</v>
      </c>
      <c r="QM60" s="12" t="s">
        <v>68</v>
      </c>
      <c r="QN60" s="12" t="s">
        <v>4</v>
      </c>
      <c r="QO60" s="12" t="s">
        <v>4</v>
      </c>
      <c r="QQ60" s="12" t="s">
        <v>4</v>
      </c>
      <c r="QR60" s="12" t="s">
        <v>3</v>
      </c>
      <c r="QS60" s="12">
        <v>1.4</v>
      </c>
      <c r="QU60" s="12" t="s">
        <v>4</v>
      </c>
      <c r="QW60" s="12" t="s">
        <v>7</v>
      </c>
      <c r="RB60" s="12" t="s">
        <v>416</v>
      </c>
      <c r="RC60" s="12" t="s">
        <v>91</v>
      </c>
      <c r="RD60" s="12">
        <v>1.9</v>
      </c>
      <c r="RK60" s="12" t="s">
        <v>12</v>
      </c>
      <c r="RL60" s="12" t="s">
        <v>13</v>
      </c>
      <c r="RM60" s="12" t="s">
        <v>14</v>
      </c>
      <c r="RQ60" s="12" t="s">
        <v>4</v>
      </c>
      <c r="RS60" s="12" t="s">
        <v>491</v>
      </c>
    </row>
    <row r="61" spans="1:487" x14ac:dyDescent="0.35">
      <c r="A61" s="85">
        <v>20501472</v>
      </c>
      <c r="B61" s="12" t="s">
        <v>72</v>
      </c>
      <c r="C61" s="24">
        <v>0.51388888888888895</v>
      </c>
      <c r="D61" s="20">
        <v>44446</v>
      </c>
      <c r="E61" s="12" t="s">
        <v>47</v>
      </c>
      <c r="F61" s="12" t="s">
        <v>271</v>
      </c>
      <c r="G61" s="12" t="s">
        <v>476</v>
      </c>
      <c r="H61" s="12" t="s">
        <v>477</v>
      </c>
      <c r="I61" s="12">
        <v>62.106209999999997</v>
      </c>
      <c r="J61" s="12">
        <v>-150.52565000000001</v>
      </c>
      <c r="K61" s="12">
        <v>50</v>
      </c>
      <c r="L61" s="12">
        <v>49.9</v>
      </c>
      <c r="M61" s="21">
        <v>0.12</v>
      </c>
      <c r="P61" s="12" t="s">
        <v>68</v>
      </c>
      <c r="Q61" s="12" t="s">
        <v>4</v>
      </c>
      <c r="R61" s="12" t="s">
        <v>4</v>
      </c>
      <c r="T61" s="12" t="s">
        <v>4</v>
      </c>
      <c r="U61" s="12" t="s">
        <v>3</v>
      </c>
      <c r="V61" s="12">
        <v>0.8</v>
      </c>
      <c r="X61" s="12" t="s">
        <v>4</v>
      </c>
      <c r="Z61" s="12" t="s">
        <v>7</v>
      </c>
      <c r="AG61" s="12" t="s">
        <v>37</v>
      </c>
      <c r="AH61" s="12" t="s">
        <v>43</v>
      </c>
      <c r="AI61" s="12">
        <v>4.5999999999999996</v>
      </c>
      <c r="AP61" s="12" t="s">
        <v>14</v>
      </c>
      <c r="AV61" s="12" t="s">
        <v>4</v>
      </c>
      <c r="AY61" s="12">
        <v>13</v>
      </c>
      <c r="AZ61" s="12">
        <v>13.1</v>
      </c>
      <c r="BA61" s="12">
        <v>0.46</v>
      </c>
      <c r="BJ61" s="12" t="s">
        <v>4</v>
      </c>
      <c r="BL61" s="12" t="s">
        <v>4</v>
      </c>
      <c r="BM61" s="12" t="s">
        <v>54</v>
      </c>
      <c r="BT61" s="12" t="s">
        <v>4</v>
      </c>
      <c r="BU61" s="12" t="s">
        <v>4</v>
      </c>
      <c r="BV61" s="12" t="s">
        <v>4</v>
      </c>
      <c r="BW61" s="12" t="s">
        <v>37</v>
      </c>
      <c r="BX61" s="12" t="s">
        <v>56</v>
      </c>
      <c r="BY61" s="12" t="s">
        <v>56</v>
      </c>
      <c r="BZ61" s="12">
        <v>0</v>
      </c>
      <c r="CA61" s="12">
        <v>0</v>
      </c>
      <c r="CB61" s="12" t="s">
        <v>43</v>
      </c>
      <c r="CC61" s="12" t="s">
        <v>3</v>
      </c>
      <c r="CD61" s="12">
        <v>0.4</v>
      </c>
      <c r="CF61" s="12">
        <v>4.0999999999999996</v>
      </c>
      <c r="CM61" s="12" t="s">
        <v>14</v>
      </c>
      <c r="CN61" s="12" t="s">
        <v>13</v>
      </c>
      <c r="CS61" s="12" t="s">
        <v>4</v>
      </c>
      <c r="CU61" s="12">
        <v>0.6</v>
      </c>
      <c r="CV61" s="12">
        <v>0.5</v>
      </c>
      <c r="CW61" s="12" t="s">
        <v>4</v>
      </c>
      <c r="CZ61" s="12" t="s">
        <v>64</v>
      </c>
      <c r="DA61" s="12" t="s">
        <v>3</v>
      </c>
      <c r="DB61" s="12">
        <v>13</v>
      </c>
      <c r="DC61" s="12">
        <v>13</v>
      </c>
      <c r="DD61" s="12" t="s">
        <v>4</v>
      </c>
      <c r="DE61" s="12" t="s">
        <v>66</v>
      </c>
      <c r="DF61" s="12" t="s">
        <v>60</v>
      </c>
      <c r="DG61" s="12">
        <v>13</v>
      </c>
      <c r="DH61" s="12">
        <v>5</v>
      </c>
      <c r="DI61" s="12">
        <v>1</v>
      </c>
      <c r="DL61" s="12" t="s">
        <v>66</v>
      </c>
      <c r="DM61" s="12" t="s">
        <v>59</v>
      </c>
      <c r="DN61" s="12">
        <v>13</v>
      </c>
      <c r="DO61" s="12">
        <v>5</v>
      </c>
      <c r="DP61" s="12">
        <v>1</v>
      </c>
      <c r="EV61" s="12" t="s">
        <v>4</v>
      </c>
      <c r="EX61" s="12">
        <v>60</v>
      </c>
      <c r="EY61" s="21">
        <f t="shared" si="8"/>
        <v>0.56666666666666665</v>
      </c>
      <c r="EZ61" s="12">
        <v>4.0999999999999996</v>
      </c>
      <c r="FA61" s="12">
        <v>2.8</v>
      </c>
      <c r="FB61" s="12">
        <v>4</v>
      </c>
      <c r="FC61" s="12">
        <v>3</v>
      </c>
      <c r="FD61" s="12">
        <f t="shared" si="2"/>
        <v>4.05</v>
      </c>
      <c r="FE61">
        <v>7.9</v>
      </c>
      <c r="FF61" s="13">
        <f t="shared" si="3"/>
        <v>0.75675675675675669</v>
      </c>
      <c r="FG61" s="13">
        <f t="shared" si="4"/>
        <v>2.1351351351351351</v>
      </c>
      <c r="FH61" s="21">
        <f t="shared" si="9"/>
        <v>3.5666666666666669</v>
      </c>
      <c r="FI61" s="21">
        <f t="shared" si="5"/>
        <v>95.5</v>
      </c>
      <c r="FJ61" s="21">
        <f t="shared" si="6"/>
        <v>2.1833333333333336</v>
      </c>
      <c r="FK61" s="21">
        <f t="shared" si="7"/>
        <v>0.33333333333333331</v>
      </c>
      <c r="FL61" s="12" t="s">
        <v>20</v>
      </c>
      <c r="FM61" s="12">
        <v>4</v>
      </c>
      <c r="FN61" s="12" t="s">
        <v>134</v>
      </c>
      <c r="FO61" s="12">
        <v>5</v>
      </c>
      <c r="FP61" s="12">
        <v>0</v>
      </c>
      <c r="FQ61" s="23">
        <v>0</v>
      </c>
      <c r="FS61" s="12" t="s">
        <v>4</v>
      </c>
      <c r="FT61" s="12" t="s">
        <v>4</v>
      </c>
      <c r="FU61" s="12" t="s">
        <v>4</v>
      </c>
      <c r="FV61" s="12">
        <v>0</v>
      </c>
      <c r="FX61" s="12" t="s">
        <v>4</v>
      </c>
      <c r="GA61" s="12">
        <v>20</v>
      </c>
      <c r="GB61" s="12">
        <v>20</v>
      </c>
      <c r="GC61" s="21">
        <v>0</v>
      </c>
      <c r="GI61" s="12" t="s">
        <v>3</v>
      </c>
      <c r="GJ61" s="12">
        <v>0.3</v>
      </c>
      <c r="GL61" s="12" t="s">
        <v>325</v>
      </c>
      <c r="GM61" s="12" t="s">
        <v>1168</v>
      </c>
      <c r="GN61" s="12">
        <v>2</v>
      </c>
      <c r="GO61" s="12">
        <v>0</v>
      </c>
      <c r="GP61" s="12" t="s">
        <v>4</v>
      </c>
      <c r="GQ61" s="12" t="s">
        <v>7</v>
      </c>
      <c r="GY61" s="12" t="s">
        <v>4</v>
      </c>
      <c r="HA61" s="12" t="s">
        <v>414</v>
      </c>
      <c r="HB61" s="12" t="s">
        <v>42</v>
      </c>
      <c r="HC61" s="12">
        <v>3.7</v>
      </c>
      <c r="HG61" s="12">
        <v>4.5999999999999996</v>
      </c>
      <c r="HJ61" s="12" t="s">
        <v>13</v>
      </c>
      <c r="HK61" s="12" t="s">
        <v>12</v>
      </c>
      <c r="HP61" s="12" t="s">
        <v>14</v>
      </c>
      <c r="HQ61" s="12" t="s">
        <v>13</v>
      </c>
      <c r="HV61" s="12" t="s">
        <v>4</v>
      </c>
      <c r="HX61" s="12" t="s">
        <v>3</v>
      </c>
      <c r="HY61" s="12" t="s">
        <v>4</v>
      </c>
      <c r="HZ61" s="12">
        <v>20</v>
      </c>
      <c r="IA61" s="12">
        <v>14</v>
      </c>
      <c r="IB61" s="12">
        <v>1.5</v>
      </c>
      <c r="IC61" s="12">
        <v>2.2000000000000002</v>
      </c>
      <c r="ID61" s="12">
        <v>0.4</v>
      </c>
      <c r="IE61" s="12">
        <v>0.3</v>
      </c>
      <c r="IG61" s="12">
        <v>20</v>
      </c>
      <c r="IH61" s="12">
        <v>20</v>
      </c>
      <c r="II61" s="21">
        <v>1</v>
      </c>
      <c r="IJ61" s="12">
        <v>2</v>
      </c>
      <c r="IK61" s="12" t="s">
        <v>1100</v>
      </c>
      <c r="IL61" s="12">
        <v>3.45</v>
      </c>
      <c r="IM61" s="21">
        <v>0.32</v>
      </c>
      <c r="IN61" s="21">
        <v>0.06</v>
      </c>
      <c r="IT61" s="12" t="s">
        <v>3</v>
      </c>
      <c r="IU61" s="12">
        <v>0.3</v>
      </c>
      <c r="IW61" s="12" t="s">
        <v>325</v>
      </c>
      <c r="IX61" s="12" t="s">
        <v>1168</v>
      </c>
      <c r="IY61" s="12">
        <v>1</v>
      </c>
      <c r="IZ61" s="12">
        <v>0</v>
      </c>
      <c r="JA61" s="12" t="s">
        <v>7</v>
      </c>
      <c r="JI61" s="12" t="s">
        <v>4</v>
      </c>
      <c r="JK61" s="12" t="s">
        <v>415</v>
      </c>
      <c r="JL61" s="12" t="s">
        <v>42</v>
      </c>
      <c r="JM61" s="12">
        <v>3.6</v>
      </c>
      <c r="JQ61" s="12">
        <v>3.8</v>
      </c>
      <c r="JT61" s="12" t="s">
        <v>13</v>
      </c>
      <c r="JU61" s="12" t="s">
        <v>81</v>
      </c>
      <c r="JZ61" s="12" t="s">
        <v>4</v>
      </c>
      <c r="KB61" s="12" t="s">
        <v>3</v>
      </c>
      <c r="KC61" s="12" t="s">
        <v>4</v>
      </c>
      <c r="KD61" s="12">
        <v>20</v>
      </c>
      <c r="KE61" s="12">
        <v>20</v>
      </c>
      <c r="KF61" s="12">
        <v>2.7</v>
      </c>
      <c r="KG61" s="12">
        <v>2.2000000000000002</v>
      </c>
      <c r="KH61" s="12">
        <v>0.3</v>
      </c>
      <c r="KI61" s="12">
        <v>0.4</v>
      </c>
      <c r="KK61" s="12">
        <v>20</v>
      </c>
      <c r="KL61" s="12">
        <v>20</v>
      </c>
      <c r="KM61" s="21">
        <v>0.7</v>
      </c>
      <c r="KN61" s="12">
        <v>1</v>
      </c>
      <c r="KO61" s="12" t="s">
        <v>1118</v>
      </c>
      <c r="KP61" s="12">
        <v>3.43</v>
      </c>
      <c r="KQ61" s="12">
        <v>0.21</v>
      </c>
      <c r="KR61" s="12">
        <v>0.05</v>
      </c>
      <c r="KS61" s="12" t="s">
        <v>3</v>
      </c>
      <c r="KT61" s="12">
        <v>0.3</v>
      </c>
      <c r="KV61" s="12" t="s">
        <v>325</v>
      </c>
      <c r="KW61" s="12" t="s">
        <v>1168</v>
      </c>
      <c r="KX61" s="12">
        <v>2</v>
      </c>
      <c r="KY61" s="12">
        <v>0</v>
      </c>
      <c r="KZ61" s="12" t="s">
        <v>4</v>
      </c>
      <c r="LA61" s="12" t="s">
        <v>7</v>
      </c>
      <c r="LI61" s="12" t="s">
        <v>4</v>
      </c>
      <c r="LK61" s="12" t="s">
        <v>415</v>
      </c>
      <c r="LL61" s="12" t="s">
        <v>42</v>
      </c>
      <c r="LM61" s="12">
        <v>3.4</v>
      </c>
      <c r="LQ61" s="12">
        <v>3.5</v>
      </c>
      <c r="LT61" s="12" t="s">
        <v>13</v>
      </c>
      <c r="LZ61" s="12" t="s">
        <v>13</v>
      </c>
      <c r="MF61" s="12" t="s">
        <v>4</v>
      </c>
      <c r="MH61" s="12" t="s">
        <v>3</v>
      </c>
      <c r="MI61" s="12" t="s">
        <v>4</v>
      </c>
      <c r="MJ61" s="12">
        <v>20</v>
      </c>
      <c r="MK61" s="12">
        <v>20</v>
      </c>
      <c r="ML61" s="12">
        <v>2.6</v>
      </c>
      <c r="MM61" s="12">
        <v>1.9</v>
      </c>
      <c r="MN61" s="12">
        <v>0.3</v>
      </c>
      <c r="MO61" s="12">
        <v>0.3</v>
      </c>
      <c r="MQ61" s="12">
        <v>11</v>
      </c>
      <c r="MR61" s="12">
        <v>20</v>
      </c>
      <c r="MS61" s="12">
        <v>0</v>
      </c>
      <c r="MX61" s="12" t="s">
        <v>4</v>
      </c>
      <c r="MZ61" s="12" t="s">
        <v>4</v>
      </c>
      <c r="NA61" s="12" t="s">
        <v>7</v>
      </c>
      <c r="NH61" s="12" t="s">
        <v>4</v>
      </c>
      <c r="NI61" s="12" t="s">
        <v>4</v>
      </c>
      <c r="NJ61" s="12" t="s">
        <v>4</v>
      </c>
      <c r="NK61" s="12" t="s">
        <v>37</v>
      </c>
      <c r="NL61" s="12" t="s">
        <v>56</v>
      </c>
      <c r="NM61" s="12" t="s">
        <v>56</v>
      </c>
      <c r="NN61" s="12">
        <v>0</v>
      </c>
      <c r="NO61" s="12">
        <v>0</v>
      </c>
      <c r="NP61" s="12" t="s">
        <v>43</v>
      </c>
      <c r="NQ61" s="12" t="s">
        <v>4</v>
      </c>
      <c r="NS61" s="12">
        <v>0.4</v>
      </c>
      <c r="NT61" s="12">
        <v>3.7</v>
      </c>
      <c r="OA61" s="12" t="s">
        <v>13</v>
      </c>
      <c r="OB61" s="12" t="s">
        <v>14</v>
      </c>
      <c r="OG61" s="12" t="s">
        <v>4</v>
      </c>
      <c r="OI61" s="12">
        <v>0.6</v>
      </c>
      <c r="OJ61" s="12">
        <v>0.7</v>
      </c>
      <c r="OK61" s="12" t="s">
        <v>4</v>
      </c>
      <c r="ON61" s="12" t="s">
        <v>64</v>
      </c>
      <c r="OO61" s="12" t="s">
        <v>3</v>
      </c>
      <c r="OP61" s="12">
        <v>11</v>
      </c>
      <c r="OQ61" s="12">
        <v>11</v>
      </c>
      <c r="OR61" s="12" t="s">
        <v>4</v>
      </c>
      <c r="OS61" s="12" t="s">
        <v>65</v>
      </c>
      <c r="OT61" s="12" t="s">
        <v>60</v>
      </c>
      <c r="OU61" s="12">
        <v>11</v>
      </c>
      <c r="OV61" s="12">
        <v>5</v>
      </c>
      <c r="OW61" s="12">
        <v>1</v>
      </c>
      <c r="OZ61" s="12" t="s">
        <v>65</v>
      </c>
      <c r="PA61" s="12" t="s">
        <v>59</v>
      </c>
      <c r="PB61" s="12">
        <v>11</v>
      </c>
      <c r="PC61" s="12">
        <v>5</v>
      </c>
      <c r="PD61" s="12">
        <v>1</v>
      </c>
      <c r="QJ61" s="12">
        <v>50</v>
      </c>
      <c r="QK61" s="12">
        <v>51</v>
      </c>
      <c r="QL61" s="12">
        <v>0.2</v>
      </c>
      <c r="QM61" s="12" t="s">
        <v>68</v>
      </c>
      <c r="QN61" s="12" t="s">
        <v>4</v>
      </c>
      <c r="QO61" s="12" t="s">
        <v>4</v>
      </c>
      <c r="QQ61" s="12" t="s">
        <v>4</v>
      </c>
      <c r="QR61" s="12" t="s">
        <v>4</v>
      </c>
      <c r="QT61" s="12">
        <v>0.7</v>
      </c>
      <c r="QU61" s="12" t="s">
        <v>4</v>
      </c>
      <c r="QW61" s="12" t="s">
        <v>7</v>
      </c>
      <c r="RB61" s="12" t="s">
        <v>37</v>
      </c>
      <c r="RC61" s="12" t="s">
        <v>44</v>
      </c>
      <c r="RD61" s="12">
        <v>5.0999999999999996</v>
      </c>
      <c r="RK61" s="12" t="s">
        <v>15</v>
      </c>
      <c r="RQ61" s="12" t="s">
        <v>4</v>
      </c>
    </row>
    <row r="62" spans="1:487" x14ac:dyDescent="0.35">
      <c r="A62" s="85">
        <v>20501473</v>
      </c>
      <c r="B62" s="12" t="s">
        <v>72</v>
      </c>
      <c r="C62" s="24">
        <v>0.60763888888888895</v>
      </c>
      <c r="D62" s="20">
        <v>44446</v>
      </c>
      <c r="E62" s="12" t="s">
        <v>47</v>
      </c>
      <c r="F62" s="12" t="s">
        <v>271</v>
      </c>
      <c r="G62" s="12" t="s">
        <v>434</v>
      </c>
      <c r="H62" s="12" t="s">
        <v>477</v>
      </c>
      <c r="I62" s="12">
        <v>62.181559999999998</v>
      </c>
      <c r="J62" s="12">
        <v>-150.51703000000001</v>
      </c>
      <c r="K62" s="12">
        <v>50</v>
      </c>
      <c r="L62" s="12">
        <v>49.8</v>
      </c>
      <c r="M62" s="21">
        <v>3.37</v>
      </c>
      <c r="P62" s="12" t="s">
        <v>68</v>
      </c>
      <c r="Q62" s="12" t="s">
        <v>4</v>
      </c>
      <c r="R62" s="12" t="s">
        <v>4</v>
      </c>
      <c r="T62" s="12" t="s">
        <v>4</v>
      </c>
      <c r="U62" s="12" t="s">
        <v>3</v>
      </c>
      <c r="V62" s="12">
        <v>0.5</v>
      </c>
      <c r="X62" s="12" t="s">
        <v>4</v>
      </c>
      <c r="Z62" s="12" t="s">
        <v>7</v>
      </c>
      <c r="AG62" s="12" t="s">
        <v>55</v>
      </c>
      <c r="AH62" s="12" t="s">
        <v>42</v>
      </c>
      <c r="AI62" s="12">
        <v>7.4</v>
      </c>
      <c r="AO62" s="12">
        <v>11.3</v>
      </c>
      <c r="AP62" s="12" t="s">
        <v>12</v>
      </c>
      <c r="AQ62" s="12" t="s">
        <v>13</v>
      </c>
      <c r="AV62" s="12" t="s">
        <v>3</v>
      </c>
      <c r="AW62" s="12" t="s">
        <v>71</v>
      </c>
      <c r="AX62" s="12" t="s">
        <v>478</v>
      </c>
      <c r="AY62" s="12">
        <v>43</v>
      </c>
      <c r="AZ62" s="12">
        <v>43.2</v>
      </c>
      <c r="BA62" s="12">
        <v>3.06</v>
      </c>
      <c r="BB62" s="12">
        <v>2</v>
      </c>
      <c r="BC62" s="12" t="s">
        <v>1118</v>
      </c>
      <c r="BD62" s="12">
        <v>1.02</v>
      </c>
      <c r="BE62" s="12">
        <v>7.0000000000000007E-2</v>
      </c>
      <c r="BJ62" s="12" t="s">
        <v>4</v>
      </c>
      <c r="BL62" s="12" t="s">
        <v>4</v>
      </c>
      <c r="BM62" s="12" t="s">
        <v>54</v>
      </c>
      <c r="BT62" s="12" t="s">
        <v>4</v>
      </c>
      <c r="BU62" s="12" t="s">
        <v>4</v>
      </c>
      <c r="BV62" s="12" t="s">
        <v>4</v>
      </c>
      <c r="BW62" s="12" t="s">
        <v>86</v>
      </c>
      <c r="BX62" s="12" t="s">
        <v>56</v>
      </c>
      <c r="BY62" s="12" t="s">
        <v>56</v>
      </c>
      <c r="BZ62" s="12">
        <v>0</v>
      </c>
      <c r="CA62" s="12">
        <v>0</v>
      </c>
      <c r="CB62" s="12" t="s">
        <v>42</v>
      </c>
      <c r="CC62" s="12" t="s">
        <v>3</v>
      </c>
      <c r="CF62" s="12">
        <v>8.6999999999999993</v>
      </c>
      <c r="CM62" s="12" t="s">
        <v>12</v>
      </c>
      <c r="CN62" s="12" t="s">
        <v>13</v>
      </c>
      <c r="CO62" s="12" t="s">
        <v>11</v>
      </c>
      <c r="CS62" s="12" t="s">
        <v>3</v>
      </c>
      <c r="CT62" s="12" t="s">
        <v>71</v>
      </c>
      <c r="CU62" s="12">
        <v>2.2000000000000002</v>
      </c>
      <c r="CV62" s="12">
        <v>3.4</v>
      </c>
      <c r="CW62" s="12" t="s">
        <v>4</v>
      </c>
      <c r="CZ62" s="12" t="s">
        <v>64</v>
      </c>
      <c r="DA62" s="12" t="s">
        <v>3</v>
      </c>
      <c r="DB62" s="12">
        <v>43</v>
      </c>
      <c r="DC62" s="12">
        <v>43</v>
      </c>
      <c r="DD62" s="12" t="s">
        <v>4</v>
      </c>
      <c r="DE62" s="12" t="s">
        <v>65</v>
      </c>
      <c r="DF62" s="12" t="s">
        <v>60</v>
      </c>
      <c r="DG62" s="12">
        <v>43</v>
      </c>
      <c r="DH62" s="12">
        <v>5</v>
      </c>
      <c r="DI62" s="12">
        <v>1</v>
      </c>
      <c r="DL62" s="12" t="s">
        <v>479</v>
      </c>
      <c r="DM62" s="12" t="s">
        <v>59</v>
      </c>
      <c r="DN62" s="12">
        <v>43</v>
      </c>
      <c r="DO62" s="12">
        <v>5</v>
      </c>
      <c r="DP62" s="12">
        <v>1</v>
      </c>
      <c r="EV62" s="12" t="s">
        <v>4</v>
      </c>
      <c r="EX62" s="12">
        <v>65</v>
      </c>
      <c r="EY62" s="21">
        <f t="shared" si="8"/>
        <v>4.0544615384615383</v>
      </c>
      <c r="EZ62" s="12">
        <v>4.4000000000000004</v>
      </c>
      <c r="FA62" s="12">
        <v>7.1</v>
      </c>
      <c r="FB62" s="12">
        <v>4.7</v>
      </c>
      <c r="FC62" s="12">
        <v>5.5</v>
      </c>
      <c r="FD62" s="12">
        <f t="shared" si="2"/>
        <v>4.5500000000000007</v>
      </c>
      <c r="FE62">
        <v>9.58</v>
      </c>
      <c r="FF62" s="13">
        <f t="shared" si="3"/>
        <v>0.74736842105263157</v>
      </c>
      <c r="FG62" s="13">
        <f t="shared" si="4"/>
        <v>1.0084210526315789</v>
      </c>
      <c r="FH62" s="21">
        <f t="shared" si="9"/>
        <v>5.0999999999999996</v>
      </c>
      <c r="FI62" s="21">
        <f t="shared" si="5"/>
        <v>110.30000000000001</v>
      </c>
      <c r="FJ62" s="21">
        <f t="shared" si="6"/>
        <v>2.15</v>
      </c>
      <c r="FK62" s="21">
        <f t="shared" si="7"/>
        <v>1.0166666666666666</v>
      </c>
      <c r="FL62" s="12" t="s">
        <v>52</v>
      </c>
      <c r="FM62" s="12">
        <v>0</v>
      </c>
      <c r="FN62" s="12" t="s">
        <v>56</v>
      </c>
      <c r="FO62" s="12">
        <v>0</v>
      </c>
      <c r="FP62" s="12">
        <v>0</v>
      </c>
      <c r="FQ62" s="23">
        <v>0</v>
      </c>
      <c r="FS62" s="12" t="s">
        <v>3</v>
      </c>
      <c r="FT62" s="12" t="s">
        <v>4</v>
      </c>
      <c r="FU62" s="12" t="s">
        <v>4</v>
      </c>
      <c r="FV62" s="12">
        <v>0</v>
      </c>
      <c r="FX62" s="12" t="s">
        <v>4</v>
      </c>
      <c r="GA62" s="12">
        <v>21.7</v>
      </c>
      <c r="GB62" s="12">
        <v>22</v>
      </c>
      <c r="GC62" s="21">
        <v>3.34</v>
      </c>
      <c r="GI62" s="12" t="s">
        <v>3</v>
      </c>
      <c r="GJ62" s="12">
        <v>0.4</v>
      </c>
      <c r="GL62" s="12" t="s">
        <v>56</v>
      </c>
      <c r="GM62" s="12" t="s">
        <v>56</v>
      </c>
      <c r="GN62" s="12">
        <v>0</v>
      </c>
      <c r="GO62" s="12">
        <v>0</v>
      </c>
      <c r="GQ62" s="12" t="s">
        <v>7</v>
      </c>
      <c r="GY62" s="12" t="s">
        <v>4</v>
      </c>
      <c r="HA62" s="12" t="s">
        <v>86</v>
      </c>
      <c r="HB62" s="12" t="s">
        <v>42</v>
      </c>
      <c r="HC62" s="12">
        <v>5.4</v>
      </c>
      <c r="HJ62" s="12" t="s">
        <v>12</v>
      </c>
      <c r="HK62" s="12" t="s">
        <v>13</v>
      </c>
      <c r="HL62" s="12" t="s">
        <v>11</v>
      </c>
      <c r="HP62" s="12" t="s">
        <v>12</v>
      </c>
      <c r="HQ62" s="12" t="s">
        <v>11</v>
      </c>
      <c r="HR62" s="12" t="s">
        <v>13</v>
      </c>
      <c r="HV62" s="12" t="s">
        <v>4</v>
      </c>
      <c r="HX62" s="12" t="s">
        <v>3</v>
      </c>
      <c r="HY62" s="12" t="s">
        <v>4</v>
      </c>
      <c r="HZ62" s="12">
        <v>21.7</v>
      </c>
      <c r="IA62" s="12">
        <v>21.7</v>
      </c>
      <c r="IB62" s="12">
        <v>1.8</v>
      </c>
      <c r="IC62" s="12">
        <v>2.1</v>
      </c>
      <c r="ID62" s="12">
        <v>1</v>
      </c>
      <c r="IE62" s="12">
        <v>1.4</v>
      </c>
      <c r="IG62" s="12">
        <v>21.7</v>
      </c>
      <c r="IH62" s="12">
        <v>21.5</v>
      </c>
      <c r="II62" s="21">
        <v>3.91</v>
      </c>
      <c r="IT62" s="12" t="s">
        <v>3</v>
      </c>
      <c r="IU62" s="12">
        <v>0.4</v>
      </c>
      <c r="IW62" s="12" t="s">
        <v>56</v>
      </c>
      <c r="IX62" s="12" t="s">
        <v>56</v>
      </c>
      <c r="IY62" s="12">
        <v>0</v>
      </c>
      <c r="IZ62" s="12">
        <v>0</v>
      </c>
      <c r="JA62" s="12" t="s">
        <v>7</v>
      </c>
      <c r="JI62" s="12" t="s">
        <v>4</v>
      </c>
      <c r="JK62" s="12" t="s">
        <v>415</v>
      </c>
      <c r="JL62" s="12" t="s">
        <v>42</v>
      </c>
      <c r="JM62" s="12">
        <v>4.8</v>
      </c>
      <c r="JT62" s="12" t="s">
        <v>12</v>
      </c>
      <c r="JU62" s="12" t="s">
        <v>13</v>
      </c>
      <c r="JV62" s="12" t="s">
        <v>11</v>
      </c>
      <c r="JZ62" s="12" t="s">
        <v>4</v>
      </c>
      <c r="KB62" s="12" t="s">
        <v>3</v>
      </c>
      <c r="KC62" s="12" t="s">
        <v>4</v>
      </c>
      <c r="KD62" s="12">
        <v>21.7</v>
      </c>
      <c r="KE62" s="12">
        <v>21.7</v>
      </c>
      <c r="KF62" s="12">
        <v>2.4</v>
      </c>
      <c r="KG62" s="12">
        <v>2.5</v>
      </c>
      <c r="KH62" s="12">
        <v>1</v>
      </c>
      <c r="KI62" s="12">
        <v>1</v>
      </c>
      <c r="KK62" s="12">
        <v>21.7</v>
      </c>
      <c r="KL62" s="12">
        <v>21.5</v>
      </c>
      <c r="KM62" s="21">
        <v>4.93</v>
      </c>
      <c r="KS62" s="12" t="s">
        <v>3</v>
      </c>
      <c r="KT62" s="12">
        <v>0.5</v>
      </c>
      <c r="KV62" s="12" t="s">
        <v>56</v>
      </c>
      <c r="KW62" s="12" t="s">
        <v>56</v>
      </c>
      <c r="KX62" s="12">
        <v>0</v>
      </c>
      <c r="KY62" s="12">
        <v>0</v>
      </c>
      <c r="KZ62" s="12" t="s">
        <v>4</v>
      </c>
      <c r="LA62" s="12" t="s">
        <v>7</v>
      </c>
      <c r="LI62" s="12" t="s">
        <v>4</v>
      </c>
      <c r="LK62" s="12" t="s">
        <v>86</v>
      </c>
      <c r="LL62" s="12" t="s">
        <v>42</v>
      </c>
      <c r="LM62" s="12">
        <v>5.0999999999999996</v>
      </c>
      <c r="LT62" s="12" t="s">
        <v>12</v>
      </c>
      <c r="LU62" s="12" t="s">
        <v>13</v>
      </c>
      <c r="LV62" s="12" t="s">
        <v>11</v>
      </c>
      <c r="LZ62" s="12" t="s">
        <v>13</v>
      </c>
      <c r="MA62" s="12" t="s">
        <v>11</v>
      </c>
      <c r="MF62" s="12" t="s">
        <v>4</v>
      </c>
      <c r="MH62" s="12" t="s">
        <v>3</v>
      </c>
      <c r="MI62" s="12" t="s">
        <v>4</v>
      </c>
      <c r="MJ62" s="12">
        <v>21.7</v>
      </c>
      <c r="MK62" s="12">
        <v>21.7</v>
      </c>
      <c r="ML62" s="12">
        <v>2.4</v>
      </c>
      <c r="MM62" s="12">
        <v>1.7</v>
      </c>
      <c r="MN62" s="12">
        <v>0.6</v>
      </c>
      <c r="MO62" s="12">
        <v>1.1000000000000001</v>
      </c>
      <c r="MQ62" s="12">
        <v>115</v>
      </c>
      <c r="MR62" s="12">
        <v>115</v>
      </c>
      <c r="MS62" s="12">
        <v>4.3099999999999996</v>
      </c>
      <c r="MX62" s="12" t="s">
        <v>3</v>
      </c>
      <c r="MZ62" s="12" t="s">
        <v>4</v>
      </c>
      <c r="NA62" s="12" t="s">
        <v>7</v>
      </c>
      <c r="NH62" s="12" t="s">
        <v>4</v>
      </c>
      <c r="NI62" s="12" t="s">
        <v>4</v>
      </c>
      <c r="NJ62" s="12" t="s">
        <v>4</v>
      </c>
      <c r="NK62" s="12" t="s">
        <v>86</v>
      </c>
      <c r="NL62" s="12" t="s">
        <v>56</v>
      </c>
      <c r="NM62" s="12" t="s">
        <v>56</v>
      </c>
      <c r="NN62" s="12">
        <v>0</v>
      </c>
      <c r="NO62" s="12">
        <v>0</v>
      </c>
      <c r="NP62" s="12" t="s">
        <v>42</v>
      </c>
      <c r="NQ62" s="12" t="s">
        <v>3</v>
      </c>
      <c r="NR62" s="12">
        <v>0.3</v>
      </c>
      <c r="NT62" s="12">
        <v>9.5</v>
      </c>
      <c r="OA62" s="12" t="s">
        <v>12</v>
      </c>
      <c r="OB62" s="12" t="s">
        <v>13</v>
      </c>
      <c r="OG62" s="12" t="s">
        <v>3</v>
      </c>
      <c r="OH62" s="12" t="s">
        <v>71</v>
      </c>
      <c r="OI62" s="12">
        <v>2.6</v>
      </c>
      <c r="OJ62" s="12">
        <v>2.1</v>
      </c>
      <c r="OK62" s="12" t="s">
        <v>4</v>
      </c>
      <c r="ON62" s="12" t="s">
        <v>64</v>
      </c>
      <c r="OO62" s="12" t="s">
        <v>3</v>
      </c>
      <c r="OP62" s="12">
        <v>115</v>
      </c>
      <c r="OQ62" s="12">
        <v>115</v>
      </c>
      <c r="OR62" s="12" t="s">
        <v>4</v>
      </c>
      <c r="OS62" s="12" t="s">
        <v>66</v>
      </c>
      <c r="OT62" s="12" t="s">
        <v>59</v>
      </c>
      <c r="OU62" s="12">
        <v>74</v>
      </c>
      <c r="OV62" s="12">
        <v>5</v>
      </c>
      <c r="OW62" s="12">
        <v>1</v>
      </c>
      <c r="OZ62" s="12" t="s">
        <v>165</v>
      </c>
      <c r="PA62" s="12" t="s">
        <v>60</v>
      </c>
      <c r="PB62" s="12">
        <v>5</v>
      </c>
      <c r="PC62" s="12">
        <v>5</v>
      </c>
      <c r="PD62" s="12">
        <v>1</v>
      </c>
      <c r="PG62" s="12" t="s">
        <v>165</v>
      </c>
      <c r="PH62" s="12" t="s">
        <v>60</v>
      </c>
      <c r="PI62" s="12">
        <v>10</v>
      </c>
      <c r="PJ62" s="12">
        <v>5</v>
      </c>
      <c r="PK62" s="12">
        <v>1</v>
      </c>
      <c r="PN62" s="12" t="s">
        <v>65</v>
      </c>
      <c r="PO62" s="12" t="s">
        <v>60</v>
      </c>
      <c r="PP62" s="12">
        <v>41</v>
      </c>
      <c r="PQ62" s="12">
        <v>5</v>
      </c>
      <c r="PR62" s="12">
        <v>1</v>
      </c>
      <c r="PU62" s="12" t="s">
        <v>65</v>
      </c>
      <c r="PV62" s="12" t="s">
        <v>59</v>
      </c>
      <c r="PW62" s="12">
        <v>41</v>
      </c>
      <c r="PX62" s="12">
        <v>5</v>
      </c>
      <c r="PY62" s="12">
        <v>1</v>
      </c>
      <c r="QB62" s="12" t="s">
        <v>480</v>
      </c>
      <c r="QC62" s="12" t="s">
        <v>60</v>
      </c>
      <c r="QD62" s="12">
        <v>59</v>
      </c>
      <c r="QJ62" s="12">
        <v>50</v>
      </c>
      <c r="QK62" s="12">
        <v>50</v>
      </c>
      <c r="QL62" s="12">
        <v>3.76</v>
      </c>
      <c r="QM62" s="12" t="s">
        <v>68</v>
      </c>
      <c r="QN62" s="12" t="s">
        <v>4</v>
      </c>
      <c r="QO62" s="12" t="s">
        <v>4</v>
      </c>
      <c r="QQ62" s="12" t="s">
        <v>4</v>
      </c>
      <c r="QR62" s="12" t="s">
        <v>3</v>
      </c>
      <c r="QS62" s="12">
        <v>0.5</v>
      </c>
      <c r="QU62" s="12" t="s">
        <v>4</v>
      </c>
      <c r="QW62" s="12" t="s">
        <v>7</v>
      </c>
      <c r="RB62" s="12" t="s">
        <v>352</v>
      </c>
      <c r="RC62" s="12" t="s">
        <v>42</v>
      </c>
      <c r="RH62" s="12">
        <v>8.1</v>
      </c>
      <c r="RJ62" s="12">
        <v>9.1</v>
      </c>
      <c r="RK62" s="12" t="s">
        <v>12</v>
      </c>
      <c r="RL62" s="12" t="s">
        <v>13</v>
      </c>
      <c r="RQ62" s="12" t="s">
        <v>3</v>
      </c>
      <c r="RR62" s="12" t="s">
        <v>481</v>
      </c>
    </row>
    <row r="63" spans="1:487" x14ac:dyDescent="0.35">
      <c r="A63" s="85">
        <v>20501514</v>
      </c>
      <c r="B63" s="12" t="s">
        <v>288</v>
      </c>
      <c r="C63" s="19">
        <v>0.62152777777777779</v>
      </c>
      <c r="D63" s="20">
        <v>44448</v>
      </c>
      <c r="E63" s="12" t="s">
        <v>47</v>
      </c>
      <c r="F63" s="12" t="s">
        <v>271</v>
      </c>
      <c r="G63" s="12" t="s">
        <v>289</v>
      </c>
      <c r="H63" s="12" t="s">
        <v>321</v>
      </c>
      <c r="K63" s="12">
        <v>50</v>
      </c>
      <c r="L63" s="12">
        <v>50.5</v>
      </c>
      <c r="M63" s="21">
        <v>2.85</v>
      </c>
      <c r="P63" s="12" t="s">
        <v>68</v>
      </c>
      <c r="Q63" s="12" t="s">
        <v>4</v>
      </c>
      <c r="R63" s="12" t="s">
        <v>4</v>
      </c>
      <c r="T63" s="12" t="s">
        <v>4</v>
      </c>
      <c r="U63" s="12" t="s">
        <v>3</v>
      </c>
      <c r="V63" s="12">
        <v>1.2</v>
      </c>
      <c r="X63" s="12" t="s">
        <v>4</v>
      </c>
      <c r="Z63" s="12" t="s">
        <v>7</v>
      </c>
      <c r="AB63" s="12">
        <v>0</v>
      </c>
      <c r="AG63" s="12" t="s">
        <v>55</v>
      </c>
      <c r="AH63" s="12" t="s">
        <v>102</v>
      </c>
      <c r="AI63" s="12">
        <v>14.7</v>
      </c>
      <c r="AP63" s="12" t="s">
        <v>12</v>
      </c>
      <c r="AQ63" s="12" t="s">
        <v>11</v>
      </c>
      <c r="AR63" s="12" t="s">
        <v>13</v>
      </c>
      <c r="AV63" s="12" t="s">
        <v>3</v>
      </c>
      <c r="AW63" s="12" t="s">
        <v>25</v>
      </c>
      <c r="AY63" s="12">
        <v>26</v>
      </c>
      <c r="AZ63" s="12">
        <v>26.5</v>
      </c>
      <c r="BA63" s="12">
        <v>3.32</v>
      </c>
      <c r="BB63" s="12">
        <v>2</v>
      </c>
      <c r="BC63" s="12" t="s">
        <v>1118</v>
      </c>
      <c r="BD63" s="12">
        <v>0.96</v>
      </c>
      <c r="BE63" s="12">
        <v>0.51</v>
      </c>
      <c r="BJ63" s="12" t="s">
        <v>4</v>
      </c>
      <c r="BL63" s="12" t="s">
        <v>4</v>
      </c>
      <c r="BM63" s="12" t="s">
        <v>54</v>
      </c>
      <c r="BT63" s="12" t="s">
        <v>4</v>
      </c>
      <c r="BU63" s="12" t="s">
        <v>4</v>
      </c>
      <c r="BV63" s="12" t="s">
        <v>4</v>
      </c>
      <c r="BW63" s="12" t="s">
        <v>55</v>
      </c>
      <c r="BX63" s="12" t="s">
        <v>56</v>
      </c>
      <c r="BY63" s="12" t="s">
        <v>56</v>
      </c>
      <c r="BZ63" s="12">
        <v>0</v>
      </c>
      <c r="CA63" s="12">
        <v>0</v>
      </c>
      <c r="CB63" s="12" t="s">
        <v>41</v>
      </c>
      <c r="CC63" s="12" t="s">
        <v>3</v>
      </c>
      <c r="CD63" s="12">
        <v>0.8</v>
      </c>
      <c r="CF63" s="12">
        <v>18.5</v>
      </c>
      <c r="CM63" s="12" t="s">
        <v>12</v>
      </c>
      <c r="CN63" s="12" t="s">
        <v>11</v>
      </c>
      <c r="CS63" s="12" t="s">
        <v>4</v>
      </c>
      <c r="CU63" s="12">
        <v>3.5</v>
      </c>
      <c r="CV63" s="12">
        <v>4.0999999999999996</v>
      </c>
      <c r="CW63" s="12" t="s">
        <v>4</v>
      </c>
      <c r="CZ63" s="12" t="s">
        <v>64</v>
      </c>
      <c r="DA63" s="12" t="s">
        <v>3</v>
      </c>
      <c r="DB63" s="12">
        <v>23</v>
      </c>
      <c r="DC63" s="12">
        <v>26</v>
      </c>
      <c r="DD63" s="12" t="s">
        <v>4</v>
      </c>
      <c r="DE63" s="12" t="s">
        <v>322</v>
      </c>
      <c r="DF63" s="12" t="s">
        <v>60</v>
      </c>
      <c r="DG63" s="12">
        <v>26</v>
      </c>
      <c r="DH63" s="12">
        <v>3</v>
      </c>
      <c r="DI63" s="12">
        <v>3</v>
      </c>
      <c r="DJ63" s="12" t="s">
        <v>323</v>
      </c>
      <c r="DK63" s="12">
        <v>26</v>
      </c>
      <c r="DL63" s="12" t="s">
        <v>297</v>
      </c>
      <c r="DM63" s="12" t="s">
        <v>59</v>
      </c>
      <c r="DN63" s="12">
        <v>23</v>
      </c>
      <c r="DO63" s="12">
        <v>5</v>
      </c>
      <c r="DP63" s="12">
        <v>2</v>
      </c>
      <c r="DS63" s="12" t="s">
        <v>56</v>
      </c>
      <c r="DT63" s="12" t="s">
        <v>59</v>
      </c>
      <c r="DU63" s="12">
        <v>3</v>
      </c>
      <c r="EV63" s="12" t="s">
        <v>3</v>
      </c>
      <c r="EW63" s="12" t="s">
        <v>324</v>
      </c>
      <c r="EX63" s="12">
        <v>67.3</v>
      </c>
      <c r="EY63" s="21">
        <f t="shared" si="8"/>
        <v>2.6604903417533432</v>
      </c>
      <c r="FB63" s="12">
        <v>4.9000000000000004</v>
      </c>
      <c r="FC63" s="12">
        <v>13.1</v>
      </c>
      <c r="FD63" s="12">
        <f t="shared" si="2"/>
        <v>4.9000000000000004</v>
      </c>
      <c r="FE63">
        <v>15.9</v>
      </c>
      <c r="FF63" s="13">
        <f t="shared" si="3"/>
        <v>0</v>
      </c>
      <c r="FG63" s="13">
        <f t="shared" si="4"/>
        <v>1.06</v>
      </c>
      <c r="FH63" s="21">
        <f t="shared" si="9"/>
        <v>12.700000000000001</v>
      </c>
      <c r="FI63" s="21">
        <f t="shared" si="5"/>
        <v>64.300000000000011</v>
      </c>
      <c r="FJ63" s="21">
        <f t="shared" si="6"/>
        <v>2.0500000000000003</v>
      </c>
      <c r="FK63" s="21">
        <f t="shared" si="7"/>
        <v>0.6333333333333333</v>
      </c>
      <c r="FL63" s="12" t="s">
        <v>52</v>
      </c>
      <c r="FM63" s="12">
        <v>0</v>
      </c>
      <c r="FN63" s="12" t="s">
        <v>325</v>
      </c>
      <c r="FO63" s="12">
        <v>2</v>
      </c>
      <c r="FP63" s="12">
        <v>0</v>
      </c>
      <c r="FQ63" s="12" t="s">
        <v>89</v>
      </c>
      <c r="FR63" s="12" t="s">
        <v>100</v>
      </c>
      <c r="FS63" s="12" t="s">
        <v>3</v>
      </c>
      <c r="FT63" s="12" t="s">
        <v>4</v>
      </c>
      <c r="FU63" s="12" t="s">
        <v>4</v>
      </c>
      <c r="FV63" s="12">
        <v>0</v>
      </c>
      <c r="FX63" s="12" t="s">
        <v>4</v>
      </c>
      <c r="GA63" s="12">
        <v>22.6</v>
      </c>
      <c r="GB63" s="12">
        <v>22.6</v>
      </c>
      <c r="GC63" s="21">
        <v>3.32</v>
      </c>
      <c r="GD63" s="12">
        <v>1</v>
      </c>
      <c r="GE63" s="12" t="s">
        <v>1118</v>
      </c>
      <c r="GF63" s="12">
        <v>5.25</v>
      </c>
      <c r="GG63" s="12">
        <v>0.68</v>
      </c>
      <c r="GH63" s="12">
        <v>0.13</v>
      </c>
      <c r="GI63" s="12" t="s">
        <v>3</v>
      </c>
      <c r="GJ63" s="12">
        <v>0.8</v>
      </c>
      <c r="GL63" s="12" t="s">
        <v>56</v>
      </c>
      <c r="GM63" s="12" t="s">
        <v>56</v>
      </c>
      <c r="GN63" s="12">
        <v>0</v>
      </c>
      <c r="GO63" s="12">
        <v>0</v>
      </c>
      <c r="GP63" s="12" t="s">
        <v>4</v>
      </c>
      <c r="GQ63" s="12" t="s">
        <v>7</v>
      </c>
      <c r="GY63" s="12" t="s">
        <v>4</v>
      </c>
      <c r="HA63" s="12" t="s">
        <v>55</v>
      </c>
      <c r="HB63" s="12" t="s">
        <v>91</v>
      </c>
      <c r="HC63" s="12">
        <v>13.3</v>
      </c>
      <c r="HJ63" s="12" t="s">
        <v>12</v>
      </c>
      <c r="HK63" s="12" t="s">
        <v>13</v>
      </c>
      <c r="HL63" s="12" t="s">
        <v>14</v>
      </c>
      <c r="HP63" s="12" t="s">
        <v>94</v>
      </c>
      <c r="HQ63" s="12" t="s">
        <v>159</v>
      </c>
      <c r="HR63" s="12" t="s">
        <v>11</v>
      </c>
      <c r="HV63" s="12" t="s">
        <v>4</v>
      </c>
      <c r="HX63" s="12" t="s">
        <v>3</v>
      </c>
      <c r="HY63" s="12" t="s">
        <v>3</v>
      </c>
      <c r="HZ63" s="12">
        <v>9.6</v>
      </c>
      <c r="IA63" s="12">
        <v>0</v>
      </c>
      <c r="IB63" s="12">
        <v>2.9</v>
      </c>
      <c r="IC63" s="12">
        <v>0</v>
      </c>
      <c r="ID63" s="12">
        <v>0.7</v>
      </c>
      <c r="IE63" s="12">
        <v>0</v>
      </c>
      <c r="IG63" s="12">
        <v>22.6</v>
      </c>
      <c r="IH63" s="12">
        <v>20.6</v>
      </c>
      <c r="II63" s="21">
        <v>2.23</v>
      </c>
      <c r="IJ63" s="12">
        <v>3</v>
      </c>
      <c r="IK63" s="12" t="s">
        <v>1100</v>
      </c>
      <c r="IL63" s="12">
        <v>5.8</v>
      </c>
      <c r="IM63" s="21">
        <v>0.56000000000000005</v>
      </c>
      <c r="IN63" s="21">
        <v>0.24</v>
      </c>
      <c r="IT63" s="12" t="s">
        <v>3</v>
      </c>
      <c r="IU63" s="22">
        <v>1</v>
      </c>
      <c r="IW63" s="12" t="s">
        <v>325</v>
      </c>
      <c r="IX63" s="12" t="s">
        <v>1168</v>
      </c>
      <c r="IY63" s="12">
        <v>1</v>
      </c>
      <c r="IZ63" s="12">
        <v>0</v>
      </c>
      <c r="JA63" s="12" t="s">
        <v>7</v>
      </c>
      <c r="JI63" s="12" t="s">
        <v>4</v>
      </c>
      <c r="JK63" s="12" t="s">
        <v>55</v>
      </c>
      <c r="JL63" s="12" t="s">
        <v>41</v>
      </c>
      <c r="JM63" s="12">
        <v>11.9</v>
      </c>
      <c r="JQ63" s="12">
        <v>10.3</v>
      </c>
      <c r="JT63" s="12" t="s">
        <v>12</v>
      </c>
      <c r="JU63" s="12" t="s">
        <v>11</v>
      </c>
      <c r="JV63" s="12" t="s">
        <v>13</v>
      </c>
      <c r="JZ63" s="12" t="s">
        <v>4</v>
      </c>
      <c r="KB63" s="12" t="s">
        <v>3</v>
      </c>
      <c r="KC63" s="12" t="s">
        <v>3</v>
      </c>
      <c r="KD63" s="12">
        <v>9</v>
      </c>
      <c r="KE63" s="12">
        <v>18</v>
      </c>
      <c r="KF63" s="12">
        <v>3.5</v>
      </c>
      <c r="KG63" s="12">
        <v>3</v>
      </c>
      <c r="KH63" s="12">
        <v>1</v>
      </c>
      <c r="KI63" s="12">
        <v>0.6</v>
      </c>
      <c r="KK63" s="12">
        <v>22.6</v>
      </c>
      <c r="KL63" s="12">
        <v>24.1</v>
      </c>
      <c r="KM63" s="21">
        <v>2.41</v>
      </c>
      <c r="KS63" s="12" t="s">
        <v>3</v>
      </c>
      <c r="KT63" s="12">
        <v>0.6</v>
      </c>
      <c r="KV63" s="12" t="s">
        <v>325</v>
      </c>
      <c r="KW63" s="12" t="s">
        <v>1168</v>
      </c>
      <c r="KX63" s="12">
        <v>1</v>
      </c>
      <c r="KY63" s="12">
        <v>0</v>
      </c>
      <c r="KZ63" s="12" t="s">
        <v>4</v>
      </c>
      <c r="LA63" s="12" t="s">
        <v>7</v>
      </c>
      <c r="LI63" s="12" t="s">
        <v>4</v>
      </c>
      <c r="LK63" s="12" t="s">
        <v>55</v>
      </c>
      <c r="LL63" s="12" t="s">
        <v>91</v>
      </c>
      <c r="LM63" s="12">
        <v>12.9</v>
      </c>
      <c r="LQ63" s="12">
        <v>11</v>
      </c>
      <c r="LT63" s="12" t="s">
        <v>12</v>
      </c>
      <c r="LU63" s="12" t="s">
        <v>11</v>
      </c>
      <c r="LV63" s="12" t="s">
        <v>13</v>
      </c>
      <c r="LW63" s="12" t="s">
        <v>14</v>
      </c>
      <c r="LZ63" s="12" t="s">
        <v>94</v>
      </c>
      <c r="MA63" s="12" t="s">
        <v>13</v>
      </c>
      <c r="MB63" s="12" t="s">
        <v>14</v>
      </c>
      <c r="MC63" s="12" t="s">
        <v>11</v>
      </c>
      <c r="MF63" s="12" t="s">
        <v>4</v>
      </c>
      <c r="MH63" s="12" t="s">
        <v>3</v>
      </c>
      <c r="MI63" s="12" t="s">
        <v>3</v>
      </c>
      <c r="MJ63" s="12">
        <v>14.8</v>
      </c>
      <c r="MK63" s="12">
        <v>19.600000000000001</v>
      </c>
      <c r="ML63" s="12">
        <v>1.1000000000000001</v>
      </c>
      <c r="MM63" s="12">
        <v>1.8</v>
      </c>
      <c r="MN63" s="12">
        <v>0.8</v>
      </c>
      <c r="MO63" s="12">
        <v>0.7</v>
      </c>
      <c r="MQ63" s="12">
        <v>40</v>
      </c>
      <c r="MR63" s="12">
        <v>40</v>
      </c>
      <c r="MS63" s="12">
        <v>1.25</v>
      </c>
      <c r="MX63" s="12" t="s">
        <v>4</v>
      </c>
      <c r="MZ63" s="12" t="s">
        <v>4</v>
      </c>
      <c r="NA63" s="12" t="s">
        <v>7</v>
      </c>
      <c r="NH63" s="12" t="s">
        <v>4</v>
      </c>
      <c r="NI63" s="12" t="s">
        <v>4</v>
      </c>
      <c r="NJ63" s="12" t="s">
        <v>3</v>
      </c>
      <c r="NK63" s="12" t="s">
        <v>55</v>
      </c>
      <c r="NL63" s="12" t="s">
        <v>56</v>
      </c>
      <c r="NM63" s="12" t="s">
        <v>56</v>
      </c>
      <c r="NN63" s="12">
        <v>0</v>
      </c>
      <c r="NO63" s="12">
        <v>0</v>
      </c>
      <c r="NP63" s="12" t="s">
        <v>41</v>
      </c>
      <c r="NQ63" s="12" t="s">
        <v>3</v>
      </c>
      <c r="NR63" s="12">
        <v>0.9</v>
      </c>
      <c r="NT63" s="12">
        <v>15</v>
      </c>
      <c r="OA63" s="12" t="s">
        <v>12</v>
      </c>
      <c r="OB63" s="12" t="s">
        <v>11</v>
      </c>
      <c r="OC63" s="12" t="s">
        <v>13</v>
      </c>
      <c r="OD63" s="12" t="s">
        <v>14</v>
      </c>
      <c r="OG63" s="12" t="s">
        <v>4</v>
      </c>
      <c r="OI63" s="12">
        <v>3.8</v>
      </c>
      <c r="OJ63" s="12">
        <v>3.9</v>
      </c>
      <c r="OK63" s="12" t="s">
        <v>4</v>
      </c>
      <c r="ON63" s="12" t="s">
        <v>64</v>
      </c>
      <c r="OO63" s="12" t="s">
        <v>3</v>
      </c>
      <c r="OP63" s="12">
        <v>38</v>
      </c>
      <c r="OQ63" s="12">
        <v>40</v>
      </c>
      <c r="OR63" s="12" t="s">
        <v>4</v>
      </c>
      <c r="OS63" s="12" t="s">
        <v>297</v>
      </c>
      <c r="OT63" s="12" t="s">
        <v>60</v>
      </c>
      <c r="OU63" s="12">
        <v>27</v>
      </c>
      <c r="OV63" s="12">
        <v>2</v>
      </c>
      <c r="OW63" s="12">
        <v>3</v>
      </c>
      <c r="OX63" s="12" t="s">
        <v>326</v>
      </c>
      <c r="OY63" s="12">
        <v>27</v>
      </c>
      <c r="OZ63" s="12" t="s">
        <v>322</v>
      </c>
      <c r="PA63" s="12" t="s">
        <v>213</v>
      </c>
      <c r="PB63" s="12">
        <v>13</v>
      </c>
      <c r="PC63" s="12">
        <v>3</v>
      </c>
      <c r="PD63" s="12">
        <v>2</v>
      </c>
      <c r="PG63" s="12" t="s">
        <v>65</v>
      </c>
      <c r="PH63" s="12" t="s">
        <v>60</v>
      </c>
      <c r="PI63" s="12">
        <v>3</v>
      </c>
      <c r="PJ63" s="12">
        <v>5</v>
      </c>
      <c r="PK63" s="12">
        <v>4</v>
      </c>
      <c r="PN63" s="12" t="s">
        <v>322</v>
      </c>
      <c r="PO63" s="12" t="s">
        <v>59</v>
      </c>
      <c r="PP63" s="12">
        <v>35</v>
      </c>
      <c r="PQ63" s="12">
        <v>2</v>
      </c>
      <c r="PR63" s="12">
        <v>3</v>
      </c>
      <c r="PS63" s="12" t="s">
        <v>326</v>
      </c>
      <c r="PT63" s="12">
        <v>35</v>
      </c>
      <c r="PU63" s="12" t="s">
        <v>65</v>
      </c>
      <c r="PV63" s="12" t="s">
        <v>59</v>
      </c>
      <c r="PW63" s="12">
        <v>3</v>
      </c>
      <c r="PX63" s="12">
        <v>5</v>
      </c>
      <c r="PY63" s="12">
        <v>4</v>
      </c>
      <c r="QJ63" s="12">
        <v>50</v>
      </c>
      <c r="QK63" s="12">
        <v>50</v>
      </c>
      <c r="QL63" s="12">
        <v>2.2000000000000002</v>
      </c>
      <c r="QM63" s="12" t="s">
        <v>68</v>
      </c>
      <c r="QN63" s="12" t="s">
        <v>4</v>
      </c>
      <c r="QO63" s="12" t="s">
        <v>4</v>
      </c>
      <c r="QQ63" s="12" t="s">
        <v>4</v>
      </c>
      <c r="QR63" s="12" t="s">
        <v>3</v>
      </c>
      <c r="QS63" s="12">
        <v>0.9</v>
      </c>
      <c r="QU63" s="12" t="s">
        <v>4</v>
      </c>
      <c r="QW63" s="12" t="s">
        <v>7</v>
      </c>
      <c r="RB63" s="12" t="s">
        <v>55</v>
      </c>
      <c r="RC63" s="12" t="s">
        <v>91</v>
      </c>
      <c r="RD63" s="12">
        <v>12.1</v>
      </c>
      <c r="RK63" s="12" t="s">
        <v>94</v>
      </c>
      <c r="RL63" s="12" t="s">
        <v>13</v>
      </c>
      <c r="RM63" s="12" t="s">
        <v>14</v>
      </c>
      <c r="RN63" s="12" t="s">
        <v>11</v>
      </c>
      <c r="RQ63" s="12" t="s">
        <v>4</v>
      </c>
    </row>
    <row r="64" spans="1:487" x14ac:dyDescent="0.35">
      <c r="A64" s="85">
        <v>20501515</v>
      </c>
      <c r="B64" s="12" t="s">
        <v>288</v>
      </c>
      <c r="C64" s="19">
        <v>0.59722222222222221</v>
      </c>
      <c r="D64" s="20">
        <v>44449</v>
      </c>
      <c r="E64" s="12" t="s">
        <v>47</v>
      </c>
      <c r="F64" s="12" t="s">
        <v>271</v>
      </c>
      <c r="G64" s="12" t="s">
        <v>289</v>
      </c>
      <c r="H64" s="12" t="s">
        <v>290</v>
      </c>
      <c r="K64" s="12">
        <v>50</v>
      </c>
      <c r="L64" s="12">
        <v>50</v>
      </c>
      <c r="M64" s="21">
        <v>3.8</v>
      </c>
      <c r="P64" s="12" t="s">
        <v>68</v>
      </c>
      <c r="Q64" s="12" t="s">
        <v>4</v>
      </c>
      <c r="R64" s="12" t="s">
        <v>4</v>
      </c>
      <c r="T64" s="12" t="s">
        <v>4</v>
      </c>
      <c r="U64" s="12" t="s">
        <v>3</v>
      </c>
      <c r="V64" s="12">
        <v>0.5</v>
      </c>
      <c r="X64" s="12" t="s">
        <v>4</v>
      </c>
      <c r="Z64" s="12" t="s">
        <v>7</v>
      </c>
      <c r="AG64" s="12" t="s">
        <v>39</v>
      </c>
      <c r="AH64" s="12" t="s">
        <v>42</v>
      </c>
      <c r="AI64" s="12">
        <v>6.5</v>
      </c>
      <c r="AP64" s="12" t="s">
        <v>14</v>
      </c>
      <c r="AQ64" s="12" t="s">
        <v>15</v>
      </c>
      <c r="AV64" s="12" t="s">
        <v>4</v>
      </c>
      <c r="AX64" s="12" t="s">
        <v>291</v>
      </c>
      <c r="AY64" s="12">
        <v>13</v>
      </c>
      <c r="AZ64" s="12">
        <v>13</v>
      </c>
      <c r="BA64" s="12">
        <v>2.46</v>
      </c>
      <c r="BJ64" s="12" t="s">
        <v>4</v>
      </c>
      <c r="BL64" s="12" t="s">
        <v>4</v>
      </c>
      <c r="BM64" s="12" t="s">
        <v>54</v>
      </c>
      <c r="BT64" s="12" t="s">
        <v>4</v>
      </c>
      <c r="BU64" s="12" t="s">
        <v>4</v>
      </c>
      <c r="BV64" s="12" t="s">
        <v>4</v>
      </c>
      <c r="BW64" s="12" t="s">
        <v>55</v>
      </c>
      <c r="BX64" s="12" t="s">
        <v>56</v>
      </c>
      <c r="BY64" s="12" t="s">
        <v>56</v>
      </c>
      <c r="BZ64" s="12">
        <v>0</v>
      </c>
      <c r="CA64" s="12">
        <v>0</v>
      </c>
      <c r="CB64" s="12" t="s">
        <v>42</v>
      </c>
      <c r="CC64" s="12" t="s">
        <v>3</v>
      </c>
      <c r="CD64" s="12">
        <v>0.3</v>
      </c>
      <c r="CF64" s="12">
        <v>8.1999999999999993</v>
      </c>
      <c r="CM64" s="12" t="s">
        <v>12</v>
      </c>
      <c r="CN64" s="12" t="s">
        <v>13</v>
      </c>
      <c r="CO64" s="12" t="s">
        <v>15</v>
      </c>
      <c r="CS64" s="12" t="s">
        <v>4</v>
      </c>
      <c r="CU64" s="12">
        <v>2.2999999999999998</v>
      </c>
      <c r="CV64" s="12">
        <v>2.2000000000000002</v>
      </c>
      <c r="CW64" s="12" t="s">
        <v>4</v>
      </c>
      <c r="CZ64" s="12" t="s">
        <v>292</v>
      </c>
      <c r="DA64" s="12" t="s">
        <v>3</v>
      </c>
      <c r="DB64" s="12">
        <v>13</v>
      </c>
      <c r="DC64" s="12">
        <v>13</v>
      </c>
      <c r="DD64" s="12" t="s">
        <v>4</v>
      </c>
      <c r="DE64" s="12" t="s">
        <v>293</v>
      </c>
      <c r="DF64" s="12" t="s">
        <v>60</v>
      </c>
      <c r="DG64" s="12">
        <v>13</v>
      </c>
      <c r="DH64" s="12">
        <v>5</v>
      </c>
      <c r="DI64" s="12">
        <v>1</v>
      </c>
      <c r="DL64" s="12" t="s">
        <v>293</v>
      </c>
      <c r="DM64" s="12" t="s">
        <v>59</v>
      </c>
      <c r="DN64" s="12">
        <v>13</v>
      </c>
      <c r="DO64" s="12">
        <v>5</v>
      </c>
      <c r="DP64" s="12">
        <v>1</v>
      </c>
      <c r="EV64" s="12" t="s">
        <v>4</v>
      </c>
      <c r="EX64" s="12">
        <v>60</v>
      </c>
      <c r="EY64" s="21">
        <f t="shared" si="8"/>
        <v>1.6</v>
      </c>
      <c r="EZ64" s="12">
        <v>4.9000000000000004</v>
      </c>
      <c r="FA64" s="12">
        <v>5</v>
      </c>
      <c r="FB64" s="12">
        <v>4.8</v>
      </c>
      <c r="FC64" s="12">
        <v>5.8</v>
      </c>
      <c r="FD64" s="12">
        <f t="shared" si="2"/>
        <v>4.8499999999999996</v>
      </c>
      <c r="FE64">
        <v>8</v>
      </c>
      <c r="FF64" s="13">
        <f t="shared" si="3"/>
        <v>0.52083333333333337</v>
      </c>
      <c r="FG64" s="13">
        <f t="shared" si="4"/>
        <v>0.83333333333333337</v>
      </c>
      <c r="FH64" s="21">
        <f t="shared" si="9"/>
        <v>5.5</v>
      </c>
      <c r="FI64" s="21">
        <f t="shared" si="5"/>
        <v>101.5</v>
      </c>
      <c r="FJ64" s="21">
        <f t="shared" si="6"/>
        <v>1.2333333333333334</v>
      </c>
      <c r="FK64" s="21">
        <f t="shared" si="7"/>
        <v>0.58333333333333326</v>
      </c>
      <c r="FL64" s="12" t="s">
        <v>52</v>
      </c>
      <c r="FM64" s="12">
        <v>0</v>
      </c>
      <c r="FN64" s="12" t="s">
        <v>56</v>
      </c>
      <c r="FO64" s="12">
        <v>0</v>
      </c>
      <c r="FP64" s="12">
        <v>0</v>
      </c>
      <c r="FQ64" s="23">
        <v>0</v>
      </c>
      <c r="FS64" s="12" t="s">
        <v>4</v>
      </c>
      <c r="FT64" s="12" t="s">
        <v>4</v>
      </c>
      <c r="FU64" s="12" t="s">
        <v>4</v>
      </c>
      <c r="FV64" s="12">
        <v>0</v>
      </c>
      <c r="FX64" s="12" t="s">
        <v>4</v>
      </c>
      <c r="GA64" s="12">
        <v>20</v>
      </c>
      <c r="GB64" s="12">
        <v>20</v>
      </c>
      <c r="GC64" s="21">
        <v>1.5</v>
      </c>
      <c r="GI64" s="12" t="s">
        <v>3</v>
      </c>
      <c r="GJ64" s="12">
        <v>0.4</v>
      </c>
      <c r="GL64" s="12" t="s">
        <v>56</v>
      </c>
      <c r="GM64" s="12" t="s">
        <v>56</v>
      </c>
      <c r="GN64" s="12">
        <v>0</v>
      </c>
      <c r="GO64" s="12">
        <v>0</v>
      </c>
      <c r="GP64" s="12" t="s">
        <v>4</v>
      </c>
      <c r="GQ64" s="12" t="s">
        <v>7</v>
      </c>
      <c r="GY64" s="12" t="s">
        <v>4</v>
      </c>
      <c r="HA64" s="12" t="s">
        <v>55</v>
      </c>
      <c r="HB64" s="12" t="s">
        <v>42</v>
      </c>
      <c r="HC64" s="12">
        <v>4.8</v>
      </c>
      <c r="HJ64" s="12" t="s">
        <v>13</v>
      </c>
      <c r="HK64" s="12" t="s">
        <v>12</v>
      </c>
      <c r="HP64" s="12" t="s">
        <v>94</v>
      </c>
      <c r="HQ64" s="12" t="s">
        <v>159</v>
      </c>
      <c r="HV64" s="12" t="s">
        <v>4</v>
      </c>
      <c r="HX64" s="12" t="s">
        <v>3</v>
      </c>
      <c r="HY64" s="12" t="s">
        <v>3</v>
      </c>
      <c r="HZ64" s="12">
        <v>20</v>
      </c>
      <c r="IA64" s="12">
        <v>20</v>
      </c>
      <c r="IB64" s="12">
        <v>1.5</v>
      </c>
      <c r="IC64" s="12">
        <v>1.7</v>
      </c>
      <c r="ID64" s="12">
        <v>0.6</v>
      </c>
      <c r="IE64" s="12">
        <v>0.8</v>
      </c>
      <c r="IG64" s="12">
        <v>20</v>
      </c>
      <c r="IH64" s="12">
        <v>20</v>
      </c>
      <c r="II64" s="21">
        <v>1.2</v>
      </c>
      <c r="IJ64" s="12">
        <v>1</v>
      </c>
      <c r="IK64" s="12" t="s">
        <v>1118</v>
      </c>
      <c r="IL64" s="12">
        <v>4.7</v>
      </c>
      <c r="IM64" s="21">
        <v>0.61</v>
      </c>
      <c r="IN64" s="21">
        <v>0.12</v>
      </c>
      <c r="IT64" s="12" t="s">
        <v>3</v>
      </c>
      <c r="IU64" s="22">
        <v>0.3</v>
      </c>
      <c r="IW64" s="12" t="s">
        <v>56</v>
      </c>
      <c r="IX64" s="12" t="s">
        <v>56</v>
      </c>
      <c r="IY64" s="12">
        <v>0</v>
      </c>
      <c r="IZ64" s="12">
        <v>0</v>
      </c>
      <c r="JA64" s="12" t="s">
        <v>7</v>
      </c>
      <c r="JI64" s="12" t="s">
        <v>4</v>
      </c>
      <c r="JK64" s="12" t="s">
        <v>55</v>
      </c>
      <c r="JL64" s="12" t="s">
        <v>42</v>
      </c>
      <c r="JM64" s="12">
        <v>5.9</v>
      </c>
      <c r="JT64" s="12" t="s">
        <v>13</v>
      </c>
      <c r="JU64" s="12" t="s">
        <v>12</v>
      </c>
      <c r="JZ64" s="12" t="s">
        <v>4</v>
      </c>
      <c r="KB64" s="12" t="s">
        <v>3</v>
      </c>
      <c r="KC64" s="12" t="s">
        <v>3</v>
      </c>
      <c r="KD64" s="12">
        <v>20</v>
      </c>
      <c r="KE64" s="12">
        <v>20</v>
      </c>
      <c r="KF64" s="12">
        <v>1.2</v>
      </c>
      <c r="KG64" s="12">
        <v>0.9</v>
      </c>
      <c r="KH64" s="12">
        <v>0.5</v>
      </c>
      <c r="KI64" s="12">
        <v>0.5</v>
      </c>
      <c r="KK64" s="12">
        <v>20</v>
      </c>
      <c r="KL64" s="12">
        <v>20</v>
      </c>
      <c r="KM64" s="21">
        <v>2.1</v>
      </c>
      <c r="KS64" s="12" t="s">
        <v>3</v>
      </c>
      <c r="KT64" s="12">
        <v>0.3</v>
      </c>
      <c r="KV64" s="12" t="s">
        <v>56</v>
      </c>
      <c r="KW64" s="12" t="s">
        <v>56</v>
      </c>
      <c r="KX64" s="12">
        <v>0</v>
      </c>
      <c r="KY64" s="12">
        <v>0</v>
      </c>
      <c r="KZ64" s="12" t="s">
        <v>4</v>
      </c>
      <c r="LA64" s="12" t="s">
        <v>7</v>
      </c>
      <c r="LI64" s="12" t="s">
        <v>4</v>
      </c>
      <c r="LK64" s="12" t="s">
        <v>55</v>
      </c>
      <c r="LL64" s="12" t="s">
        <v>42</v>
      </c>
      <c r="LM64" s="12">
        <v>5.8</v>
      </c>
      <c r="LT64" s="12" t="s">
        <v>12</v>
      </c>
      <c r="LU64" s="12" t="s">
        <v>13</v>
      </c>
      <c r="LZ64" s="12" t="s">
        <v>94</v>
      </c>
      <c r="MA64" s="12" t="s">
        <v>13</v>
      </c>
      <c r="MB64" s="12" t="s">
        <v>11</v>
      </c>
      <c r="MF64" s="12" t="s">
        <v>4</v>
      </c>
      <c r="MH64" s="12" t="s">
        <v>3</v>
      </c>
      <c r="MI64" s="12" t="s">
        <v>3</v>
      </c>
      <c r="MJ64" s="12">
        <v>20</v>
      </c>
      <c r="MK64" s="12">
        <v>20</v>
      </c>
      <c r="ML64" s="12">
        <v>1.3</v>
      </c>
      <c r="MM64" s="12">
        <v>0.8</v>
      </c>
      <c r="MN64" s="12">
        <v>0.7</v>
      </c>
      <c r="MO64" s="12">
        <v>0.4</v>
      </c>
      <c r="MQ64" s="12">
        <v>20</v>
      </c>
      <c r="MR64" s="12">
        <v>20.3</v>
      </c>
      <c r="MS64" s="12">
        <v>1.87</v>
      </c>
      <c r="MX64" s="12" t="s">
        <v>4</v>
      </c>
      <c r="MZ64" s="12" t="s">
        <v>4</v>
      </c>
      <c r="NA64" s="12" t="s">
        <v>7</v>
      </c>
      <c r="NH64" s="12" t="s">
        <v>4</v>
      </c>
      <c r="NI64" s="12" t="s">
        <v>4</v>
      </c>
      <c r="NJ64" s="12" t="s">
        <v>4</v>
      </c>
      <c r="NK64" s="12" t="s">
        <v>55</v>
      </c>
      <c r="NL64" s="12" t="s">
        <v>56</v>
      </c>
      <c r="NM64" s="12" t="s">
        <v>56</v>
      </c>
      <c r="NN64" s="12">
        <v>0</v>
      </c>
      <c r="NO64" s="12">
        <v>0</v>
      </c>
      <c r="NP64" s="12" t="s">
        <v>42</v>
      </c>
      <c r="NQ64" s="12" t="s">
        <v>3</v>
      </c>
      <c r="NR64" s="12">
        <v>0.4</v>
      </c>
      <c r="NT64" s="12">
        <v>9.6</v>
      </c>
      <c r="OA64" s="12" t="s">
        <v>12</v>
      </c>
      <c r="OB64" s="12" t="s">
        <v>13</v>
      </c>
      <c r="OC64" s="12" t="s">
        <v>15</v>
      </c>
      <c r="OD64" s="12" t="s">
        <v>11</v>
      </c>
      <c r="OG64" s="12" t="s">
        <v>4</v>
      </c>
      <c r="OI64" s="12">
        <v>2.7</v>
      </c>
      <c r="OJ64" s="12">
        <v>2.7</v>
      </c>
      <c r="OK64" s="12" t="s">
        <v>4</v>
      </c>
      <c r="ON64" s="12" t="s">
        <v>64</v>
      </c>
      <c r="OO64" s="12" t="s">
        <v>4</v>
      </c>
      <c r="OP64" s="12">
        <v>20</v>
      </c>
      <c r="OQ64" s="12">
        <v>20</v>
      </c>
      <c r="OR64" s="12" t="s">
        <v>4</v>
      </c>
      <c r="OS64" s="12" t="s">
        <v>293</v>
      </c>
      <c r="OT64" s="12" t="s">
        <v>60</v>
      </c>
      <c r="OU64" s="12">
        <v>20</v>
      </c>
      <c r="OV64" s="12">
        <v>5</v>
      </c>
      <c r="OW64" s="12">
        <v>1</v>
      </c>
      <c r="OZ64" s="12" t="s">
        <v>293</v>
      </c>
      <c r="PA64" s="12" t="s">
        <v>59</v>
      </c>
      <c r="PB64" s="12">
        <v>20</v>
      </c>
      <c r="PC64" s="12">
        <v>5</v>
      </c>
      <c r="PD64" s="12">
        <v>1</v>
      </c>
      <c r="QJ64" s="12">
        <v>50</v>
      </c>
      <c r="QK64" s="12">
        <v>50</v>
      </c>
      <c r="QL64" s="12">
        <v>2.72</v>
      </c>
      <c r="QM64" s="12" t="s">
        <v>68</v>
      </c>
      <c r="QN64" s="12" t="s">
        <v>4</v>
      </c>
      <c r="QO64" s="12" t="s">
        <v>4</v>
      </c>
      <c r="QQ64" s="12" t="s">
        <v>4</v>
      </c>
      <c r="QR64" s="12" t="s">
        <v>3</v>
      </c>
      <c r="QS64" s="12">
        <v>0.5</v>
      </c>
      <c r="QU64" s="12" t="s">
        <v>4</v>
      </c>
      <c r="QW64" s="12" t="s">
        <v>7</v>
      </c>
      <c r="RB64" s="12" t="s">
        <v>69</v>
      </c>
      <c r="RC64" s="12" t="s">
        <v>42</v>
      </c>
      <c r="RD64" s="12">
        <v>10.4</v>
      </c>
      <c r="RK64" s="12" t="s">
        <v>13</v>
      </c>
      <c r="RL64" s="12" t="s">
        <v>294</v>
      </c>
      <c r="RM64" s="12" t="s">
        <v>17</v>
      </c>
      <c r="RQ64" s="12" t="s">
        <v>4</v>
      </c>
    </row>
    <row r="65" spans="1:486" s="25" customFormat="1" x14ac:dyDescent="0.35">
      <c r="A65" s="86">
        <v>20501520</v>
      </c>
      <c r="B65" s="25" t="s">
        <v>288</v>
      </c>
      <c r="C65" s="80">
        <v>0.43055555555555558</v>
      </c>
      <c r="D65" s="26">
        <v>44449</v>
      </c>
      <c r="E65" s="25" t="s">
        <v>47</v>
      </c>
      <c r="F65" s="25" t="s">
        <v>197</v>
      </c>
      <c r="G65" s="25" t="s">
        <v>289</v>
      </c>
      <c r="H65" s="25" t="s">
        <v>307</v>
      </c>
      <c r="K65" s="25">
        <v>50</v>
      </c>
      <c r="L65" s="25">
        <v>50.6</v>
      </c>
      <c r="M65" s="27">
        <v>1.98</v>
      </c>
      <c r="P65" s="25" t="s">
        <v>68</v>
      </c>
      <c r="Q65" s="25" t="s">
        <v>4</v>
      </c>
      <c r="R65" s="25" t="s">
        <v>4</v>
      </c>
      <c r="T65" s="25" t="s">
        <v>4</v>
      </c>
      <c r="U65" s="25" t="s">
        <v>3</v>
      </c>
      <c r="V65" s="25">
        <v>0.8</v>
      </c>
      <c r="X65" s="25" t="s">
        <v>4</v>
      </c>
      <c r="Z65" s="25" t="s">
        <v>7</v>
      </c>
      <c r="AG65" s="25" t="s">
        <v>55</v>
      </c>
      <c r="AH65" s="25" t="s">
        <v>41</v>
      </c>
      <c r="AI65" s="25">
        <v>10.9</v>
      </c>
      <c r="AP65" s="25" t="s">
        <v>12</v>
      </c>
      <c r="AQ65" s="25" t="s">
        <v>11</v>
      </c>
      <c r="AR65" s="25" t="s">
        <v>13</v>
      </c>
      <c r="AV65" s="25" t="s">
        <v>4</v>
      </c>
      <c r="AY65" s="25">
        <v>34</v>
      </c>
      <c r="AZ65" s="25">
        <v>34.4</v>
      </c>
      <c r="BA65" s="25">
        <v>1.63</v>
      </c>
      <c r="BB65" s="25">
        <v>1</v>
      </c>
      <c r="BC65" s="25" t="s">
        <v>1118</v>
      </c>
      <c r="BD65" s="25">
        <v>1.1100000000000001</v>
      </c>
      <c r="BE65" s="25">
        <v>0.21</v>
      </c>
      <c r="BJ65" s="25" t="s">
        <v>4</v>
      </c>
      <c r="BL65" s="25" t="s">
        <v>4</v>
      </c>
      <c r="BM65" s="25" t="s">
        <v>54</v>
      </c>
      <c r="BT65" s="25" t="s">
        <v>4</v>
      </c>
      <c r="BU65" s="25" t="s">
        <v>4</v>
      </c>
      <c r="BV65" s="25" t="s">
        <v>4</v>
      </c>
      <c r="BW65" s="25" t="s">
        <v>232</v>
      </c>
      <c r="BX65" s="25" t="s">
        <v>56</v>
      </c>
      <c r="BY65" s="25" t="s">
        <v>56</v>
      </c>
      <c r="BZ65" s="25">
        <v>0</v>
      </c>
      <c r="CA65" s="25">
        <v>0</v>
      </c>
      <c r="CB65" s="25" t="s">
        <v>41</v>
      </c>
      <c r="CC65" s="25" t="s">
        <v>4</v>
      </c>
      <c r="CE65" s="25">
        <v>0.6</v>
      </c>
      <c r="CF65" s="25">
        <v>15.6</v>
      </c>
      <c r="CM65" s="25" t="s">
        <v>12</v>
      </c>
      <c r="CN65" s="25" t="s">
        <v>13</v>
      </c>
      <c r="CO65" s="25" t="s">
        <v>11</v>
      </c>
      <c r="CS65" s="25" t="s">
        <v>4</v>
      </c>
      <c r="CU65" s="25">
        <v>3.3</v>
      </c>
      <c r="CV65" s="25">
        <v>1.7</v>
      </c>
      <c r="CW65" s="25" t="s">
        <v>4</v>
      </c>
      <c r="CZ65" s="25" t="s">
        <v>64</v>
      </c>
      <c r="DA65" s="25" t="s">
        <v>3</v>
      </c>
      <c r="DB65" s="25">
        <v>34</v>
      </c>
      <c r="DC65" s="25">
        <v>34</v>
      </c>
      <c r="DD65" s="25" t="s">
        <v>3</v>
      </c>
      <c r="DE65" s="25" t="s">
        <v>308</v>
      </c>
      <c r="DF65" s="25" t="s">
        <v>60</v>
      </c>
      <c r="DG65" s="25">
        <v>34</v>
      </c>
      <c r="DH65" s="25">
        <v>4</v>
      </c>
      <c r="DI65" s="25">
        <v>4</v>
      </c>
      <c r="DJ65" s="25" t="s">
        <v>309</v>
      </c>
      <c r="DK65" s="25">
        <v>34</v>
      </c>
      <c r="DL65" s="25" t="s">
        <v>308</v>
      </c>
      <c r="DM65" s="25" t="s">
        <v>59</v>
      </c>
      <c r="DN65" s="25">
        <v>34</v>
      </c>
      <c r="DO65" s="25">
        <v>5</v>
      </c>
      <c r="DP65" s="25">
        <v>3</v>
      </c>
      <c r="DQ65" s="25" t="s">
        <v>309</v>
      </c>
      <c r="DR65" s="25">
        <v>34</v>
      </c>
      <c r="EV65" s="25" t="s">
        <v>4</v>
      </c>
      <c r="EX65" s="25">
        <v>54.4</v>
      </c>
      <c r="EY65" s="27">
        <f t="shared" si="8"/>
        <v>1.7662500000000001</v>
      </c>
      <c r="EZ65" s="25">
        <v>4.8</v>
      </c>
      <c r="FA65" s="25">
        <v>12.5</v>
      </c>
      <c r="FB65" s="25">
        <v>5</v>
      </c>
      <c r="FC65" s="25">
        <v>12.9</v>
      </c>
      <c r="FD65" s="25">
        <f t="shared" si="2"/>
        <v>4.9000000000000004</v>
      </c>
      <c r="FE65">
        <v>16.75</v>
      </c>
      <c r="FF65" s="13">
        <f t="shared" si="3"/>
        <v>1.0245901639344264</v>
      </c>
      <c r="FG65" s="13">
        <f t="shared" si="4"/>
        <v>1.3729508196721312</v>
      </c>
      <c r="FH65" s="27">
        <f t="shared" si="9"/>
        <v>15.800000000000002</v>
      </c>
      <c r="FI65" s="27">
        <f t="shared" si="5"/>
        <v>0</v>
      </c>
      <c r="FJ65" s="27">
        <f t="shared" si="6"/>
        <v>0</v>
      </c>
      <c r="FK65" s="27">
        <f t="shared" si="7"/>
        <v>0</v>
      </c>
      <c r="FL65" s="25" t="s">
        <v>52</v>
      </c>
      <c r="FM65" s="25">
        <v>0</v>
      </c>
      <c r="FN65" s="25" t="s">
        <v>56</v>
      </c>
      <c r="FO65" s="25">
        <v>0</v>
      </c>
      <c r="FP65" s="25">
        <v>0</v>
      </c>
      <c r="FQ65" s="25" t="s">
        <v>61</v>
      </c>
      <c r="FR65" s="25" t="s">
        <v>62</v>
      </c>
      <c r="FS65" s="25" t="s">
        <v>4</v>
      </c>
      <c r="FT65" s="25" t="s">
        <v>4</v>
      </c>
      <c r="FU65" s="25" t="s">
        <v>4</v>
      </c>
      <c r="FV65" s="25">
        <v>0</v>
      </c>
      <c r="FX65" s="25" t="s">
        <v>4</v>
      </c>
      <c r="GA65" s="25">
        <v>18.100000000000001</v>
      </c>
      <c r="GB65" s="25">
        <v>18.100000000000001</v>
      </c>
      <c r="GC65" s="27">
        <v>2.21</v>
      </c>
      <c r="GI65" s="25" t="s">
        <v>4</v>
      </c>
      <c r="GK65" s="25">
        <v>0.6</v>
      </c>
      <c r="GL65" s="25" t="s">
        <v>56</v>
      </c>
      <c r="GM65" s="25" t="s">
        <v>56</v>
      </c>
      <c r="GN65" s="25">
        <v>0</v>
      </c>
      <c r="GO65" s="25">
        <v>0</v>
      </c>
      <c r="GP65" s="25" t="s">
        <v>4</v>
      </c>
      <c r="GQ65" s="25" t="s">
        <v>1075</v>
      </c>
      <c r="GR65" s="25" t="s">
        <v>310</v>
      </c>
      <c r="GS65" s="25">
        <v>18.100000000000001</v>
      </c>
      <c r="GT65" s="25">
        <v>0</v>
      </c>
      <c r="GY65" s="25" t="s">
        <v>4</v>
      </c>
      <c r="HA65" s="25" t="s">
        <v>55</v>
      </c>
      <c r="HB65" s="25" t="s">
        <v>91</v>
      </c>
      <c r="HC65" s="25">
        <v>15.8</v>
      </c>
      <c r="HJ65" s="25" t="s">
        <v>13</v>
      </c>
      <c r="HK65" s="25" t="s">
        <v>12</v>
      </c>
      <c r="HL65" s="25" t="s">
        <v>11</v>
      </c>
      <c r="HP65" s="25" t="s">
        <v>94</v>
      </c>
      <c r="HQ65" s="25" t="s">
        <v>159</v>
      </c>
      <c r="HR65" s="25" t="s">
        <v>11</v>
      </c>
      <c r="HV65" s="25" t="s">
        <v>3</v>
      </c>
      <c r="HW65" s="25" t="s">
        <v>25</v>
      </c>
      <c r="HX65" s="25" t="s">
        <v>4</v>
      </c>
      <c r="HY65" s="25" t="s">
        <v>4</v>
      </c>
      <c r="HZ65" s="25">
        <v>0</v>
      </c>
      <c r="IA65" s="25">
        <v>0</v>
      </c>
      <c r="IB65" s="25">
        <v>0</v>
      </c>
      <c r="IC65" s="25">
        <v>0</v>
      </c>
      <c r="ID65" s="25">
        <v>0</v>
      </c>
      <c r="IE65" s="25">
        <v>0</v>
      </c>
      <c r="IF65" s="25" t="s">
        <v>311</v>
      </c>
      <c r="IG65" s="25">
        <v>18.100000000000001</v>
      </c>
      <c r="IH65" s="25">
        <v>18.100000000000001</v>
      </c>
      <c r="II65" s="27">
        <v>1.55</v>
      </c>
      <c r="IJ65" s="25">
        <v>2</v>
      </c>
      <c r="IK65" s="25" t="s">
        <v>1118</v>
      </c>
      <c r="IL65" s="25" t="s">
        <v>945</v>
      </c>
      <c r="IM65" s="27">
        <v>0.47</v>
      </c>
      <c r="IN65" s="27">
        <v>0.18</v>
      </c>
      <c r="IT65" s="25" t="s">
        <v>4</v>
      </c>
      <c r="IU65" s="82"/>
      <c r="IV65" s="25">
        <v>0.6</v>
      </c>
      <c r="IW65" s="25" t="s">
        <v>56</v>
      </c>
      <c r="IX65" s="25" t="s">
        <v>56</v>
      </c>
      <c r="IY65" s="25">
        <v>0</v>
      </c>
      <c r="IZ65" s="25">
        <v>0</v>
      </c>
      <c r="JA65" s="25" t="s">
        <v>1077</v>
      </c>
      <c r="JB65" s="25" t="s">
        <v>312</v>
      </c>
      <c r="JC65" s="25">
        <v>18.100000000000001</v>
      </c>
      <c r="JD65" s="25">
        <v>18.100000000000001</v>
      </c>
      <c r="JI65" s="25" t="s">
        <v>4</v>
      </c>
      <c r="JK65" s="25" t="s">
        <v>232</v>
      </c>
      <c r="JL65" s="25" t="s">
        <v>42</v>
      </c>
      <c r="JM65" s="25">
        <v>15.8</v>
      </c>
      <c r="JT65" s="25" t="s">
        <v>12</v>
      </c>
      <c r="JU65" s="25" t="s">
        <v>13</v>
      </c>
      <c r="JV65" s="25" t="s">
        <v>11</v>
      </c>
      <c r="JZ65" s="25" t="s">
        <v>3</v>
      </c>
      <c r="KA65" s="25" t="s">
        <v>313</v>
      </c>
      <c r="KB65" s="25" t="s">
        <v>4</v>
      </c>
      <c r="KC65" s="25" t="s">
        <v>4</v>
      </c>
      <c r="KD65" s="25">
        <v>0</v>
      </c>
      <c r="KE65" s="25">
        <v>0</v>
      </c>
      <c r="KF65" s="25">
        <v>0</v>
      </c>
      <c r="KG65" s="25">
        <v>0</v>
      </c>
      <c r="KH65" s="25">
        <v>0</v>
      </c>
      <c r="KI65" s="25">
        <v>0</v>
      </c>
      <c r="KK65" s="25">
        <v>18.100000000000001</v>
      </c>
      <c r="KL65" s="25">
        <v>18.2</v>
      </c>
      <c r="KM65" s="27">
        <v>1.54</v>
      </c>
      <c r="KS65" s="25" t="s">
        <v>4</v>
      </c>
      <c r="KU65" s="25">
        <v>0.7</v>
      </c>
      <c r="KV65" s="25" t="s">
        <v>56</v>
      </c>
      <c r="KW65" s="25" t="s">
        <v>56</v>
      </c>
      <c r="KX65" s="25">
        <v>0</v>
      </c>
      <c r="KY65" s="25">
        <v>0</v>
      </c>
      <c r="KZ65" s="25" t="s">
        <v>4</v>
      </c>
      <c r="LA65" s="25" t="s">
        <v>1077</v>
      </c>
      <c r="LB65" s="25" t="s">
        <v>314</v>
      </c>
      <c r="LC65" s="25">
        <v>18.100000000000001</v>
      </c>
      <c r="LD65" s="25">
        <v>36.200000000000003</v>
      </c>
      <c r="LI65" s="25" t="s">
        <v>4</v>
      </c>
      <c r="LK65" s="25" t="s">
        <v>232</v>
      </c>
      <c r="LL65" s="25" t="s">
        <v>42</v>
      </c>
      <c r="LM65" s="25">
        <v>15.8</v>
      </c>
      <c r="LT65" s="25" t="s">
        <v>12</v>
      </c>
      <c r="LU65" s="25" t="s">
        <v>11</v>
      </c>
      <c r="LV65" s="25" t="s">
        <v>13</v>
      </c>
      <c r="LZ65" s="25" t="s">
        <v>94</v>
      </c>
      <c r="MA65" s="25" t="s">
        <v>13</v>
      </c>
      <c r="MB65" s="25" t="s">
        <v>11</v>
      </c>
      <c r="MF65" s="25" t="s">
        <v>4</v>
      </c>
      <c r="MH65" s="25" t="s">
        <v>4</v>
      </c>
      <c r="MI65" s="25" t="s">
        <v>4</v>
      </c>
      <c r="MJ65" s="25">
        <v>0</v>
      </c>
      <c r="MK65" s="25">
        <v>0</v>
      </c>
      <c r="ML65" s="25">
        <v>0</v>
      </c>
      <c r="MM65" s="25">
        <v>0</v>
      </c>
      <c r="MN65" s="25">
        <v>0</v>
      </c>
      <c r="MO65" s="25">
        <v>0</v>
      </c>
      <c r="MQ65" s="25">
        <v>13</v>
      </c>
      <c r="MR65" s="25">
        <v>13.4</v>
      </c>
      <c r="MS65" s="25">
        <v>1.49</v>
      </c>
      <c r="MT65" s="25">
        <v>3</v>
      </c>
      <c r="MU65" s="25" t="s">
        <v>1118</v>
      </c>
      <c r="MV65" s="27">
        <v>0.44</v>
      </c>
      <c r="MW65" s="27">
        <v>0.19</v>
      </c>
      <c r="MX65" s="25" t="s">
        <v>4</v>
      </c>
      <c r="MZ65" s="25" t="s">
        <v>4</v>
      </c>
      <c r="NA65" s="25" t="s">
        <v>7</v>
      </c>
      <c r="NH65" s="25" t="s">
        <v>4</v>
      </c>
      <c r="NI65" s="25" t="s">
        <v>4</v>
      </c>
      <c r="NJ65" s="25" t="s">
        <v>4</v>
      </c>
      <c r="NK65" s="25" t="s">
        <v>38</v>
      </c>
      <c r="NL65" s="25" t="s">
        <v>56</v>
      </c>
      <c r="NM65" s="25" t="s">
        <v>56</v>
      </c>
      <c r="NN65" s="25">
        <v>0</v>
      </c>
      <c r="NO65" s="25">
        <v>0</v>
      </c>
      <c r="NP65" s="25" t="s">
        <v>43</v>
      </c>
      <c r="NQ65" s="25" t="s">
        <v>4</v>
      </c>
      <c r="NS65" s="25">
        <v>0.7</v>
      </c>
      <c r="NT65" s="25">
        <v>12.2</v>
      </c>
      <c r="OA65" s="25" t="s">
        <v>12</v>
      </c>
      <c r="OB65" s="25" t="s">
        <v>13</v>
      </c>
      <c r="OC65" s="25" t="s">
        <v>11</v>
      </c>
      <c r="OG65" s="25" t="s">
        <v>4</v>
      </c>
      <c r="OI65" s="25">
        <v>2.4</v>
      </c>
      <c r="OJ65" s="25">
        <v>1.9</v>
      </c>
      <c r="OK65" s="25" t="s">
        <v>4</v>
      </c>
      <c r="ON65" s="25" t="s">
        <v>77</v>
      </c>
      <c r="OO65" s="25" t="s">
        <v>3</v>
      </c>
      <c r="OP65" s="25">
        <v>5</v>
      </c>
      <c r="OQ65" s="25">
        <v>13</v>
      </c>
      <c r="OR65" s="25" t="s">
        <v>4</v>
      </c>
      <c r="OS65" s="25" t="s">
        <v>65</v>
      </c>
      <c r="OT65" s="25" t="s">
        <v>59</v>
      </c>
      <c r="OU65" s="25">
        <v>5</v>
      </c>
      <c r="OV65" s="25">
        <v>5</v>
      </c>
      <c r="OW65" s="25">
        <v>5</v>
      </c>
      <c r="OZ65" s="25" t="s">
        <v>65</v>
      </c>
      <c r="PA65" s="25" t="s">
        <v>213</v>
      </c>
      <c r="PB65" s="25">
        <v>13</v>
      </c>
      <c r="PC65" s="25">
        <v>5</v>
      </c>
      <c r="PD65" s="25">
        <v>3</v>
      </c>
      <c r="QI65" s="25" t="s">
        <v>315</v>
      </c>
      <c r="QJ65" s="25">
        <v>0</v>
      </c>
      <c r="QK65" s="25" t="s">
        <v>945</v>
      </c>
      <c r="QL65" s="25">
        <v>0</v>
      </c>
      <c r="QN65" s="25" t="s">
        <v>3</v>
      </c>
      <c r="QU65" s="25" t="s">
        <v>3</v>
      </c>
      <c r="QV65" s="25" t="s">
        <v>188</v>
      </c>
    </row>
    <row r="66" spans="1:486" x14ac:dyDescent="0.35">
      <c r="A66" s="85">
        <v>20501526</v>
      </c>
      <c r="B66" s="12" t="s">
        <v>288</v>
      </c>
      <c r="C66" s="19">
        <v>0.70833333333333337</v>
      </c>
      <c r="D66" s="20">
        <v>44447</v>
      </c>
      <c r="E66" s="12" t="s">
        <v>335</v>
      </c>
      <c r="F66" s="12" t="s">
        <v>271</v>
      </c>
      <c r="G66" s="12" t="s">
        <v>336</v>
      </c>
      <c r="H66" s="12" t="s">
        <v>337</v>
      </c>
      <c r="I66" s="12">
        <v>61.140340000000002</v>
      </c>
      <c r="J66" s="12">
        <v>-149.98660000000001</v>
      </c>
      <c r="K66" s="12">
        <v>50</v>
      </c>
      <c r="L66" s="12">
        <v>50</v>
      </c>
      <c r="M66" s="21">
        <v>0.24</v>
      </c>
      <c r="P66" s="12" t="s">
        <v>68</v>
      </c>
      <c r="Q66" s="12" t="s">
        <v>4</v>
      </c>
      <c r="R66" s="12" t="s">
        <v>4</v>
      </c>
      <c r="T66" s="12" t="s">
        <v>4</v>
      </c>
      <c r="U66" s="12" t="s">
        <v>3</v>
      </c>
      <c r="V66" s="12">
        <v>1.4</v>
      </c>
      <c r="X66" s="12" t="s">
        <v>4</v>
      </c>
      <c r="Z66" s="12" t="s">
        <v>7</v>
      </c>
      <c r="AG66" s="12" t="s">
        <v>232</v>
      </c>
      <c r="AH66" s="12" t="s">
        <v>42</v>
      </c>
      <c r="AI66" s="12">
        <v>16</v>
      </c>
      <c r="AP66" s="12" t="s">
        <v>12</v>
      </c>
      <c r="AQ66" s="12" t="s">
        <v>13</v>
      </c>
      <c r="AR66" s="12" t="s">
        <v>14</v>
      </c>
      <c r="AV66" s="12" t="s">
        <v>4</v>
      </c>
      <c r="AY66" s="12">
        <v>40</v>
      </c>
      <c r="AZ66" s="12">
        <v>40</v>
      </c>
      <c r="BA66" s="12">
        <v>0.05</v>
      </c>
      <c r="BB66" s="12">
        <v>1</v>
      </c>
      <c r="BC66" s="12" t="s">
        <v>1118</v>
      </c>
      <c r="BD66" s="12">
        <v>0.6</v>
      </c>
      <c r="BE66" s="12">
        <v>0.15</v>
      </c>
      <c r="BJ66" s="12" t="s">
        <v>4</v>
      </c>
      <c r="BL66" s="12" t="s">
        <v>4</v>
      </c>
      <c r="BM66" s="12" t="s">
        <v>54</v>
      </c>
      <c r="BT66" s="12" t="s">
        <v>4</v>
      </c>
      <c r="BU66" s="12" t="s">
        <v>4</v>
      </c>
      <c r="BV66" s="12" t="s">
        <v>4</v>
      </c>
      <c r="BW66" s="12" t="s">
        <v>232</v>
      </c>
      <c r="BX66" s="12" t="s">
        <v>56</v>
      </c>
      <c r="BY66" s="12" t="s">
        <v>56</v>
      </c>
      <c r="BZ66" s="12">
        <v>0</v>
      </c>
      <c r="CA66" s="12">
        <v>0</v>
      </c>
      <c r="CB66" s="12" t="s">
        <v>42</v>
      </c>
      <c r="CC66" s="12" t="s">
        <v>3</v>
      </c>
      <c r="CD66" s="12">
        <v>1</v>
      </c>
      <c r="CF66" s="12">
        <v>21.9</v>
      </c>
      <c r="CM66" s="12" t="s">
        <v>13</v>
      </c>
      <c r="CN66" s="12" t="s">
        <v>12</v>
      </c>
      <c r="CO66" s="12" t="s">
        <v>14</v>
      </c>
      <c r="CS66" s="12" t="s">
        <v>4</v>
      </c>
      <c r="CU66" s="12">
        <v>3.1</v>
      </c>
      <c r="CV66" s="12">
        <v>3.4</v>
      </c>
      <c r="CW66" s="12" t="s">
        <v>4</v>
      </c>
      <c r="CZ66" s="12" t="s">
        <v>64</v>
      </c>
      <c r="DA66" s="12" t="s">
        <v>3</v>
      </c>
      <c r="DB66" s="12">
        <v>6</v>
      </c>
      <c r="DC66" s="12">
        <v>12</v>
      </c>
      <c r="DD66" s="12" t="s">
        <v>4</v>
      </c>
      <c r="DE66" s="12" t="s">
        <v>165</v>
      </c>
      <c r="DF66" s="12" t="s">
        <v>60</v>
      </c>
      <c r="DG66" s="12">
        <v>40</v>
      </c>
      <c r="DH66" s="12">
        <v>5</v>
      </c>
      <c r="DI66" s="12">
        <v>1</v>
      </c>
      <c r="DL66" s="12" t="s">
        <v>65</v>
      </c>
      <c r="DM66" s="12" t="s">
        <v>60</v>
      </c>
      <c r="DN66" s="12">
        <v>11</v>
      </c>
      <c r="DO66" s="12">
        <v>5</v>
      </c>
      <c r="DP66" s="12">
        <v>1</v>
      </c>
      <c r="DS66" s="12" t="s">
        <v>165</v>
      </c>
      <c r="DT66" s="12" t="s">
        <v>59</v>
      </c>
      <c r="DU66" s="12">
        <v>35</v>
      </c>
      <c r="DV66" s="12">
        <v>5</v>
      </c>
      <c r="DW66" s="12">
        <v>1</v>
      </c>
      <c r="DZ66" s="12" t="s">
        <v>65</v>
      </c>
      <c r="EA66" s="12" t="s">
        <v>59</v>
      </c>
      <c r="EB66" s="12">
        <v>8</v>
      </c>
      <c r="EC66" s="12">
        <v>5</v>
      </c>
      <c r="ED66" s="12">
        <v>1</v>
      </c>
      <c r="EV66" s="12" t="s">
        <v>4</v>
      </c>
      <c r="EX66" s="12">
        <v>50</v>
      </c>
      <c r="EY66" s="21">
        <f t="shared" si="8"/>
        <v>1.0417400000000001</v>
      </c>
      <c r="EZ66" s="12">
        <v>5.6</v>
      </c>
      <c r="FA66" s="12">
        <v>16</v>
      </c>
      <c r="FB66" s="12">
        <v>5.9</v>
      </c>
      <c r="FC66" s="12">
        <v>16.100000000000001</v>
      </c>
      <c r="FD66" s="12">
        <f t="shared" si="2"/>
        <v>5.75</v>
      </c>
      <c r="FE66">
        <v>19.829999999999998</v>
      </c>
      <c r="FF66" s="13">
        <f t="shared" si="3"/>
        <v>0.75117370892018775</v>
      </c>
      <c r="FG66" s="13">
        <f t="shared" si="4"/>
        <v>0.93098591549295762</v>
      </c>
      <c r="FH66" s="21">
        <f t="shared" si="9"/>
        <v>15.299999999999999</v>
      </c>
      <c r="FI66" s="21">
        <f t="shared" si="5"/>
        <v>84.1</v>
      </c>
      <c r="FJ66" s="21">
        <f t="shared" si="6"/>
        <v>2.2166666666666663</v>
      </c>
      <c r="FK66" s="21">
        <f t="shared" si="7"/>
        <v>0.70000000000000007</v>
      </c>
      <c r="FL66" s="12" t="s">
        <v>20</v>
      </c>
      <c r="FM66" s="12">
        <v>2</v>
      </c>
      <c r="FN66" s="12" t="s">
        <v>134</v>
      </c>
      <c r="FO66" s="12">
        <v>2</v>
      </c>
      <c r="FP66" s="12">
        <v>0</v>
      </c>
      <c r="FQ66" s="28" t="s">
        <v>89</v>
      </c>
      <c r="FR66" s="12" t="s">
        <v>485</v>
      </c>
      <c r="FS66" s="12" t="s">
        <v>4</v>
      </c>
      <c r="FT66" s="12" t="s">
        <v>4</v>
      </c>
      <c r="FU66" s="12" t="s">
        <v>4</v>
      </c>
      <c r="FV66" s="12">
        <v>0</v>
      </c>
      <c r="FX66" s="12" t="s">
        <v>4</v>
      </c>
      <c r="GA66" s="12">
        <v>16.600000000000001</v>
      </c>
      <c r="GB66" s="12">
        <v>16.3</v>
      </c>
      <c r="GC66" s="21">
        <v>2.09</v>
      </c>
      <c r="GI66" s="12" t="s">
        <v>3</v>
      </c>
      <c r="GJ66" s="12">
        <v>0.8</v>
      </c>
      <c r="GL66" s="12" t="s">
        <v>56</v>
      </c>
      <c r="GM66" s="12" t="s">
        <v>56</v>
      </c>
      <c r="GN66" s="12">
        <v>1</v>
      </c>
      <c r="GO66" s="12">
        <v>0</v>
      </c>
      <c r="GP66" s="12" t="s">
        <v>4</v>
      </c>
      <c r="GQ66" s="12" t="s">
        <v>7</v>
      </c>
      <c r="GY66" s="12" t="s">
        <v>4</v>
      </c>
      <c r="HA66" s="12" t="s">
        <v>55</v>
      </c>
      <c r="HB66" s="12" t="s">
        <v>91</v>
      </c>
      <c r="HC66" s="12">
        <v>15.5</v>
      </c>
      <c r="HG66" s="12">
        <v>13.3</v>
      </c>
      <c r="HJ66" s="12" t="s">
        <v>12</v>
      </c>
      <c r="HK66" s="12" t="s">
        <v>13</v>
      </c>
      <c r="HL66" s="12" t="s">
        <v>14</v>
      </c>
      <c r="HP66" s="12" t="s">
        <v>94</v>
      </c>
      <c r="HQ66" s="12" t="s">
        <v>159</v>
      </c>
      <c r="HR66" s="12" t="s">
        <v>14</v>
      </c>
      <c r="HV66" s="12" t="s">
        <v>4</v>
      </c>
      <c r="HX66" s="12" t="s">
        <v>3</v>
      </c>
      <c r="HY66" s="12" t="s">
        <v>3</v>
      </c>
      <c r="HZ66" s="12">
        <v>16.600000000000001</v>
      </c>
      <c r="IA66" s="12">
        <v>16.600000000000001</v>
      </c>
      <c r="IB66" s="12">
        <v>1.1000000000000001</v>
      </c>
      <c r="IC66" s="12">
        <v>2.9</v>
      </c>
      <c r="ID66" s="12">
        <v>0.3</v>
      </c>
      <c r="IE66" s="12">
        <v>0.9</v>
      </c>
      <c r="IG66" s="12">
        <v>16.600000000000001</v>
      </c>
      <c r="IH66" s="12">
        <v>17</v>
      </c>
      <c r="II66" s="21">
        <v>1.06</v>
      </c>
      <c r="IJ66" s="12">
        <v>2</v>
      </c>
      <c r="IK66" s="12" t="s">
        <v>1100</v>
      </c>
      <c r="IL66" s="12">
        <v>5.41</v>
      </c>
      <c r="IM66" s="21">
        <v>0.4</v>
      </c>
      <c r="IN66" s="21">
        <v>0.15</v>
      </c>
      <c r="IO66" s="12">
        <v>3</v>
      </c>
      <c r="IP66" s="12" t="s">
        <v>1118</v>
      </c>
      <c r="IQ66" s="12">
        <v>5.89</v>
      </c>
      <c r="IR66" s="12">
        <v>0.75</v>
      </c>
      <c r="IS66" s="12">
        <v>0.15</v>
      </c>
      <c r="IT66" s="12" t="s">
        <v>3</v>
      </c>
      <c r="IU66" s="22">
        <v>1.2</v>
      </c>
      <c r="IW66" s="12" t="s">
        <v>56</v>
      </c>
      <c r="IX66" s="12" t="s">
        <v>56</v>
      </c>
      <c r="IY66" s="12">
        <v>1</v>
      </c>
      <c r="IZ66" s="12">
        <v>0</v>
      </c>
      <c r="JA66" s="12" t="s">
        <v>7</v>
      </c>
      <c r="JI66" s="12" t="s">
        <v>4</v>
      </c>
      <c r="JK66" s="12" t="s">
        <v>69</v>
      </c>
      <c r="JL66" s="12" t="s">
        <v>41</v>
      </c>
      <c r="JM66" s="12">
        <v>15</v>
      </c>
      <c r="JQ66" s="12">
        <v>12.1</v>
      </c>
      <c r="JT66" s="12" t="s">
        <v>12</v>
      </c>
      <c r="JU66" s="12" t="s">
        <v>13</v>
      </c>
      <c r="JV66" s="12" t="s">
        <v>14</v>
      </c>
      <c r="JZ66" s="12" t="s">
        <v>4</v>
      </c>
      <c r="KB66" s="12" t="s">
        <v>3</v>
      </c>
      <c r="KC66" s="12" t="s">
        <v>3</v>
      </c>
      <c r="KD66" s="12">
        <v>16.600000000000001</v>
      </c>
      <c r="KE66" s="12">
        <v>16.600000000000001</v>
      </c>
      <c r="KF66" s="12">
        <v>2.6</v>
      </c>
      <c r="KG66" s="12">
        <v>1.3</v>
      </c>
      <c r="KH66" s="12">
        <v>0.9</v>
      </c>
      <c r="KI66" s="12">
        <v>0.8</v>
      </c>
      <c r="KK66" s="12">
        <v>16.600000000000001</v>
      </c>
      <c r="KL66" s="12">
        <v>17</v>
      </c>
      <c r="KM66" s="21">
        <v>0</v>
      </c>
      <c r="KS66" s="12" t="s">
        <v>3</v>
      </c>
      <c r="KT66" s="12">
        <v>1.6</v>
      </c>
      <c r="KV66" s="12" t="s">
        <v>56</v>
      </c>
      <c r="KW66" s="12" t="s">
        <v>56</v>
      </c>
      <c r="KX66" s="12">
        <v>0</v>
      </c>
      <c r="KY66" s="12">
        <v>0</v>
      </c>
      <c r="KZ66" s="12" t="s">
        <v>4</v>
      </c>
      <c r="LA66" s="12" t="s">
        <v>7</v>
      </c>
      <c r="LI66" s="12" t="s">
        <v>4</v>
      </c>
      <c r="LK66" s="12" t="s">
        <v>232</v>
      </c>
      <c r="LL66" s="12" t="s">
        <v>91</v>
      </c>
      <c r="LM66" s="12">
        <v>15.4</v>
      </c>
      <c r="LQ66" s="12">
        <v>13.4</v>
      </c>
      <c r="LT66" s="12" t="s">
        <v>12</v>
      </c>
      <c r="LU66" s="12" t="s">
        <v>13</v>
      </c>
      <c r="LV66" s="12" t="s">
        <v>14</v>
      </c>
      <c r="LZ66" s="12" t="s">
        <v>14</v>
      </c>
      <c r="MA66" s="12" t="s">
        <v>12</v>
      </c>
      <c r="MB66" s="12" t="s">
        <v>13</v>
      </c>
      <c r="MF66" s="12" t="s">
        <v>4</v>
      </c>
      <c r="MH66" s="12" t="s">
        <v>3</v>
      </c>
      <c r="MI66" s="12" t="s">
        <v>3</v>
      </c>
      <c r="MJ66" s="12">
        <v>16.600000000000001</v>
      </c>
      <c r="MK66" s="12">
        <v>16.600000000000001</v>
      </c>
      <c r="ML66" s="12">
        <v>2.9</v>
      </c>
      <c r="MM66" s="12">
        <v>2.5</v>
      </c>
      <c r="MN66" s="12">
        <v>0.7</v>
      </c>
      <c r="MO66" s="12">
        <v>0.6</v>
      </c>
      <c r="MQ66" s="12">
        <v>44.7</v>
      </c>
      <c r="MR66" s="12">
        <v>40</v>
      </c>
      <c r="MS66" s="12">
        <v>1.55</v>
      </c>
      <c r="MT66" s="12">
        <v>4</v>
      </c>
      <c r="MU66" s="12" t="s">
        <v>1132</v>
      </c>
      <c r="MV66" s="21">
        <v>0.9</v>
      </c>
      <c r="MW66" s="21">
        <v>0.16</v>
      </c>
      <c r="MX66" s="12" t="s">
        <v>4</v>
      </c>
      <c r="MZ66" s="12" t="s">
        <v>4</v>
      </c>
      <c r="NA66" s="12" t="s">
        <v>7</v>
      </c>
      <c r="NH66" s="12" t="s">
        <v>4</v>
      </c>
      <c r="NI66" s="12" t="s">
        <v>4</v>
      </c>
      <c r="NJ66" s="12" t="s">
        <v>4</v>
      </c>
      <c r="NK66" s="12" t="s">
        <v>55</v>
      </c>
      <c r="NL66" s="12" t="s">
        <v>56</v>
      </c>
      <c r="NM66" s="12" t="s">
        <v>56</v>
      </c>
      <c r="NN66" s="12">
        <v>0</v>
      </c>
      <c r="NO66" s="12">
        <v>0</v>
      </c>
      <c r="NP66" s="12" t="s">
        <v>42</v>
      </c>
      <c r="NQ66" s="12" t="s">
        <v>3</v>
      </c>
      <c r="NR66" s="12">
        <v>0.8</v>
      </c>
      <c r="NT66" s="12">
        <v>21.3</v>
      </c>
      <c r="NW66" s="12">
        <v>14.4</v>
      </c>
      <c r="OA66" s="12" t="s">
        <v>12</v>
      </c>
      <c r="OB66" s="12" t="s">
        <v>13</v>
      </c>
      <c r="OC66" s="12" t="s">
        <v>14</v>
      </c>
      <c r="OG66" s="12" t="s">
        <v>3</v>
      </c>
      <c r="OH66" s="12" t="s">
        <v>328</v>
      </c>
      <c r="OI66" s="12">
        <v>4.4000000000000004</v>
      </c>
      <c r="OJ66" s="12">
        <v>4.5</v>
      </c>
      <c r="OK66" s="12" t="s">
        <v>4</v>
      </c>
      <c r="ON66" s="12" t="s">
        <v>64</v>
      </c>
      <c r="OO66" s="12" t="s">
        <v>3</v>
      </c>
      <c r="OP66" s="12">
        <v>44.7</v>
      </c>
      <c r="OQ66" s="12">
        <v>44.7</v>
      </c>
      <c r="OR66" s="12" t="s">
        <v>4</v>
      </c>
      <c r="OS66" s="12" t="s">
        <v>165</v>
      </c>
      <c r="OT66" s="12" t="s">
        <v>59</v>
      </c>
      <c r="OU66" s="12">
        <v>44.7</v>
      </c>
      <c r="OV66" s="12">
        <v>5</v>
      </c>
      <c r="OW66" s="12">
        <v>1</v>
      </c>
      <c r="OZ66" s="12" t="s">
        <v>65</v>
      </c>
      <c r="PA66" s="12" t="s">
        <v>59</v>
      </c>
      <c r="PB66" s="12">
        <v>9</v>
      </c>
      <c r="PC66" s="12">
        <v>5</v>
      </c>
      <c r="PD66" s="12">
        <v>1</v>
      </c>
      <c r="PG66" s="12" t="s">
        <v>65</v>
      </c>
      <c r="PH66" s="12" t="s">
        <v>60</v>
      </c>
      <c r="PI66" s="12">
        <v>8</v>
      </c>
      <c r="PJ66" s="12">
        <v>5</v>
      </c>
      <c r="PK66" s="12">
        <v>1</v>
      </c>
      <c r="QJ66" s="12">
        <v>50</v>
      </c>
      <c r="QK66" s="12">
        <v>50</v>
      </c>
      <c r="QL66" s="12">
        <v>1.36</v>
      </c>
      <c r="QM66" s="12" t="s">
        <v>68</v>
      </c>
      <c r="QN66" s="12" t="s">
        <v>4</v>
      </c>
      <c r="QO66" s="12" t="s">
        <v>4</v>
      </c>
      <c r="QQ66" s="12" t="s">
        <v>4</v>
      </c>
      <c r="QR66" s="12" t="s">
        <v>3</v>
      </c>
      <c r="QS66" s="12">
        <v>0.8</v>
      </c>
      <c r="QU66" s="12" t="s">
        <v>4</v>
      </c>
      <c r="QW66" s="12" t="s">
        <v>7</v>
      </c>
      <c r="RB66" s="12" t="s">
        <v>55</v>
      </c>
      <c r="RC66" s="12" t="s">
        <v>91</v>
      </c>
      <c r="RD66" s="12">
        <v>16.7</v>
      </c>
      <c r="RK66" s="12" t="s">
        <v>94</v>
      </c>
      <c r="RL66" s="12" t="s">
        <v>14</v>
      </c>
      <c r="RM66" s="12" t="s">
        <v>13</v>
      </c>
      <c r="RQ66" s="12" t="s">
        <v>3</v>
      </c>
      <c r="RR66" s="12" t="s">
        <v>338</v>
      </c>
    </row>
    <row r="67" spans="1:486" s="93" customFormat="1" x14ac:dyDescent="0.35">
      <c r="A67" s="92">
        <v>20501819</v>
      </c>
      <c r="B67" s="93" t="s">
        <v>72</v>
      </c>
      <c r="C67" s="94">
        <v>0.51736111111111105</v>
      </c>
      <c r="D67" s="95">
        <v>44438</v>
      </c>
      <c r="E67" s="93" t="s">
        <v>433</v>
      </c>
      <c r="F67" s="93" t="s">
        <v>269</v>
      </c>
      <c r="G67" s="93" t="s">
        <v>438</v>
      </c>
      <c r="H67" s="93" t="s">
        <v>150</v>
      </c>
      <c r="I67" s="93">
        <v>61.693390000000001</v>
      </c>
      <c r="J67" s="93">
        <v>-149.30985999999999</v>
      </c>
      <c r="K67" s="93">
        <v>110</v>
      </c>
      <c r="L67" s="93">
        <v>40</v>
      </c>
      <c r="M67" s="96">
        <v>3.2</v>
      </c>
      <c r="P67" s="93" t="s">
        <v>68</v>
      </c>
      <c r="Q67" s="93" t="s">
        <v>4</v>
      </c>
      <c r="R67" s="93" t="s">
        <v>4</v>
      </c>
      <c r="T67" s="93" t="s">
        <v>4</v>
      </c>
      <c r="U67" s="93" t="s">
        <v>3</v>
      </c>
      <c r="V67" s="93">
        <v>1</v>
      </c>
      <c r="X67" s="93" t="s">
        <v>4</v>
      </c>
      <c r="Z67" s="93" t="s">
        <v>7</v>
      </c>
      <c r="AG67" s="93" t="s">
        <v>352</v>
      </c>
      <c r="AH67" s="93" t="s">
        <v>40</v>
      </c>
      <c r="AI67" s="93">
        <v>16.399999999999999</v>
      </c>
      <c r="AP67" s="93" t="s">
        <v>12</v>
      </c>
      <c r="AQ67" s="93" t="s">
        <v>13</v>
      </c>
      <c r="AR67" s="93" t="s">
        <v>11</v>
      </c>
      <c r="AV67" s="93" t="s">
        <v>4</v>
      </c>
      <c r="AY67" s="93">
        <v>60</v>
      </c>
      <c r="AZ67" s="93">
        <v>60</v>
      </c>
      <c r="BA67" s="93">
        <v>4.47</v>
      </c>
      <c r="BJ67" s="93" t="s">
        <v>4</v>
      </c>
      <c r="BL67" s="93" t="s">
        <v>4</v>
      </c>
      <c r="BM67" s="93" t="s">
        <v>54</v>
      </c>
      <c r="BT67" s="93" t="s">
        <v>4</v>
      </c>
      <c r="BU67" s="93" t="s">
        <v>4</v>
      </c>
      <c r="BV67" s="93" t="s">
        <v>4</v>
      </c>
      <c r="BW67" s="93" t="s">
        <v>86</v>
      </c>
      <c r="BX67" s="93" t="s">
        <v>439</v>
      </c>
      <c r="BY67" s="93" t="s">
        <v>1166</v>
      </c>
      <c r="BZ67" s="93">
        <v>5</v>
      </c>
      <c r="CA67" s="93">
        <v>0</v>
      </c>
      <c r="CB67" s="93" t="s">
        <v>40</v>
      </c>
      <c r="CC67" s="93" t="s">
        <v>3</v>
      </c>
      <c r="CD67" s="93">
        <v>1.6</v>
      </c>
      <c r="CL67" s="93">
        <v>17.5</v>
      </c>
      <c r="CM67" s="93" t="s">
        <v>12</v>
      </c>
      <c r="CN67" s="93" t="s">
        <v>11</v>
      </c>
      <c r="CO67" s="93" t="s">
        <v>13</v>
      </c>
      <c r="CP67" s="93" t="s">
        <v>14</v>
      </c>
      <c r="CS67" s="93" t="s">
        <v>4</v>
      </c>
      <c r="CU67" s="93">
        <v>1.4</v>
      </c>
      <c r="CV67" s="93">
        <v>1</v>
      </c>
      <c r="CW67" s="93" t="s">
        <v>4</v>
      </c>
      <c r="CZ67" s="93" t="s">
        <v>64</v>
      </c>
      <c r="DA67" s="93" t="s">
        <v>3</v>
      </c>
      <c r="DB67" s="93">
        <v>60</v>
      </c>
      <c r="DC67" s="93">
        <v>60</v>
      </c>
      <c r="DD67" s="93" t="s">
        <v>3</v>
      </c>
      <c r="DE67" s="93" t="s">
        <v>66</v>
      </c>
      <c r="DF67" s="93" t="s">
        <v>60</v>
      </c>
      <c r="DG67" s="93">
        <v>60</v>
      </c>
      <c r="DH67" s="93">
        <v>5</v>
      </c>
      <c r="DI67" s="93">
        <v>1</v>
      </c>
      <c r="DL67" s="93" t="s">
        <v>66</v>
      </c>
      <c r="DM67" s="93" t="s">
        <v>59</v>
      </c>
      <c r="DN67" s="93">
        <v>45</v>
      </c>
      <c r="DO67" s="93">
        <v>5</v>
      </c>
      <c r="DP67" s="93">
        <v>1</v>
      </c>
      <c r="DS67" s="93" t="s">
        <v>65</v>
      </c>
      <c r="DT67" s="93" t="s">
        <v>59</v>
      </c>
      <c r="DU67" s="93">
        <v>15</v>
      </c>
      <c r="DV67" s="93">
        <v>5</v>
      </c>
      <c r="DW67" s="93">
        <v>1</v>
      </c>
      <c r="EV67" s="93" t="s">
        <v>4</v>
      </c>
      <c r="EX67" s="93">
        <v>49.9</v>
      </c>
      <c r="EY67" s="96">
        <f t="shared" ref="EY67:EY68" si="10">(((GB67*GC67/100)+(IH67*II67/100)+(KL67*KM67/100))/EX67)*100</f>
        <v>3.386372745490982</v>
      </c>
      <c r="EZ67" s="93">
        <v>6.3</v>
      </c>
      <c r="FA67" s="93">
        <v>12.3</v>
      </c>
      <c r="FB67" s="93">
        <v>6.2</v>
      </c>
      <c r="FC67" s="93">
        <v>15.1</v>
      </c>
      <c r="FD67" s="93">
        <f t="shared" si="2"/>
        <v>6.25</v>
      </c>
      <c r="FE67">
        <v>16.75</v>
      </c>
      <c r="FF67" s="13" t="e">
        <f t="shared" si="3"/>
        <v>#DIV/0!</v>
      </c>
      <c r="FG67" s="13" t="e">
        <f t="shared" si="4"/>
        <v>#DIV/0!</v>
      </c>
      <c r="FH67" s="96">
        <f t="shared" si="9"/>
        <v>12.033333333333331</v>
      </c>
      <c r="FI67" s="96">
        <f t="shared" si="5"/>
        <v>0</v>
      </c>
      <c r="FJ67" s="96">
        <f t="shared" si="6"/>
        <v>0</v>
      </c>
      <c r="FK67" s="96">
        <f t="shared" si="7"/>
        <v>0</v>
      </c>
      <c r="FL67" s="93" t="s">
        <v>52</v>
      </c>
      <c r="FM67" s="93">
        <v>0</v>
      </c>
      <c r="FN67" s="93" t="s">
        <v>92</v>
      </c>
      <c r="FO67" s="93">
        <v>7</v>
      </c>
      <c r="FP67" s="93">
        <v>2</v>
      </c>
      <c r="FQ67" s="93" t="s">
        <v>61</v>
      </c>
      <c r="FR67" s="93" t="s">
        <v>400</v>
      </c>
      <c r="FS67" s="93" t="s">
        <v>3</v>
      </c>
      <c r="FT67" s="93" t="s">
        <v>4</v>
      </c>
      <c r="FU67" s="93" t="s">
        <v>4</v>
      </c>
      <c r="FV67" s="93">
        <v>0</v>
      </c>
      <c r="FX67" s="93" t="s">
        <v>4</v>
      </c>
      <c r="GA67" s="93">
        <v>16.899999999999999</v>
      </c>
      <c r="GB67" s="93">
        <v>17</v>
      </c>
      <c r="GC67" s="96">
        <v>2.1800000000000002</v>
      </c>
      <c r="GI67" s="93" t="s">
        <v>3</v>
      </c>
      <c r="GJ67" s="93">
        <v>1.1000000000000001</v>
      </c>
      <c r="GL67" s="93" t="s">
        <v>92</v>
      </c>
      <c r="GM67" s="93" t="s">
        <v>1166</v>
      </c>
      <c r="GN67" s="93">
        <v>2</v>
      </c>
      <c r="GO67" s="93">
        <v>1</v>
      </c>
      <c r="GP67" s="93" t="s">
        <v>4</v>
      </c>
      <c r="GQ67" s="93" t="s">
        <v>7</v>
      </c>
      <c r="GY67" s="93" t="s">
        <v>4</v>
      </c>
      <c r="HA67" s="93" t="s">
        <v>86</v>
      </c>
      <c r="HB67" s="93" t="s">
        <v>40</v>
      </c>
      <c r="HC67" s="93">
        <v>12</v>
      </c>
      <c r="HG67" s="93">
        <v>12</v>
      </c>
      <c r="HI67" s="93">
        <v>16</v>
      </c>
      <c r="HJ67" s="93" t="s">
        <v>12</v>
      </c>
      <c r="HK67" s="93" t="s">
        <v>13</v>
      </c>
      <c r="HL67" s="93" t="s">
        <v>14</v>
      </c>
      <c r="HM67" s="93" t="s">
        <v>11</v>
      </c>
      <c r="HP67" s="93" t="s">
        <v>12</v>
      </c>
      <c r="HQ67" s="93" t="s">
        <v>13</v>
      </c>
      <c r="HR67" s="93" t="s">
        <v>14</v>
      </c>
      <c r="HS67" s="93" t="s">
        <v>11</v>
      </c>
      <c r="HV67" s="93" t="s">
        <v>4</v>
      </c>
      <c r="HX67" s="93" t="s">
        <v>4</v>
      </c>
      <c r="HY67" s="93" t="s">
        <v>4</v>
      </c>
      <c r="HZ67" s="93">
        <v>0</v>
      </c>
      <c r="IA67" s="93">
        <v>0</v>
      </c>
      <c r="IB67" s="93">
        <v>0</v>
      </c>
      <c r="IC67" s="93">
        <v>0</v>
      </c>
      <c r="ID67" s="93">
        <v>0</v>
      </c>
      <c r="IE67" s="93">
        <v>0</v>
      </c>
      <c r="IG67" s="93">
        <v>16.899999999999999</v>
      </c>
      <c r="IH67" s="93">
        <v>17</v>
      </c>
      <c r="II67" s="96">
        <v>2.4700000000000002</v>
      </c>
      <c r="IJ67" s="93">
        <v>1</v>
      </c>
      <c r="IK67" s="93" t="s">
        <v>1100</v>
      </c>
      <c r="IL67" s="93">
        <v>6.19</v>
      </c>
      <c r="IM67" s="96">
        <v>1.4</v>
      </c>
      <c r="IN67" s="96">
        <v>0.9</v>
      </c>
      <c r="IO67" s="93">
        <v>2</v>
      </c>
      <c r="IP67" s="93" t="s">
        <v>1133</v>
      </c>
      <c r="IQ67" s="93">
        <v>6.59</v>
      </c>
      <c r="IR67" s="93">
        <v>1</v>
      </c>
      <c r="IS67" s="93">
        <v>0.6</v>
      </c>
      <c r="IT67" s="93" t="s">
        <v>3</v>
      </c>
      <c r="IU67" s="93">
        <v>1.1000000000000001</v>
      </c>
      <c r="IW67" s="93" t="s">
        <v>92</v>
      </c>
      <c r="IX67" s="93" t="s">
        <v>1166</v>
      </c>
      <c r="IY67" s="93">
        <v>2</v>
      </c>
      <c r="IZ67" s="93">
        <v>0</v>
      </c>
      <c r="JA67" s="93" t="s">
        <v>7</v>
      </c>
      <c r="JI67" s="93" t="s">
        <v>4</v>
      </c>
      <c r="JK67" s="93" t="s">
        <v>352</v>
      </c>
      <c r="JL67" s="93" t="s">
        <v>40</v>
      </c>
      <c r="JM67" s="93">
        <v>11.9</v>
      </c>
      <c r="JQ67" s="93">
        <v>11.9</v>
      </c>
      <c r="JS67" s="93">
        <v>16</v>
      </c>
      <c r="JT67" s="93" t="s">
        <v>12</v>
      </c>
      <c r="JU67" s="93" t="s">
        <v>13</v>
      </c>
      <c r="JV67" s="93" t="s">
        <v>14</v>
      </c>
      <c r="JW67" s="93" t="s">
        <v>11</v>
      </c>
      <c r="JZ67" s="93" t="s">
        <v>4</v>
      </c>
      <c r="KB67" s="93" t="s">
        <v>4</v>
      </c>
      <c r="KC67" s="93" t="s">
        <v>4</v>
      </c>
      <c r="KD67" s="93">
        <v>0</v>
      </c>
      <c r="KE67" s="93">
        <v>0</v>
      </c>
      <c r="KF67" s="93">
        <v>0</v>
      </c>
      <c r="KG67" s="93">
        <v>0</v>
      </c>
      <c r="KH67" s="93">
        <v>0</v>
      </c>
      <c r="KI67" s="93">
        <v>0</v>
      </c>
      <c r="KK67" s="93">
        <v>16.899999999999999</v>
      </c>
      <c r="KL67" s="93">
        <v>17</v>
      </c>
      <c r="KM67" s="96">
        <v>5.29</v>
      </c>
      <c r="KS67" s="93" t="s">
        <v>3</v>
      </c>
      <c r="KT67" s="93">
        <v>1.4</v>
      </c>
      <c r="KV67" s="93" t="s">
        <v>92</v>
      </c>
      <c r="KW67" s="93" t="s">
        <v>1166</v>
      </c>
      <c r="KX67" s="93">
        <v>3</v>
      </c>
      <c r="KY67" s="93">
        <v>1</v>
      </c>
      <c r="KZ67" s="93" t="s">
        <v>4</v>
      </c>
      <c r="LA67" s="93" t="s">
        <v>7</v>
      </c>
      <c r="LI67" s="93" t="s">
        <v>4</v>
      </c>
      <c r="LK67" s="93" t="s">
        <v>86</v>
      </c>
      <c r="LL67" s="93" t="s">
        <v>40</v>
      </c>
      <c r="LM67" s="93">
        <v>12.2</v>
      </c>
      <c r="LQ67" s="93">
        <v>12.2</v>
      </c>
      <c r="LS67" s="93">
        <v>16</v>
      </c>
      <c r="LT67" s="93" t="s">
        <v>12</v>
      </c>
      <c r="LU67" s="93" t="s">
        <v>11</v>
      </c>
      <c r="LV67" s="93" t="s">
        <v>13</v>
      </c>
      <c r="LZ67" s="93" t="s">
        <v>94</v>
      </c>
      <c r="MA67" s="93" t="s">
        <v>11</v>
      </c>
      <c r="MF67" s="93" t="s">
        <v>4</v>
      </c>
      <c r="MH67" s="93" t="s">
        <v>4</v>
      </c>
      <c r="MI67" s="93" t="s">
        <v>4</v>
      </c>
      <c r="MJ67" s="93">
        <v>0</v>
      </c>
      <c r="MK67" s="93">
        <v>0</v>
      </c>
      <c r="ML67" s="93">
        <v>0</v>
      </c>
      <c r="MM67" s="93">
        <v>0</v>
      </c>
      <c r="MN67" s="93">
        <v>0</v>
      </c>
      <c r="MO67" s="93">
        <v>0</v>
      </c>
      <c r="MQ67" s="93">
        <v>80</v>
      </c>
      <c r="MR67" s="93">
        <v>100</v>
      </c>
      <c r="MS67" s="93">
        <v>3.3</v>
      </c>
      <c r="MV67" s="96"/>
      <c r="MW67" s="96"/>
      <c r="MX67" s="93" t="s">
        <v>4</v>
      </c>
      <c r="MZ67" s="93" t="s">
        <v>4</v>
      </c>
      <c r="NA67" s="93" t="s">
        <v>7</v>
      </c>
      <c r="NH67" s="93" t="s">
        <v>4</v>
      </c>
      <c r="NI67" s="93" t="s">
        <v>4</v>
      </c>
      <c r="NJ67" s="93" t="s">
        <v>4</v>
      </c>
      <c r="NK67" s="93" t="s">
        <v>86</v>
      </c>
      <c r="NL67" s="93" t="s">
        <v>92</v>
      </c>
      <c r="NM67" s="93" t="s">
        <v>1166</v>
      </c>
      <c r="NN67" s="93">
        <v>2</v>
      </c>
      <c r="NO67" s="93">
        <v>0</v>
      </c>
      <c r="NP67" s="93" t="s">
        <v>40</v>
      </c>
      <c r="NQ67" s="93" t="s">
        <v>3</v>
      </c>
      <c r="NR67" s="93">
        <v>1.4</v>
      </c>
      <c r="NX67" s="93">
        <v>14</v>
      </c>
      <c r="NZ67" s="93">
        <v>16</v>
      </c>
      <c r="OA67" s="93" t="s">
        <v>11</v>
      </c>
      <c r="OB67" s="93" t="s">
        <v>94</v>
      </c>
      <c r="OC67" s="93" t="s">
        <v>13</v>
      </c>
      <c r="OD67" s="93" t="s">
        <v>14</v>
      </c>
      <c r="OG67" s="93" t="s">
        <v>4</v>
      </c>
      <c r="OI67" s="93">
        <v>1.2</v>
      </c>
      <c r="OJ67" s="93">
        <v>1.2</v>
      </c>
      <c r="OK67" s="93" t="s">
        <v>4</v>
      </c>
      <c r="ON67" s="93" t="s">
        <v>64</v>
      </c>
      <c r="OO67" s="93" t="s">
        <v>3</v>
      </c>
      <c r="OP67" s="93">
        <v>80</v>
      </c>
      <c r="OQ67" s="93">
        <v>80</v>
      </c>
      <c r="OR67" s="93" t="s">
        <v>4</v>
      </c>
      <c r="OS67" s="93" t="s">
        <v>66</v>
      </c>
      <c r="OT67" s="93" t="s">
        <v>60</v>
      </c>
      <c r="OU67" s="93">
        <v>80</v>
      </c>
      <c r="OV67" s="93">
        <v>5</v>
      </c>
      <c r="OW67" s="93">
        <v>1</v>
      </c>
      <c r="OZ67" s="93" t="s">
        <v>66</v>
      </c>
      <c r="PA67" s="93" t="s">
        <v>59</v>
      </c>
      <c r="PB67" s="93">
        <v>80</v>
      </c>
      <c r="PC67" s="93">
        <v>5</v>
      </c>
      <c r="PD67" s="93">
        <v>1</v>
      </c>
      <c r="QJ67" s="93">
        <v>130</v>
      </c>
      <c r="QK67" s="93">
        <v>54</v>
      </c>
      <c r="QL67" s="93">
        <v>2.67</v>
      </c>
      <c r="QM67" s="93" t="s">
        <v>68</v>
      </c>
      <c r="QN67" s="93" t="s">
        <v>4</v>
      </c>
      <c r="QO67" s="93" t="s">
        <v>4</v>
      </c>
      <c r="QQ67" s="93" t="s">
        <v>4</v>
      </c>
      <c r="QR67" s="93" t="s">
        <v>3</v>
      </c>
      <c r="QS67" s="93">
        <v>1.6</v>
      </c>
      <c r="QU67" s="93" t="s">
        <v>4</v>
      </c>
      <c r="QW67" s="93" t="s">
        <v>7</v>
      </c>
      <c r="RB67" s="93" t="s">
        <v>416</v>
      </c>
      <c r="RC67" s="93" t="s">
        <v>40</v>
      </c>
      <c r="RD67" s="93">
        <v>14.6</v>
      </c>
      <c r="RK67" s="93" t="s">
        <v>12</v>
      </c>
      <c r="RL67" s="93" t="s">
        <v>11</v>
      </c>
      <c r="RM67" s="93" t="s">
        <v>13</v>
      </c>
      <c r="RQ67" s="93" t="s">
        <v>4</v>
      </c>
    </row>
    <row r="68" spans="1:486" x14ac:dyDescent="0.35">
      <c r="A68" s="85">
        <v>20501876</v>
      </c>
      <c r="B68" s="12" t="s">
        <v>46</v>
      </c>
      <c r="C68" s="19">
        <v>0.43055555555555558</v>
      </c>
      <c r="D68" s="20">
        <v>44467</v>
      </c>
      <c r="E68" s="12" t="s">
        <v>47</v>
      </c>
      <c r="F68" s="12" t="s">
        <v>131</v>
      </c>
      <c r="G68" s="12" t="s">
        <v>157</v>
      </c>
      <c r="H68" s="12" t="s">
        <v>158</v>
      </c>
      <c r="K68" s="12">
        <v>50</v>
      </c>
      <c r="L68" s="12">
        <v>50</v>
      </c>
      <c r="M68" s="21">
        <v>1.84</v>
      </c>
      <c r="P68" s="12" t="s">
        <v>68</v>
      </c>
      <c r="Q68" s="12" t="s">
        <v>4</v>
      </c>
      <c r="R68" s="12" t="s">
        <v>4</v>
      </c>
      <c r="T68" s="12" t="s">
        <v>4</v>
      </c>
      <c r="U68" s="12" t="s">
        <v>3</v>
      </c>
      <c r="V68" s="12">
        <v>1.3</v>
      </c>
      <c r="X68" s="12" t="s">
        <v>4</v>
      </c>
      <c r="Z68" s="12" t="s">
        <v>7</v>
      </c>
      <c r="AG68" s="12" t="s">
        <v>69</v>
      </c>
      <c r="AH68" s="12" t="s">
        <v>41</v>
      </c>
      <c r="AM68" s="12">
        <v>16.5</v>
      </c>
      <c r="AO68" s="12">
        <v>11.2</v>
      </c>
      <c r="AP68" s="12" t="s">
        <v>12</v>
      </c>
      <c r="AQ68" s="12" t="s">
        <v>13</v>
      </c>
      <c r="AR68" s="12" t="s">
        <v>11</v>
      </c>
      <c r="AV68" s="12" t="s">
        <v>3</v>
      </c>
      <c r="AW68" s="12" t="s">
        <v>166</v>
      </c>
      <c r="AY68" s="12">
        <v>66</v>
      </c>
      <c r="AZ68" s="12">
        <v>66</v>
      </c>
      <c r="BA68" s="12">
        <v>1.98</v>
      </c>
      <c r="BJ68" s="12" t="s">
        <v>4</v>
      </c>
      <c r="BL68" s="12" t="s">
        <v>4</v>
      </c>
      <c r="BM68" s="12" t="s">
        <v>54</v>
      </c>
      <c r="BT68" s="12" t="s">
        <v>3</v>
      </c>
      <c r="BU68" s="12" t="s">
        <v>4</v>
      </c>
      <c r="BV68" s="12" t="s">
        <v>4</v>
      </c>
      <c r="BW68" s="12" t="s">
        <v>69</v>
      </c>
      <c r="BX68" s="12" t="s">
        <v>56</v>
      </c>
      <c r="BY68" s="12" t="s">
        <v>56</v>
      </c>
      <c r="BZ68" s="12">
        <v>0</v>
      </c>
      <c r="CA68" s="12">
        <v>0</v>
      </c>
      <c r="CB68" s="12" t="s">
        <v>41</v>
      </c>
      <c r="CC68" s="12" t="s">
        <v>3</v>
      </c>
      <c r="CD68" s="12">
        <v>1.3</v>
      </c>
      <c r="CJ68" s="12">
        <v>13</v>
      </c>
      <c r="CL68" s="12">
        <v>12.1</v>
      </c>
      <c r="CM68" s="12" t="s">
        <v>12</v>
      </c>
      <c r="CN68" s="12" t="s">
        <v>13</v>
      </c>
      <c r="CO68" s="12" t="s">
        <v>11</v>
      </c>
      <c r="CS68" s="12" t="s">
        <v>3</v>
      </c>
      <c r="CT68" s="12" t="s">
        <v>25</v>
      </c>
      <c r="CU68" s="12">
        <v>1.6</v>
      </c>
      <c r="CV68" s="12">
        <v>3.4</v>
      </c>
      <c r="CW68" s="12" t="s">
        <v>3</v>
      </c>
      <c r="CZ68" s="12" t="s">
        <v>64</v>
      </c>
      <c r="DA68" s="12" t="s">
        <v>3</v>
      </c>
      <c r="DB68" s="12">
        <v>0</v>
      </c>
      <c r="DC68" s="12">
        <v>66</v>
      </c>
      <c r="DD68" s="12" t="s">
        <v>4</v>
      </c>
      <c r="DE68" s="12" t="s">
        <v>65</v>
      </c>
      <c r="DF68" s="12" t="s">
        <v>60</v>
      </c>
      <c r="DG68" s="12">
        <v>7</v>
      </c>
      <c r="DH68" s="12">
        <v>2</v>
      </c>
      <c r="DI68" s="12">
        <v>3</v>
      </c>
      <c r="DJ68" s="12" t="s">
        <v>167</v>
      </c>
      <c r="DK68" s="12">
        <v>7</v>
      </c>
      <c r="DL68" s="12" t="s">
        <v>66</v>
      </c>
      <c r="DM68" s="12" t="s">
        <v>60</v>
      </c>
      <c r="DN68" s="12">
        <v>59</v>
      </c>
      <c r="DO68" s="12">
        <v>5</v>
      </c>
      <c r="DP68" s="12">
        <v>2</v>
      </c>
      <c r="DS68" s="12" t="s">
        <v>56</v>
      </c>
      <c r="DT68" s="12" t="s">
        <v>59</v>
      </c>
      <c r="DU68" s="12">
        <v>35</v>
      </c>
      <c r="DX68" s="12" t="s">
        <v>168</v>
      </c>
      <c r="EV68" s="12" t="s">
        <v>4</v>
      </c>
      <c r="EX68" s="12">
        <v>25.5</v>
      </c>
      <c r="EY68" s="21">
        <f t="shared" si="10"/>
        <v>1.4511764705882353</v>
      </c>
      <c r="EZ68" s="12">
        <v>4.3</v>
      </c>
      <c r="FA68" s="12">
        <v>5.5</v>
      </c>
      <c r="FB68" s="12">
        <v>4.5</v>
      </c>
      <c r="FC68" s="12">
        <v>7.6</v>
      </c>
      <c r="FD68" s="12">
        <f t="shared" ref="FD68" si="11">AVERAGE(EZ68,FB68)</f>
        <v>4.4000000000000004</v>
      </c>
      <c r="FE68">
        <v>10.25</v>
      </c>
      <c r="FF68" s="13">
        <f t="shared" ref="FF68" si="12">FA68/NT68</f>
        <v>0.38194444444444442</v>
      </c>
      <c r="FG68" s="13">
        <f t="shared" ref="FG68" si="13">FE68/NT68</f>
        <v>0.71180555555555558</v>
      </c>
      <c r="FH68" s="21">
        <f t="shared" si="9"/>
        <v>10</v>
      </c>
      <c r="FI68" s="21">
        <f t="shared" ref="FI68" si="14">IA68+IB68+KD68+KE68+MJ68+MK68</f>
        <v>0</v>
      </c>
      <c r="FJ68" s="21">
        <f t="shared" ref="FJ68" si="15">AVERAGE(IB68,IC68,KF68,KG68,ML68,MM68)</f>
        <v>0</v>
      </c>
      <c r="FK68" s="21">
        <f t="shared" ref="FK68" si="16">AVERAGE(ID68,IE68,KH68,KI68,MN68,MO68)</f>
        <v>0</v>
      </c>
      <c r="FL68" s="12" t="s">
        <v>52</v>
      </c>
      <c r="FM68" s="12">
        <v>0</v>
      </c>
      <c r="FN68" s="12" t="s">
        <v>56</v>
      </c>
      <c r="FO68" s="12">
        <v>0</v>
      </c>
      <c r="FP68" s="12">
        <v>0</v>
      </c>
      <c r="FQ68" s="23" t="s">
        <v>61</v>
      </c>
      <c r="FR68" s="12" t="s">
        <v>62</v>
      </c>
      <c r="FS68" s="12" t="s">
        <v>4</v>
      </c>
      <c r="FT68" s="12" t="s">
        <v>4</v>
      </c>
      <c r="FU68" s="12" t="s">
        <v>4</v>
      </c>
      <c r="FV68" s="12">
        <v>0</v>
      </c>
      <c r="FX68" s="12" t="s">
        <v>4</v>
      </c>
      <c r="GA68" s="12">
        <v>8.5</v>
      </c>
      <c r="GB68" s="12">
        <v>8.5</v>
      </c>
      <c r="GC68" s="21">
        <v>2.4700000000000002</v>
      </c>
      <c r="GI68" s="12" t="s">
        <v>3</v>
      </c>
      <c r="GJ68" s="12">
        <v>0.8</v>
      </c>
      <c r="GL68" s="12" t="s">
        <v>56</v>
      </c>
      <c r="GM68" s="12" t="s">
        <v>56</v>
      </c>
      <c r="GN68" s="12">
        <v>0</v>
      </c>
      <c r="GO68" s="12">
        <v>0</v>
      </c>
      <c r="GP68" s="12" t="s">
        <v>4</v>
      </c>
      <c r="GQ68" s="12" t="s">
        <v>7</v>
      </c>
      <c r="GX68" s="12" t="s">
        <v>4</v>
      </c>
      <c r="HA68" s="12" t="s">
        <v>55</v>
      </c>
      <c r="HB68" s="12" t="s">
        <v>91</v>
      </c>
      <c r="HC68" s="12">
        <v>10</v>
      </c>
      <c r="HJ68" s="12" t="s">
        <v>12</v>
      </c>
      <c r="HK68" s="12" t="s">
        <v>11</v>
      </c>
      <c r="HL68" s="12" t="s">
        <v>13</v>
      </c>
      <c r="HP68" s="12" t="s">
        <v>11</v>
      </c>
      <c r="HQ68" s="12" t="s">
        <v>12</v>
      </c>
      <c r="HR68" s="12" t="s">
        <v>13</v>
      </c>
      <c r="HV68" s="12" t="s">
        <v>4</v>
      </c>
      <c r="HX68" s="12" t="s">
        <v>4</v>
      </c>
      <c r="HY68" s="12" t="s">
        <v>4</v>
      </c>
      <c r="HZ68" s="12">
        <v>0</v>
      </c>
      <c r="IA68" s="12">
        <v>0</v>
      </c>
      <c r="IB68" s="12">
        <v>0</v>
      </c>
      <c r="IC68" s="12">
        <v>0</v>
      </c>
      <c r="ID68" s="12">
        <v>0</v>
      </c>
      <c r="IE68" s="12">
        <v>0</v>
      </c>
      <c r="IG68" s="12">
        <v>8.5</v>
      </c>
      <c r="IH68" s="12">
        <v>9</v>
      </c>
      <c r="II68" s="21">
        <v>0.33</v>
      </c>
      <c r="IJ68" s="12">
        <v>1</v>
      </c>
      <c r="IK68" s="12" t="s">
        <v>1118</v>
      </c>
      <c r="IL68" s="12">
        <v>4.0999999999999996</v>
      </c>
      <c r="IM68" s="21">
        <v>0.46</v>
      </c>
      <c r="IN68" s="21">
        <v>0.17</v>
      </c>
      <c r="IT68" s="12" t="s">
        <v>3</v>
      </c>
      <c r="IU68" s="22">
        <v>0.7</v>
      </c>
      <c r="IW68" s="12" t="s">
        <v>56</v>
      </c>
      <c r="IX68" s="12" t="s">
        <v>56</v>
      </c>
      <c r="IY68" s="12">
        <v>0</v>
      </c>
      <c r="IZ68" s="12">
        <v>0</v>
      </c>
      <c r="JA68" s="12" t="s">
        <v>7</v>
      </c>
      <c r="JH68" s="12" t="s">
        <v>4</v>
      </c>
      <c r="JK68" s="12" t="s">
        <v>55</v>
      </c>
      <c r="JL68" s="12" t="s">
        <v>41</v>
      </c>
      <c r="JM68" s="12">
        <v>10</v>
      </c>
      <c r="JT68" s="12" t="s">
        <v>12</v>
      </c>
      <c r="JU68" s="12" t="s">
        <v>13</v>
      </c>
      <c r="JV68" s="12" t="s">
        <v>11</v>
      </c>
      <c r="JZ68" s="12" t="s">
        <v>4</v>
      </c>
      <c r="KB68" s="12" t="s">
        <v>4</v>
      </c>
      <c r="KC68" s="12" t="s">
        <v>4</v>
      </c>
      <c r="KD68" s="12">
        <v>0</v>
      </c>
      <c r="KE68" s="12">
        <v>0</v>
      </c>
      <c r="KF68" s="12">
        <v>0</v>
      </c>
      <c r="KG68" s="12">
        <v>0</v>
      </c>
      <c r="KH68" s="12">
        <v>0</v>
      </c>
      <c r="KI68" s="12">
        <v>0</v>
      </c>
      <c r="KK68" s="12">
        <v>8.5</v>
      </c>
      <c r="KL68" s="12">
        <v>8</v>
      </c>
      <c r="KM68" s="21">
        <v>1.63</v>
      </c>
      <c r="KS68" s="12" t="s">
        <v>3</v>
      </c>
      <c r="KT68" s="12">
        <v>0.7</v>
      </c>
      <c r="KV68" s="12" t="s">
        <v>56</v>
      </c>
      <c r="KW68" s="12" t="s">
        <v>56</v>
      </c>
      <c r="KX68" s="12">
        <v>0</v>
      </c>
      <c r="KY68" s="12">
        <v>0</v>
      </c>
      <c r="KZ68" s="12" t="s">
        <v>4</v>
      </c>
      <c r="LA68" s="12" t="s">
        <v>7</v>
      </c>
      <c r="LH68" s="12" t="s">
        <v>4</v>
      </c>
      <c r="LK68" s="12" t="s">
        <v>55</v>
      </c>
      <c r="LL68" s="12" t="s">
        <v>91</v>
      </c>
      <c r="LM68" s="12">
        <v>10</v>
      </c>
      <c r="LT68" s="12" t="s">
        <v>12</v>
      </c>
      <c r="LU68" s="12" t="s">
        <v>13</v>
      </c>
      <c r="LV68" s="12" t="s">
        <v>11</v>
      </c>
      <c r="LZ68" s="12" t="s">
        <v>94</v>
      </c>
      <c r="MA68" s="12" t="s">
        <v>11</v>
      </c>
      <c r="MB68" s="12" t="s">
        <v>13</v>
      </c>
      <c r="MF68" s="12" t="s">
        <v>4</v>
      </c>
      <c r="MH68" s="12" t="s">
        <v>4</v>
      </c>
      <c r="MI68" s="12" t="s">
        <v>4</v>
      </c>
      <c r="MJ68" s="12">
        <v>0</v>
      </c>
      <c r="MK68" s="12">
        <v>0</v>
      </c>
      <c r="ML68" s="12">
        <v>0</v>
      </c>
      <c r="MM68" s="12">
        <v>0</v>
      </c>
      <c r="MN68" s="12">
        <v>0</v>
      </c>
      <c r="MO68" s="12">
        <v>0</v>
      </c>
      <c r="MQ68" s="12">
        <v>22</v>
      </c>
      <c r="MR68" s="12">
        <v>22</v>
      </c>
      <c r="MS68" s="12">
        <v>3.18</v>
      </c>
      <c r="MX68" s="12" t="s">
        <v>4</v>
      </c>
      <c r="MZ68" s="12" t="s">
        <v>4</v>
      </c>
      <c r="NA68" s="12" t="s">
        <v>7</v>
      </c>
      <c r="NH68" s="12" t="s">
        <v>4</v>
      </c>
      <c r="NI68" s="12" t="s">
        <v>4</v>
      </c>
      <c r="NJ68" s="12" t="s">
        <v>4</v>
      </c>
      <c r="NK68" s="12" t="s">
        <v>55</v>
      </c>
      <c r="NL68" s="12" t="s">
        <v>56</v>
      </c>
      <c r="NM68" s="12" t="s">
        <v>56</v>
      </c>
      <c r="NN68" s="12">
        <v>0</v>
      </c>
      <c r="NO68" s="12">
        <v>0</v>
      </c>
      <c r="NP68" s="12" t="s">
        <v>41</v>
      </c>
      <c r="NQ68" s="12" t="s">
        <v>3</v>
      </c>
      <c r="NR68" s="12">
        <v>1.1000000000000001</v>
      </c>
      <c r="NT68" s="12">
        <v>14.4</v>
      </c>
      <c r="NW68" s="12">
        <v>9.5</v>
      </c>
      <c r="OA68" s="12" t="s">
        <v>12</v>
      </c>
      <c r="OB68" s="12" t="s">
        <v>13</v>
      </c>
      <c r="OC68" s="12" t="s">
        <v>11</v>
      </c>
      <c r="OD68" s="12" t="s">
        <v>14</v>
      </c>
      <c r="OG68" s="12" t="s">
        <v>4</v>
      </c>
      <c r="OI68" s="12">
        <v>1.8</v>
      </c>
      <c r="OJ68" s="12">
        <v>5</v>
      </c>
      <c r="OK68" s="12" t="s">
        <v>3</v>
      </c>
      <c r="ON68" s="12" t="s">
        <v>64</v>
      </c>
      <c r="OO68" s="12" t="s">
        <v>3</v>
      </c>
      <c r="OP68" s="12">
        <v>0</v>
      </c>
      <c r="OQ68" s="12">
        <v>0</v>
      </c>
      <c r="OR68" s="12" t="s">
        <v>4</v>
      </c>
      <c r="OS68" s="12" t="s">
        <v>56</v>
      </c>
      <c r="OT68" s="12" t="s">
        <v>60</v>
      </c>
      <c r="OU68" s="12">
        <v>22</v>
      </c>
      <c r="OZ68" s="12" t="s">
        <v>56</v>
      </c>
      <c r="PA68" s="12" t="s">
        <v>59</v>
      </c>
      <c r="PB68" s="12">
        <v>22</v>
      </c>
      <c r="QJ68" s="12">
        <v>50</v>
      </c>
      <c r="QK68" s="12">
        <v>50</v>
      </c>
      <c r="QL68" s="12">
        <v>2.2999999999999998</v>
      </c>
      <c r="QM68" s="12" t="s">
        <v>68</v>
      </c>
      <c r="QN68" s="12" t="s">
        <v>4</v>
      </c>
      <c r="QO68" s="12" t="s">
        <v>4</v>
      </c>
      <c r="QQ68" s="12" t="s">
        <v>4</v>
      </c>
      <c r="QR68" s="12" t="s">
        <v>3</v>
      </c>
      <c r="QS68" s="12">
        <v>0.9</v>
      </c>
      <c r="QU68" s="12" t="s">
        <v>4</v>
      </c>
      <c r="QW68" s="12" t="s">
        <v>7</v>
      </c>
      <c r="RB68" s="12" t="s">
        <v>55</v>
      </c>
      <c r="RC68" s="12" t="s">
        <v>91</v>
      </c>
      <c r="RD68" s="12">
        <v>11.9</v>
      </c>
      <c r="RK68" s="12" t="s">
        <v>389</v>
      </c>
      <c r="RL68" s="12" t="s">
        <v>11</v>
      </c>
      <c r="RM68" s="12" t="s">
        <v>13</v>
      </c>
      <c r="RN68" s="12" t="s">
        <v>14</v>
      </c>
      <c r="RQ68" s="12" t="s">
        <v>4</v>
      </c>
    </row>
    <row r="69" spans="1:486" x14ac:dyDescent="0.35">
      <c r="FQ69" s="23"/>
    </row>
    <row r="70" spans="1:486" x14ac:dyDescent="0.35">
      <c r="FQ70" s="23"/>
    </row>
    <row r="71" spans="1:486" x14ac:dyDescent="0.35">
      <c r="FQ71" s="23"/>
    </row>
    <row r="72" spans="1:486" x14ac:dyDescent="0.35">
      <c r="A72" s="85" t="s">
        <v>1161</v>
      </c>
    </row>
    <row r="73" spans="1:486" x14ac:dyDescent="0.35">
      <c r="A73" s="85" t="s">
        <v>1157</v>
      </c>
      <c r="B73" s="12" t="s">
        <v>202</v>
      </c>
      <c r="C73" s="19">
        <v>0.53402777777777777</v>
      </c>
      <c r="D73" s="20">
        <v>44461</v>
      </c>
      <c r="E73" s="12" t="s">
        <v>47</v>
      </c>
      <c r="F73" s="12" t="s">
        <v>131</v>
      </c>
      <c r="G73" s="12" t="s">
        <v>203</v>
      </c>
      <c r="H73" s="12" t="s">
        <v>204</v>
      </c>
      <c r="K73" s="12">
        <v>50</v>
      </c>
      <c r="P73" s="12" t="s">
        <v>68</v>
      </c>
      <c r="Q73" s="12" t="s">
        <v>4</v>
      </c>
      <c r="R73" s="12" t="s">
        <v>4</v>
      </c>
      <c r="T73" s="12" t="s">
        <v>4</v>
      </c>
      <c r="U73" s="12" t="s">
        <v>3</v>
      </c>
      <c r="V73" s="12">
        <v>0.8</v>
      </c>
      <c r="X73" s="12" t="s">
        <v>4</v>
      </c>
      <c r="Z73" s="12" t="s">
        <v>7</v>
      </c>
      <c r="AG73" s="12" t="s">
        <v>86</v>
      </c>
      <c r="AH73" s="12" t="s">
        <v>41</v>
      </c>
      <c r="AI73" s="12">
        <v>13.5</v>
      </c>
      <c r="AP73" s="12" t="s">
        <v>12</v>
      </c>
      <c r="AQ73" s="12" t="s">
        <v>13</v>
      </c>
      <c r="AR73" s="12" t="s">
        <v>11</v>
      </c>
      <c r="AS73" s="12" t="s">
        <v>14</v>
      </c>
      <c r="AV73" s="12" t="s">
        <v>3</v>
      </c>
      <c r="AW73" s="12" t="s">
        <v>25</v>
      </c>
      <c r="AY73" s="12">
        <v>15</v>
      </c>
      <c r="BJ73" s="12" t="s">
        <v>4</v>
      </c>
      <c r="BL73" s="12" t="s">
        <v>4</v>
      </c>
      <c r="BM73" s="12" t="s">
        <v>54</v>
      </c>
      <c r="BT73" s="12" t="s">
        <v>4</v>
      </c>
      <c r="BU73" s="12" t="s">
        <v>4</v>
      </c>
      <c r="BV73" s="12" t="s">
        <v>3</v>
      </c>
      <c r="BW73" s="12" t="s">
        <v>86</v>
      </c>
      <c r="BX73" s="12" t="s">
        <v>56</v>
      </c>
      <c r="BY73" s="12" t="s">
        <v>56</v>
      </c>
      <c r="BZ73" s="12">
        <v>0</v>
      </c>
      <c r="CA73" s="12">
        <v>0</v>
      </c>
      <c r="CB73" s="12" t="s">
        <v>42</v>
      </c>
      <c r="CC73" s="12" t="s">
        <v>3</v>
      </c>
      <c r="CD73" s="12">
        <v>0.7</v>
      </c>
      <c r="CF73" s="12">
        <v>16.899999999999999</v>
      </c>
      <c r="CM73" s="12" t="s">
        <v>12</v>
      </c>
      <c r="CN73" s="12" t="s">
        <v>11</v>
      </c>
      <c r="CO73" s="12" t="s">
        <v>13</v>
      </c>
      <c r="CS73" s="12" t="s">
        <v>4</v>
      </c>
      <c r="CU73" s="12">
        <v>2.5</v>
      </c>
      <c r="CV73" s="12">
        <v>1.9</v>
      </c>
      <c r="CW73" s="12" t="s">
        <v>4</v>
      </c>
      <c r="CX73" s="12" t="s">
        <v>205</v>
      </c>
      <c r="CY73" s="12" t="s">
        <v>201</v>
      </c>
      <c r="CZ73" s="12" t="s">
        <v>64</v>
      </c>
      <c r="DA73" s="12" t="s">
        <v>3</v>
      </c>
      <c r="DB73" s="12">
        <v>15</v>
      </c>
      <c r="DC73" s="12">
        <v>15</v>
      </c>
      <c r="DD73" s="12" t="s">
        <v>4</v>
      </c>
      <c r="DE73" s="12" t="s">
        <v>65</v>
      </c>
      <c r="DF73" s="12" t="s">
        <v>60</v>
      </c>
      <c r="DG73" s="12">
        <v>6</v>
      </c>
      <c r="DH73" s="12">
        <v>5</v>
      </c>
      <c r="DI73" s="12">
        <v>3</v>
      </c>
      <c r="DL73" s="12" t="s">
        <v>56</v>
      </c>
      <c r="DM73" s="12" t="s">
        <v>60</v>
      </c>
      <c r="DN73" s="12">
        <v>9</v>
      </c>
      <c r="DS73" s="12" t="s">
        <v>65</v>
      </c>
      <c r="DT73" s="12" t="s">
        <v>59</v>
      </c>
      <c r="DU73" s="12">
        <v>6</v>
      </c>
      <c r="DV73" s="12">
        <v>5</v>
      </c>
      <c r="DW73" s="12">
        <v>3</v>
      </c>
      <c r="DZ73" s="12" t="s">
        <v>56</v>
      </c>
      <c r="EA73" s="12" t="s">
        <v>59</v>
      </c>
      <c r="EB73" s="12">
        <v>9</v>
      </c>
      <c r="EV73" s="12" t="s">
        <v>4</v>
      </c>
      <c r="EX73" s="12">
        <v>40.700000000000003</v>
      </c>
      <c r="EZ73" s="12">
        <v>6</v>
      </c>
      <c r="FA73" s="12">
        <v>9.5</v>
      </c>
      <c r="FB73" s="12">
        <v>5.8</v>
      </c>
      <c r="FC73" s="12">
        <v>11.3</v>
      </c>
      <c r="FE73">
        <v>10.25</v>
      </c>
      <c r="FH73" s="21">
        <f>AVERAGE($HC73,$JM73,$LM73)</f>
        <v>14.266666666666666</v>
      </c>
      <c r="FL73" s="12" t="s">
        <v>52</v>
      </c>
      <c r="FM73" s="12">
        <v>0</v>
      </c>
      <c r="FN73" s="12" t="s">
        <v>56</v>
      </c>
      <c r="FO73" s="12">
        <v>0</v>
      </c>
      <c r="FP73" s="12">
        <v>0</v>
      </c>
      <c r="FQ73" s="23">
        <v>0</v>
      </c>
      <c r="FS73" s="12" t="s">
        <v>4</v>
      </c>
      <c r="FT73" s="12" t="s">
        <v>4</v>
      </c>
      <c r="FU73" s="12" t="s">
        <v>4</v>
      </c>
      <c r="FV73" s="12">
        <v>0</v>
      </c>
      <c r="FX73" s="12" t="s">
        <v>4</v>
      </c>
      <c r="GA73" s="12">
        <v>13.6</v>
      </c>
      <c r="GI73" s="12" t="s">
        <v>4</v>
      </c>
      <c r="GK73" s="12">
        <v>0.7</v>
      </c>
      <c r="GL73" s="12" t="s">
        <v>56</v>
      </c>
      <c r="GM73" s="12" t="s">
        <v>56</v>
      </c>
      <c r="GN73" s="12">
        <v>0</v>
      </c>
      <c r="GO73" s="12">
        <v>0</v>
      </c>
      <c r="GP73" s="12" t="s">
        <v>4</v>
      </c>
      <c r="GQ73" s="12" t="s">
        <v>7</v>
      </c>
      <c r="GX73" s="12" t="s">
        <v>4</v>
      </c>
      <c r="HA73" s="12" t="s">
        <v>55</v>
      </c>
      <c r="HB73" s="12" t="s">
        <v>42</v>
      </c>
      <c r="HC73" s="12">
        <v>14.3</v>
      </c>
      <c r="HJ73" s="12" t="s">
        <v>12</v>
      </c>
      <c r="HK73" s="12" t="s">
        <v>13</v>
      </c>
      <c r="HL73" s="12" t="s">
        <v>11</v>
      </c>
      <c r="HP73" s="12" t="s">
        <v>94</v>
      </c>
      <c r="HQ73" s="12" t="s">
        <v>11</v>
      </c>
      <c r="HR73" s="12" t="s">
        <v>13</v>
      </c>
      <c r="HS73" s="12" t="s">
        <v>14</v>
      </c>
      <c r="HV73" s="12" t="s">
        <v>4</v>
      </c>
      <c r="HX73" s="12" t="s">
        <v>3</v>
      </c>
      <c r="HY73" s="12" t="s">
        <v>4</v>
      </c>
      <c r="HZ73" s="12">
        <v>13.6</v>
      </c>
      <c r="IA73" s="12">
        <v>13.6</v>
      </c>
      <c r="IB73" s="12">
        <v>1.8</v>
      </c>
      <c r="IC73" s="12">
        <v>2.6</v>
      </c>
      <c r="ID73" s="12">
        <v>1.6</v>
      </c>
      <c r="IE73" s="12">
        <v>1.5</v>
      </c>
      <c r="IG73" s="12">
        <v>13.6</v>
      </c>
      <c r="IT73" s="12" t="s">
        <v>4</v>
      </c>
      <c r="IV73" s="12">
        <v>0.6</v>
      </c>
      <c r="IW73" s="12" t="s">
        <v>56</v>
      </c>
      <c r="IX73" s="12" t="s">
        <v>56</v>
      </c>
      <c r="IY73" s="12">
        <v>0</v>
      </c>
      <c r="IZ73" s="12">
        <v>0</v>
      </c>
      <c r="JA73" s="12" t="s">
        <v>7</v>
      </c>
      <c r="JH73" s="12" t="s">
        <v>4</v>
      </c>
      <c r="JK73" s="12" t="s">
        <v>55</v>
      </c>
      <c r="JL73" s="12" t="s">
        <v>42</v>
      </c>
      <c r="JM73" s="12">
        <v>14.2</v>
      </c>
      <c r="JT73" s="12" t="s">
        <v>12</v>
      </c>
      <c r="JU73" s="12" t="s">
        <v>13</v>
      </c>
      <c r="JV73" s="12" t="s">
        <v>11</v>
      </c>
      <c r="JZ73" s="12" t="s">
        <v>4</v>
      </c>
      <c r="KB73" s="12" t="s">
        <v>3</v>
      </c>
      <c r="KC73" s="12" t="s">
        <v>4</v>
      </c>
      <c r="KD73" s="12">
        <v>13.6</v>
      </c>
      <c r="KE73" s="12">
        <v>13.6</v>
      </c>
      <c r="KF73" s="12">
        <v>1.8</v>
      </c>
      <c r="KG73" s="12">
        <v>1.8</v>
      </c>
      <c r="KH73" s="12">
        <v>1</v>
      </c>
      <c r="KI73" s="12">
        <v>1.1000000000000001</v>
      </c>
      <c r="KK73" s="12">
        <v>13.6</v>
      </c>
      <c r="KS73" s="12" t="s">
        <v>4</v>
      </c>
      <c r="KU73" s="12">
        <v>0.8</v>
      </c>
      <c r="KV73" s="12" t="s">
        <v>56</v>
      </c>
      <c r="KW73" s="12" t="s">
        <v>56</v>
      </c>
      <c r="KX73" s="12">
        <v>0</v>
      </c>
      <c r="KY73" s="12">
        <v>0</v>
      </c>
      <c r="KZ73" s="12" t="s">
        <v>4</v>
      </c>
      <c r="LA73" s="12" t="s">
        <v>7</v>
      </c>
      <c r="LH73" s="12" t="s">
        <v>4</v>
      </c>
      <c r="LK73" s="12" t="s">
        <v>55</v>
      </c>
      <c r="LL73" s="12" t="s">
        <v>42</v>
      </c>
      <c r="LM73" s="12">
        <v>14.3</v>
      </c>
      <c r="LT73" s="12" t="s">
        <v>12</v>
      </c>
      <c r="LU73" s="12" t="s">
        <v>13</v>
      </c>
      <c r="LV73" s="12" t="s">
        <v>11</v>
      </c>
      <c r="LZ73" s="12" t="s">
        <v>94</v>
      </c>
      <c r="MA73" s="12" t="s">
        <v>13</v>
      </c>
      <c r="MB73" s="12" t="s">
        <v>11</v>
      </c>
      <c r="MF73" s="12" t="s">
        <v>4</v>
      </c>
      <c r="MH73" s="12" t="s">
        <v>3</v>
      </c>
      <c r="MI73" s="12" t="s">
        <v>4</v>
      </c>
      <c r="MJ73" s="12">
        <v>13.6</v>
      </c>
      <c r="MK73" s="12">
        <v>13.6</v>
      </c>
      <c r="ML73" s="12">
        <v>2.6</v>
      </c>
      <c r="MM73" s="12">
        <v>1.7</v>
      </c>
      <c r="MN73" s="12">
        <v>1.4</v>
      </c>
      <c r="MO73" s="12">
        <v>1.5</v>
      </c>
      <c r="MQ73" s="12">
        <v>16</v>
      </c>
      <c r="MX73" s="12" t="s">
        <v>4</v>
      </c>
      <c r="MZ73" s="12" t="s">
        <v>4</v>
      </c>
      <c r="NA73" s="12" t="s">
        <v>7</v>
      </c>
      <c r="NH73" s="12" t="s">
        <v>4</v>
      </c>
      <c r="NI73" s="12" t="s">
        <v>4</v>
      </c>
      <c r="NJ73" s="12" t="s">
        <v>4</v>
      </c>
      <c r="NK73" s="12" t="s">
        <v>55</v>
      </c>
      <c r="NL73" s="12" t="s">
        <v>56</v>
      </c>
      <c r="NM73" s="12" t="s">
        <v>56</v>
      </c>
      <c r="NN73" s="12">
        <v>0</v>
      </c>
      <c r="NO73" s="12">
        <v>0</v>
      </c>
      <c r="NP73" s="12" t="s">
        <v>42</v>
      </c>
      <c r="NQ73" s="12" t="s">
        <v>3</v>
      </c>
      <c r="NR73" s="12">
        <v>0.9</v>
      </c>
      <c r="NT73" s="12">
        <v>11.1</v>
      </c>
      <c r="OA73" s="12" t="s">
        <v>12</v>
      </c>
      <c r="OB73" s="12" t="s">
        <v>13</v>
      </c>
      <c r="OC73" s="12" t="s">
        <v>11</v>
      </c>
      <c r="OG73" s="12" t="s">
        <v>4</v>
      </c>
      <c r="OI73" s="12">
        <v>1.7</v>
      </c>
      <c r="OJ73" s="12">
        <v>2.6</v>
      </c>
      <c r="OK73" s="12" t="s">
        <v>4</v>
      </c>
      <c r="ON73" s="12" t="s">
        <v>64</v>
      </c>
      <c r="OO73" s="12" t="s">
        <v>3</v>
      </c>
      <c r="OP73" s="12">
        <v>16</v>
      </c>
      <c r="OQ73" s="12">
        <v>16</v>
      </c>
      <c r="OR73" s="12" t="s">
        <v>4</v>
      </c>
      <c r="OS73" s="12" t="s">
        <v>65</v>
      </c>
      <c r="OT73" s="12" t="s">
        <v>60</v>
      </c>
      <c r="OU73" s="12">
        <v>16</v>
      </c>
      <c r="OV73" s="12">
        <v>5</v>
      </c>
      <c r="OW73" s="12">
        <v>5</v>
      </c>
      <c r="OZ73" s="12" t="s">
        <v>65</v>
      </c>
      <c r="PA73" s="12" t="s">
        <v>59</v>
      </c>
      <c r="PB73" s="12">
        <v>16</v>
      </c>
      <c r="PC73" s="12">
        <v>5</v>
      </c>
      <c r="PD73" s="12">
        <v>5</v>
      </c>
      <c r="QJ73" s="12">
        <v>50</v>
      </c>
      <c r="QM73" s="12" t="s">
        <v>51</v>
      </c>
      <c r="QN73" s="12" t="s">
        <v>4</v>
      </c>
      <c r="QO73" s="12" t="s">
        <v>4</v>
      </c>
      <c r="QQ73" s="12" t="s">
        <v>4</v>
      </c>
      <c r="QR73" s="12" t="s">
        <v>3</v>
      </c>
      <c r="QS73" s="12">
        <v>1</v>
      </c>
      <c r="QU73" s="12" t="s">
        <v>4</v>
      </c>
      <c r="QW73" s="12" t="s">
        <v>7</v>
      </c>
      <c r="RB73" s="12" t="s">
        <v>86</v>
      </c>
      <c r="RC73" s="12" t="s">
        <v>41</v>
      </c>
      <c r="RD73" s="12">
        <v>13.6</v>
      </c>
      <c r="RK73" s="12" t="s">
        <v>12</v>
      </c>
      <c r="RL73" s="12" t="s">
        <v>13</v>
      </c>
      <c r="RM73" s="12" t="s">
        <v>11</v>
      </c>
      <c r="RQ73" s="12" t="s">
        <v>3</v>
      </c>
      <c r="RR73" s="12" t="s">
        <v>25</v>
      </c>
    </row>
    <row r="74" spans="1:486" x14ac:dyDescent="0.35">
      <c r="A74" s="85" t="s">
        <v>1159</v>
      </c>
      <c r="B74" s="12" t="s">
        <v>72</v>
      </c>
      <c r="C74" s="19">
        <v>0.60138888888888886</v>
      </c>
      <c r="D74" s="20">
        <v>44473</v>
      </c>
      <c r="E74" s="12" t="s">
        <v>47</v>
      </c>
      <c r="F74" s="12" t="s">
        <v>48</v>
      </c>
      <c r="G74" s="12" t="s">
        <v>73</v>
      </c>
      <c r="H74" s="12" t="s">
        <v>74</v>
      </c>
      <c r="K74" s="12">
        <v>0</v>
      </c>
      <c r="P74" s="12" t="s">
        <v>68</v>
      </c>
      <c r="Q74" s="12" t="s">
        <v>4</v>
      </c>
      <c r="R74" s="12" t="s">
        <v>4</v>
      </c>
      <c r="T74" s="12" t="s">
        <v>4</v>
      </c>
      <c r="U74" s="12" t="s">
        <v>4</v>
      </c>
      <c r="X74" s="12" t="s">
        <v>3</v>
      </c>
      <c r="Z74" s="12" t="s">
        <v>7</v>
      </c>
      <c r="AG74" s="12" t="s">
        <v>75</v>
      </c>
      <c r="AY74" s="12">
        <v>40</v>
      </c>
      <c r="BJ74" s="12" t="s">
        <v>4</v>
      </c>
      <c r="BL74" s="12" t="s">
        <v>4</v>
      </c>
      <c r="BM74" s="12" t="s">
        <v>1076</v>
      </c>
      <c r="BN74" s="12" t="s">
        <v>76</v>
      </c>
      <c r="BO74" s="12">
        <v>40</v>
      </c>
      <c r="BP74" s="12">
        <v>0</v>
      </c>
      <c r="BT74" s="12" t="s">
        <v>4</v>
      </c>
      <c r="BU74" s="12" t="s">
        <v>3</v>
      </c>
      <c r="BV74" s="12" t="s">
        <v>3</v>
      </c>
      <c r="BW74" s="12" t="s">
        <v>38</v>
      </c>
      <c r="BX74" s="12" t="s">
        <v>56</v>
      </c>
      <c r="BY74" s="12" t="s">
        <v>56</v>
      </c>
      <c r="BZ74" s="12">
        <v>0</v>
      </c>
      <c r="CA74" s="12">
        <v>0</v>
      </c>
      <c r="CB74" s="12" t="s">
        <v>42</v>
      </c>
      <c r="CC74" s="12" t="s">
        <v>3</v>
      </c>
      <c r="CD74" s="12">
        <v>1.8</v>
      </c>
      <c r="CF74" s="12">
        <v>21.1</v>
      </c>
      <c r="CM74" s="12" t="s">
        <v>11</v>
      </c>
      <c r="CN74" s="12" t="s">
        <v>14</v>
      </c>
      <c r="CS74" s="12" t="s">
        <v>4</v>
      </c>
      <c r="CU74" s="12">
        <v>1.9</v>
      </c>
      <c r="CV74" s="12">
        <v>2.2999999999999998</v>
      </c>
      <c r="CW74" s="12" t="s">
        <v>4</v>
      </c>
      <c r="CZ74" s="12" t="s">
        <v>77</v>
      </c>
      <c r="DA74" s="12" t="s">
        <v>3</v>
      </c>
      <c r="DB74" s="12">
        <v>32</v>
      </c>
      <c r="DC74" s="12">
        <v>40</v>
      </c>
      <c r="DD74" s="12" t="s">
        <v>3</v>
      </c>
      <c r="DE74" s="12" t="s">
        <v>58</v>
      </c>
      <c r="DF74" s="12" t="s">
        <v>60</v>
      </c>
      <c r="DG74" s="12">
        <v>40</v>
      </c>
      <c r="DH74" s="12">
        <v>5</v>
      </c>
      <c r="DI74" s="12">
        <v>4</v>
      </c>
      <c r="DL74" s="12" t="s">
        <v>58</v>
      </c>
      <c r="DM74" s="12" t="s">
        <v>59</v>
      </c>
      <c r="DN74" s="12">
        <v>32</v>
      </c>
      <c r="DO74" s="12">
        <v>5</v>
      </c>
      <c r="DP74" s="12">
        <v>3</v>
      </c>
      <c r="DS74" s="12" t="s">
        <v>56</v>
      </c>
      <c r="DT74" s="12" t="s">
        <v>59</v>
      </c>
      <c r="DU74" s="12">
        <v>8</v>
      </c>
      <c r="EV74" s="12" t="s">
        <v>4</v>
      </c>
      <c r="EX74" s="12">
        <v>106.4</v>
      </c>
      <c r="EZ74" s="12">
        <v>12.2</v>
      </c>
      <c r="FA74" s="12">
        <v>7.7</v>
      </c>
      <c r="FB74" s="12">
        <v>11.5</v>
      </c>
      <c r="FC74" s="12">
        <v>7.8</v>
      </c>
      <c r="FE74">
        <v>12</v>
      </c>
      <c r="FH74" s="21">
        <f>AVERAGE($HC74,$JM74,$LM74)</f>
        <v>8.8333333333333339</v>
      </c>
      <c r="FL74" s="12" t="s">
        <v>52</v>
      </c>
      <c r="FM74" s="12">
        <v>0</v>
      </c>
      <c r="FN74" s="12" t="s">
        <v>56</v>
      </c>
      <c r="FO74" s="12">
        <v>0</v>
      </c>
      <c r="FP74" s="12">
        <v>0</v>
      </c>
      <c r="FQ74" s="12" t="s">
        <v>61</v>
      </c>
      <c r="FR74" s="12" t="s">
        <v>62</v>
      </c>
      <c r="FS74" s="12" t="s">
        <v>4</v>
      </c>
      <c r="FT74" s="12" t="s">
        <v>4</v>
      </c>
      <c r="FU74" s="12" t="s">
        <v>4</v>
      </c>
      <c r="FV74" s="12">
        <v>0</v>
      </c>
      <c r="FX74" s="12" t="s">
        <v>4</v>
      </c>
      <c r="GA74" s="12">
        <v>35.5</v>
      </c>
      <c r="GI74" s="12" t="s">
        <v>3</v>
      </c>
      <c r="GJ74" s="12">
        <v>1.4</v>
      </c>
      <c r="GL74" s="12" t="s">
        <v>56</v>
      </c>
      <c r="GM74" s="12" t="s">
        <v>56</v>
      </c>
      <c r="GN74" s="12">
        <v>0</v>
      </c>
      <c r="GO74" s="12">
        <v>0</v>
      </c>
      <c r="GP74" s="12" t="s">
        <v>3</v>
      </c>
      <c r="GQ74" s="12" t="s">
        <v>1078</v>
      </c>
      <c r="GR74" s="12" t="s">
        <v>78</v>
      </c>
      <c r="GS74" s="12">
        <v>5.5</v>
      </c>
      <c r="GT74" s="12">
        <v>0</v>
      </c>
      <c r="GU74" s="12" t="s">
        <v>79</v>
      </c>
      <c r="GV74" s="12">
        <v>30</v>
      </c>
      <c r="GW74" s="12">
        <v>5.5</v>
      </c>
      <c r="GY74" s="12" t="s">
        <v>3</v>
      </c>
      <c r="GZ74" s="12">
        <v>5.5</v>
      </c>
      <c r="HA74" s="12" t="s">
        <v>55</v>
      </c>
      <c r="HB74" s="12" t="s">
        <v>42</v>
      </c>
      <c r="HC74" s="12">
        <v>8.9</v>
      </c>
      <c r="HJ74" s="12" t="s">
        <v>11</v>
      </c>
      <c r="HK74" s="12" t="s">
        <v>12</v>
      </c>
      <c r="HL74" s="12" t="s">
        <v>13</v>
      </c>
      <c r="HV74" s="12" t="s">
        <v>4</v>
      </c>
      <c r="HX74" s="12" t="s">
        <v>4</v>
      </c>
      <c r="HY74" s="12" t="s">
        <v>3</v>
      </c>
      <c r="HZ74" s="12">
        <v>0</v>
      </c>
      <c r="IA74" s="12">
        <v>0</v>
      </c>
      <c r="IB74" s="12">
        <v>0</v>
      </c>
      <c r="IC74" s="12">
        <v>0</v>
      </c>
      <c r="ID74" s="12">
        <v>0</v>
      </c>
      <c r="IE74" s="12">
        <v>0</v>
      </c>
      <c r="IG74" s="12">
        <v>35.5</v>
      </c>
      <c r="IT74" s="12" t="s">
        <v>3</v>
      </c>
      <c r="IU74" s="22">
        <v>1.4</v>
      </c>
      <c r="IW74" s="12" t="s">
        <v>56</v>
      </c>
      <c r="IX74" s="12" t="s">
        <v>56</v>
      </c>
      <c r="IY74" s="12">
        <v>0</v>
      </c>
      <c r="IZ74" s="12">
        <v>0</v>
      </c>
      <c r="JA74" s="12" t="s">
        <v>1078</v>
      </c>
      <c r="JB74" s="12" t="s">
        <v>80</v>
      </c>
      <c r="JC74" s="12">
        <v>35.5</v>
      </c>
      <c r="JD74" s="12">
        <v>35.5</v>
      </c>
      <c r="JI74" s="12" t="s">
        <v>4</v>
      </c>
      <c r="JK74" s="12" t="s">
        <v>55</v>
      </c>
      <c r="JL74" s="12" t="s">
        <v>42</v>
      </c>
      <c r="JM74" s="12">
        <v>9.1999999999999993</v>
      </c>
      <c r="JT74" s="12" t="s">
        <v>12</v>
      </c>
      <c r="JU74" s="12" t="s">
        <v>81</v>
      </c>
      <c r="JV74" s="12" t="s">
        <v>11</v>
      </c>
      <c r="JZ74" s="12" t="s">
        <v>4</v>
      </c>
      <c r="KB74" s="12" t="s">
        <v>4</v>
      </c>
      <c r="KC74" s="12" t="s">
        <v>4</v>
      </c>
      <c r="KD74" s="12">
        <v>0</v>
      </c>
      <c r="KE74" s="12">
        <v>0</v>
      </c>
      <c r="KF74" s="12">
        <v>0</v>
      </c>
      <c r="KG74" s="12">
        <v>0</v>
      </c>
      <c r="KH74" s="12">
        <v>0</v>
      </c>
      <c r="KI74" s="12">
        <v>0</v>
      </c>
      <c r="KK74" s="12">
        <v>35.5</v>
      </c>
      <c r="KS74" s="12" t="s">
        <v>3</v>
      </c>
      <c r="KT74" s="12">
        <v>1</v>
      </c>
      <c r="KV74" s="12" t="s">
        <v>56</v>
      </c>
      <c r="KW74" s="12" t="s">
        <v>56</v>
      </c>
      <c r="KX74" s="12">
        <v>0</v>
      </c>
      <c r="KY74" s="12">
        <v>0</v>
      </c>
      <c r="KZ74" s="12" t="s">
        <v>4</v>
      </c>
      <c r="LA74" s="12" t="s">
        <v>1078</v>
      </c>
      <c r="LB74" s="12" t="s">
        <v>80</v>
      </c>
      <c r="LC74" s="12">
        <v>35.5</v>
      </c>
      <c r="LD74" s="12">
        <v>71</v>
      </c>
      <c r="LI74" s="12" t="s">
        <v>112</v>
      </c>
      <c r="LK74" s="12" t="s">
        <v>55</v>
      </c>
      <c r="LL74" s="12" t="s">
        <v>42</v>
      </c>
      <c r="LM74" s="12">
        <v>8.4</v>
      </c>
      <c r="LT74" s="12" t="s">
        <v>11</v>
      </c>
      <c r="LU74" s="12" t="s">
        <v>12</v>
      </c>
      <c r="LV74" s="12" t="s">
        <v>14</v>
      </c>
      <c r="LZ74" s="12" t="s">
        <v>11</v>
      </c>
      <c r="MA74" s="12" t="s">
        <v>12</v>
      </c>
      <c r="MB74" s="12" t="s">
        <v>14</v>
      </c>
      <c r="MF74" s="12" t="s">
        <v>4</v>
      </c>
      <c r="MH74" s="12" t="s">
        <v>4</v>
      </c>
      <c r="MI74" s="12" t="s">
        <v>4</v>
      </c>
      <c r="MJ74" s="12">
        <v>0</v>
      </c>
      <c r="MK74" s="12">
        <v>0</v>
      </c>
      <c r="ML74" s="12">
        <v>0</v>
      </c>
      <c r="MM74" s="12">
        <v>0</v>
      </c>
      <c r="MN74" s="12">
        <v>0</v>
      </c>
      <c r="MO74" s="12">
        <v>0</v>
      </c>
      <c r="MQ74" s="12">
        <v>26</v>
      </c>
      <c r="MX74" s="12" t="s">
        <v>4</v>
      </c>
      <c r="MZ74" s="12" t="s">
        <v>3</v>
      </c>
      <c r="NA74" s="12" t="s">
        <v>7</v>
      </c>
      <c r="NH74" s="12" t="s">
        <v>4</v>
      </c>
      <c r="NI74" s="12" t="s">
        <v>4</v>
      </c>
      <c r="NJ74" s="12" t="s">
        <v>4</v>
      </c>
      <c r="NK74" s="12" t="s">
        <v>37</v>
      </c>
      <c r="NL74" s="12" t="s">
        <v>56</v>
      </c>
      <c r="NM74" s="12" t="s">
        <v>56</v>
      </c>
      <c r="NN74" s="12">
        <v>0</v>
      </c>
      <c r="NO74" s="12">
        <v>0</v>
      </c>
      <c r="NP74" s="12" t="s">
        <v>42</v>
      </c>
      <c r="NQ74" s="12" t="s">
        <v>3</v>
      </c>
      <c r="NR74" s="12">
        <v>1.1000000000000001</v>
      </c>
      <c r="NT74" s="12">
        <v>12</v>
      </c>
      <c r="OA74" s="12" t="s">
        <v>12</v>
      </c>
      <c r="OB74" s="12" t="s">
        <v>13</v>
      </c>
      <c r="OC74" s="12" t="s">
        <v>14</v>
      </c>
      <c r="OD74" s="12" t="s">
        <v>11</v>
      </c>
      <c r="OG74" s="12" t="s">
        <v>4</v>
      </c>
      <c r="OI74" s="12">
        <v>2.6</v>
      </c>
      <c r="OJ74" s="12">
        <v>2.4</v>
      </c>
      <c r="OK74" s="12" t="s">
        <v>4</v>
      </c>
      <c r="ON74" s="12" t="s">
        <v>64</v>
      </c>
      <c r="OO74" s="12" t="s">
        <v>3</v>
      </c>
      <c r="OP74" s="12">
        <v>26</v>
      </c>
      <c r="OQ74" s="12">
        <v>26</v>
      </c>
      <c r="OR74" s="12" t="s">
        <v>4</v>
      </c>
      <c r="OS74" s="12" t="s">
        <v>58</v>
      </c>
      <c r="OT74" s="12" t="s">
        <v>60</v>
      </c>
      <c r="OU74" s="12">
        <v>26</v>
      </c>
      <c r="OV74" s="12">
        <v>4</v>
      </c>
      <c r="OW74" s="12">
        <v>2</v>
      </c>
      <c r="OZ74" s="12" t="s">
        <v>58</v>
      </c>
      <c r="PA74" s="12" t="s">
        <v>59</v>
      </c>
      <c r="PB74" s="12">
        <v>26</v>
      </c>
      <c r="PC74" s="12">
        <v>4</v>
      </c>
      <c r="PD74" s="12">
        <v>2</v>
      </c>
      <c r="QJ74" s="12">
        <v>0</v>
      </c>
      <c r="QL74" s="12">
        <v>0</v>
      </c>
      <c r="QM74" s="12" t="s">
        <v>68</v>
      </c>
      <c r="QN74" s="12" t="s">
        <v>3</v>
      </c>
      <c r="QO74" s="12" t="s">
        <v>4</v>
      </c>
      <c r="QQ74" s="12" t="s">
        <v>3</v>
      </c>
    </row>
  </sheetData>
  <sortState xmlns:xlrd2="http://schemas.microsoft.com/office/spreadsheetml/2017/richdata2" ref="A3:RS78">
    <sortCondition ref="A3:A78"/>
  </sortState>
  <phoneticPr fontId="1" type="noConversion"/>
  <conditionalFormatting sqref="A77">
    <cfRule type="duplicateValues" dxfId="34" priority="2"/>
  </conditionalFormatting>
  <conditionalFormatting sqref="A78:A1048576 A1:A76">
    <cfRule type="duplicateValues" dxfId="33" priority="159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030FDD-0249-4E27-BD28-971945A86ECE}">
          <x14:formula1>
            <xm:f>'Dropdown Tables'!$C$2:$C$6</xm:f>
          </x14:formula1>
          <xm:sqref>Z72:Z195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EF29B-353C-489C-B6AF-24A815D9384F}">
  <dimension ref="A1:HG73"/>
  <sheetViews>
    <sheetView zoomScale="6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4.5" x14ac:dyDescent="0.35"/>
  <cols>
    <col min="1" max="1" width="9.453125" bestFit="1" customWidth="1"/>
    <col min="13" max="13" width="11" style="13" customWidth="1"/>
    <col min="57" max="57" width="10.08984375" customWidth="1"/>
    <col min="214" max="214" width="69.453125" bestFit="1" customWidth="1"/>
    <col min="215" max="215" width="28.54296875" bestFit="1" customWidth="1"/>
  </cols>
  <sheetData>
    <row r="1" spans="1:215" s="40" customFormat="1" ht="59.4" customHeight="1" x14ac:dyDescent="0.35">
      <c r="A1" s="40" t="s">
        <v>495</v>
      </c>
      <c r="B1" s="40" t="s">
        <v>608</v>
      </c>
      <c r="C1" s="40" t="s">
        <v>609</v>
      </c>
      <c r="D1" s="40" t="s">
        <v>610</v>
      </c>
      <c r="E1" s="40" t="s">
        <v>1091</v>
      </c>
      <c r="F1" s="40" t="s">
        <v>611</v>
      </c>
      <c r="G1" s="40" t="s">
        <v>612</v>
      </c>
      <c r="H1" s="40" t="s">
        <v>613</v>
      </c>
      <c r="I1" s="40" t="s">
        <v>614</v>
      </c>
      <c r="J1" s="40" t="s">
        <v>1234</v>
      </c>
      <c r="K1" s="59" t="s">
        <v>992</v>
      </c>
      <c r="L1" s="102" t="s">
        <v>1327</v>
      </c>
      <c r="M1" s="59" t="s">
        <v>1328</v>
      </c>
      <c r="N1" s="40" t="s">
        <v>1071</v>
      </c>
      <c r="O1" s="40" t="s">
        <v>1213</v>
      </c>
      <c r="P1" s="40" t="s">
        <v>1214</v>
      </c>
      <c r="Q1" s="40" t="s">
        <v>1223</v>
      </c>
      <c r="R1" s="40" t="s">
        <v>615</v>
      </c>
      <c r="S1" s="40" t="s">
        <v>616</v>
      </c>
      <c r="T1" s="40" t="s">
        <v>1039</v>
      </c>
      <c r="U1" s="40" t="s">
        <v>1260</v>
      </c>
      <c r="V1" s="40" t="s">
        <v>1040</v>
      </c>
      <c r="W1" s="40" t="s">
        <v>1089</v>
      </c>
      <c r="X1" s="40" t="s">
        <v>1090</v>
      </c>
      <c r="Y1" s="40" t="s">
        <v>617</v>
      </c>
      <c r="Z1" s="40" t="s">
        <v>618</v>
      </c>
      <c r="AA1" s="40" t="s">
        <v>619</v>
      </c>
      <c r="AB1" s="40" t="s">
        <v>620</v>
      </c>
      <c r="AC1" s="40" t="s">
        <v>621</v>
      </c>
      <c r="AD1" s="40" t="s">
        <v>622</v>
      </c>
      <c r="AE1" s="40" t="s">
        <v>623</v>
      </c>
      <c r="AF1" s="40" t="s">
        <v>624</v>
      </c>
      <c r="AG1" s="40" t="s">
        <v>625</v>
      </c>
      <c r="AH1" s="40" t="s">
        <v>1092</v>
      </c>
      <c r="AI1" s="40" t="s">
        <v>1124</v>
      </c>
      <c r="AJ1" s="40" t="s">
        <v>1093</v>
      </c>
      <c r="AK1" s="40" t="s">
        <v>1134</v>
      </c>
      <c r="AL1" s="40" t="s">
        <v>1135</v>
      </c>
      <c r="AM1" s="40" t="s">
        <v>1136</v>
      </c>
      <c r="AN1" s="40" t="s">
        <v>1137</v>
      </c>
      <c r="AO1" s="40" t="s">
        <v>1138</v>
      </c>
      <c r="AP1" s="40" t="s">
        <v>1094</v>
      </c>
      <c r="AQ1" s="40" t="s">
        <v>1095</v>
      </c>
      <c r="AR1" s="40" t="s">
        <v>626</v>
      </c>
      <c r="AS1" s="40" t="s">
        <v>627</v>
      </c>
      <c r="AT1" s="40" t="s">
        <v>1167</v>
      </c>
      <c r="AU1" s="40" t="s">
        <v>628</v>
      </c>
      <c r="AV1" s="40" t="s">
        <v>629</v>
      </c>
      <c r="AW1" s="40" t="s">
        <v>630</v>
      </c>
      <c r="AX1" s="40" t="s">
        <v>1079</v>
      </c>
      <c r="AY1" s="40" t="s">
        <v>631</v>
      </c>
      <c r="AZ1" s="40" t="s">
        <v>632</v>
      </c>
      <c r="BA1" s="40" t="s">
        <v>633</v>
      </c>
      <c r="BB1" s="40" t="s">
        <v>634</v>
      </c>
      <c r="BC1" s="40" t="s">
        <v>635</v>
      </c>
      <c r="BD1" s="40" t="s">
        <v>636</v>
      </c>
      <c r="BE1" s="40" t="s">
        <v>637</v>
      </c>
      <c r="BF1" s="40" t="s">
        <v>638</v>
      </c>
      <c r="BG1" s="40" t="s">
        <v>639</v>
      </c>
      <c r="BH1" s="40" t="s">
        <v>640</v>
      </c>
      <c r="BI1" s="40" t="s">
        <v>641</v>
      </c>
      <c r="BJ1" s="40" t="s">
        <v>1047</v>
      </c>
      <c r="BK1" s="40" t="s">
        <v>1041</v>
      </c>
      <c r="BL1" s="40" t="s">
        <v>1042</v>
      </c>
      <c r="BM1" s="40" t="s">
        <v>1043</v>
      </c>
      <c r="BN1" s="40" t="s">
        <v>1044</v>
      </c>
      <c r="BO1" s="40" t="s">
        <v>1045</v>
      </c>
      <c r="BP1" s="40" t="s">
        <v>1046</v>
      </c>
      <c r="BQ1" s="40" t="s">
        <v>642</v>
      </c>
      <c r="BR1" s="40" t="s">
        <v>643</v>
      </c>
      <c r="BS1" s="40" t="s">
        <v>644</v>
      </c>
      <c r="BT1" s="40" t="s">
        <v>645</v>
      </c>
      <c r="BU1" s="40" t="s">
        <v>646</v>
      </c>
      <c r="BV1" s="40" t="s">
        <v>647</v>
      </c>
      <c r="BW1" s="40" t="s">
        <v>648</v>
      </c>
      <c r="BX1" s="40" t="s">
        <v>649</v>
      </c>
      <c r="BY1" s="40" t="s">
        <v>650</v>
      </c>
      <c r="BZ1" s="40" t="s">
        <v>651</v>
      </c>
      <c r="CA1" s="40" t="s">
        <v>652</v>
      </c>
      <c r="CB1" s="40" t="s">
        <v>653</v>
      </c>
      <c r="CC1" s="40" t="s">
        <v>654</v>
      </c>
      <c r="CD1" s="40" t="s">
        <v>655</v>
      </c>
      <c r="CE1" s="40" t="s">
        <v>656</v>
      </c>
      <c r="CF1" s="40" t="s">
        <v>657</v>
      </c>
      <c r="CG1" s="40" t="s">
        <v>658</v>
      </c>
      <c r="CH1" s="40" t="s">
        <v>659</v>
      </c>
      <c r="CI1" s="40" t="s">
        <v>660</v>
      </c>
      <c r="CJ1" s="40" t="s">
        <v>661</v>
      </c>
      <c r="CK1" s="40" t="s">
        <v>662</v>
      </c>
      <c r="CL1" s="40" t="s">
        <v>663</v>
      </c>
      <c r="CM1" s="40" t="s">
        <v>664</v>
      </c>
      <c r="CN1" s="40" t="s">
        <v>1105</v>
      </c>
      <c r="CO1" s="40" t="s">
        <v>1125</v>
      </c>
      <c r="CP1" s="40" t="s">
        <v>1106</v>
      </c>
      <c r="CQ1" s="40" t="s">
        <v>1119</v>
      </c>
      <c r="CR1" s="40" t="s">
        <v>1101</v>
      </c>
      <c r="CS1" s="40" t="s">
        <v>1102</v>
      </c>
      <c r="CT1" s="40" t="s">
        <v>1103</v>
      </c>
      <c r="CU1" s="40" t="s">
        <v>1104</v>
      </c>
      <c r="CV1" s="40" t="s">
        <v>1139</v>
      </c>
      <c r="CW1" s="40" t="s">
        <v>1140</v>
      </c>
      <c r="CX1" s="40" t="s">
        <v>1141</v>
      </c>
      <c r="CY1" s="40" t="s">
        <v>1142</v>
      </c>
      <c r="CZ1" s="40" t="s">
        <v>1143</v>
      </c>
      <c r="DA1" s="40" t="s">
        <v>665</v>
      </c>
      <c r="DB1" s="40" t="s">
        <v>666</v>
      </c>
      <c r="DC1" s="40" t="s">
        <v>667</v>
      </c>
      <c r="DD1" s="40" t="s">
        <v>668</v>
      </c>
      <c r="DE1" s="40" t="s">
        <v>1169</v>
      </c>
      <c r="DF1" s="40" t="s">
        <v>669</v>
      </c>
      <c r="DG1" s="40" t="s">
        <v>670</v>
      </c>
      <c r="DH1" s="40" t="s">
        <v>1080</v>
      </c>
      <c r="DI1" s="40" t="s">
        <v>671</v>
      </c>
      <c r="DJ1" s="40" t="s">
        <v>672</v>
      </c>
      <c r="DK1" s="40" t="s">
        <v>673</v>
      </c>
      <c r="DL1" s="40" t="s">
        <v>674</v>
      </c>
      <c r="DM1" s="40" t="s">
        <v>675</v>
      </c>
      <c r="DN1" s="40" t="s">
        <v>676</v>
      </c>
      <c r="DO1" s="40" t="s">
        <v>677</v>
      </c>
      <c r="DP1" s="40" t="s">
        <v>678</v>
      </c>
      <c r="DQ1" s="40" t="s">
        <v>679</v>
      </c>
      <c r="DR1" s="40" t="s">
        <v>680</v>
      </c>
      <c r="DS1" s="40" t="s">
        <v>681</v>
      </c>
      <c r="DT1" s="40" t="s">
        <v>1048</v>
      </c>
      <c r="DU1" s="40" t="s">
        <v>1049</v>
      </c>
      <c r="DV1" s="40" t="s">
        <v>1050</v>
      </c>
      <c r="DW1" s="40" t="s">
        <v>1051</v>
      </c>
      <c r="DX1" s="40" t="s">
        <v>1052</v>
      </c>
      <c r="DY1" s="40" t="s">
        <v>1053</v>
      </c>
      <c r="DZ1" s="40" t="s">
        <v>1054</v>
      </c>
      <c r="EA1" s="40" t="s">
        <v>682</v>
      </c>
      <c r="EB1" s="40" t="s">
        <v>683</v>
      </c>
      <c r="EC1" s="40" t="s">
        <v>684</v>
      </c>
      <c r="ED1" s="40" t="s">
        <v>685</v>
      </c>
      <c r="EE1" s="40" t="s">
        <v>686</v>
      </c>
      <c r="EF1" s="40" t="s">
        <v>687</v>
      </c>
      <c r="EG1" s="40" t="s">
        <v>688</v>
      </c>
      <c r="EH1" s="40" t="s">
        <v>689</v>
      </c>
      <c r="EI1" s="40" t="s">
        <v>690</v>
      </c>
      <c r="EJ1" s="40" t="s">
        <v>691</v>
      </c>
      <c r="EK1" s="40" t="s">
        <v>692</v>
      </c>
      <c r="EL1" s="40" t="s">
        <v>693</v>
      </c>
      <c r="EM1" s="40" t="s">
        <v>694</v>
      </c>
      <c r="EN1" s="40" t="s">
        <v>695</v>
      </c>
      <c r="EO1" s="40" t="s">
        <v>696</v>
      </c>
      <c r="EP1" s="40" t="s">
        <v>697</v>
      </c>
      <c r="EQ1" s="40" t="s">
        <v>698</v>
      </c>
      <c r="ER1" s="40" t="s">
        <v>1107</v>
      </c>
      <c r="ES1" s="40" t="s">
        <v>1126</v>
      </c>
      <c r="ET1" s="40" t="s">
        <v>1108</v>
      </c>
      <c r="EU1" s="40" t="s">
        <v>1153</v>
      </c>
      <c r="EV1" s="40" t="s">
        <v>1109</v>
      </c>
      <c r="EW1" s="40" t="s">
        <v>1110</v>
      </c>
      <c r="EX1" s="40" t="s">
        <v>1111</v>
      </c>
      <c r="EY1" s="40" t="s">
        <v>1112</v>
      </c>
      <c r="EZ1" s="40" t="s">
        <v>699</v>
      </c>
      <c r="FA1" s="40" t="s">
        <v>700</v>
      </c>
      <c r="FB1" s="40" t="s">
        <v>701</v>
      </c>
      <c r="FC1" s="40" t="s">
        <v>702</v>
      </c>
      <c r="FD1" s="40" t="s">
        <v>1170</v>
      </c>
      <c r="FE1" s="40" t="s">
        <v>703</v>
      </c>
      <c r="FF1" s="40" t="s">
        <v>704</v>
      </c>
      <c r="FG1" s="40" t="s">
        <v>705</v>
      </c>
      <c r="FH1" s="40" t="s">
        <v>1081</v>
      </c>
      <c r="FI1" s="40" t="s">
        <v>706</v>
      </c>
      <c r="FJ1" s="40" t="s">
        <v>707</v>
      </c>
      <c r="FK1" s="40" t="s">
        <v>708</v>
      </c>
      <c r="FL1" s="40" t="s">
        <v>709</v>
      </c>
      <c r="FM1" s="40" t="s">
        <v>710</v>
      </c>
      <c r="FN1" s="40" t="s">
        <v>711</v>
      </c>
      <c r="FO1" s="40" t="s">
        <v>712</v>
      </c>
      <c r="FP1" s="40" t="s">
        <v>713</v>
      </c>
      <c r="FQ1" s="40" t="s">
        <v>639</v>
      </c>
      <c r="FR1" s="40" t="s">
        <v>714</v>
      </c>
      <c r="FS1" s="40" t="s">
        <v>715</v>
      </c>
      <c r="FT1" s="40" t="s">
        <v>1056</v>
      </c>
      <c r="FU1" s="40" t="s">
        <v>1057</v>
      </c>
      <c r="FV1" s="40" t="s">
        <v>1058</v>
      </c>
      <c r="FW1" s="40" t="s">
        <v>1059</v>
      </c>
      <c r="FX1" s="40" t="s">
        <v>1060</v>
      </c>
      <c r="FY1" s="40" t="s">
        <v>1061</v>
      </c>
      <c r="FZ1" s="40" t="s">
        <v>1062</v>
      </c>
      <c r="GA1" s="40" t="s">
        <v>716</v>
      </c>
      <c r="GB1" s="40" t="s">
        <v>717</v>
      </c>
      <c r="GC1" s="40" t="s">
        <v>718</v>
      </c>
      <c r="GD1" s="40" t="s">
        <v>719</v>
      </c>
      <c r="GE1" s="40" t="s">
        <v>720</v>
      </c>
      <c r="GF1" s="40" t="s">
        <v>721</v>
      </c>
      <c r="GG1" s="40" t="s">
        <v>722</v>
      </c>
      <c r="GH1" s="40" t="s">
        <v>723</v>
      </c>
      <c r="GI1" s="40" t="s">
        <v>724</v>
      </c>
      <c r="GJ1" s="40" t="s">
        <v>725</v>
      </c>
      <c r="GK1" s="40" t="s">
        <v>726</v>
      </c>
      <c r="GL1" s="40" t="s">
        <v>727</v>
      </c>
      <c r="GM1" s="40" t="s">
        <v>728</v>
      </c>
      <c r="GN1" s="40" t="s">
        <v>729</v>
      </c>
      <c r="GO1" s="40" t="s">
        <v>730</v>
      </c>
      <c r="GP1" s="40" t="s">
        <v>731</v>
      </c>
      <c r="GQ1" s="40" t="s">
        <v>732</v>
      </c>
      <c r="GR1" s="40" t="s">
        <v>733</v>
      </c>
      <c r="GS1" s="40" t="s">
        <v>734</v>
      </c>
      <c r="GT1" s="40" t="s">
        <v>735</v>
      </c>
      <c r="GU1" s="40" t="s">
        <v>736</v>
      </c>
      <c r="GV1" s="40" t="s">
        <v>737</v>
      </c>
      <c r="GW1" s="40" t="s">
        <v>738</v>
      </c>
    </row>
    <row r="2" spans="1:215" x14ac:dyDescent="0.35">
      <c r="A2">
        <v>20200224</v>
      </c>
      <c r="B2" t="s">
        <v>4</v>
      </c>
      <c r="D2">
        <v>28.2</v>
      </c>
      <c r="E2">
        <v>2.0566666666666671</v>
      </c>
      <c r="F2">
        <v>5.9</v>
      </c>
      <c r="G2">
        <v>21.8</v>
      </c>
      <c r="H2">
        <v>6.4</v>
      </c>
      <c r="I2">
        <v>21</v>
      </c>
      <c r="J2">
        <v>6.15</v>
      </c>
      <c r="K2">
        <v>30</v>
      </c>
      <c r="L2">
        <v>0.98198198198198205</v>
      </c>
      <c r="M2" s="13">
        <v>1.3513513513513513</v>
      </c>
      <c r="N2">
        <v>25.066666666666666</v>
      </c>
      <c r="O2">
        <v>28.200000000000003</v>
      </c>
      <c r="P2">
        <v>1.45</v>
      </c>
      <c r="Q2">
        <v>0.3666666666666667</v>
      </c>
      <c r="R2" t="s">
        <v>52</v>
      </c>
      <c r="S2">
        <v>0</v>
      </c>
      <c r="T2" t="s">
        <v>56</v>
      </c>
      <c r="U2" t="s">
        <v>56</v>
      </c>
      <c r="V2">
        <v>0</v>
      </c>
      <c r="W2">
        <v>0</v>
      </c>
      <c r="X2" t="s">
        <v>61</v>
      </c>
      <c r="Y2" t="s">
        <v>26</v>
      </c>
      <c r="Z2" t="s">
        <v>4</v>
      </c>
      <c r="AA2" t="s">
        <v>4</v>
      </c>
      <c r="AB2" t="s">
        <v>4</v>
      </c>
      <c r="AC2">
        <v>0</v>
      </c>
      <c r="AE2" t="s">
        <v>4</v>
      </c>
      <c r="AH2">
        <v>9.4</v>
      </c>
      <c r="AI2">
        <v>9.4</v>
      </c>
      <c r="AJ2">
        <v>1.91</v>
      </c>
      <c r="AK2">
        <v>1</v>
      </c>
      <c r="AL2" t="s">
        <v>1118</v>
      </c>
      <c r="AM2">
        <v>7</v>
      </c>
      <c r="AN2">
        <v>0.81</v>
      </c>
      <c r="AO2">
        <v>0.1</v>
      </c>
      <c r="AP2" t="s">
        <v>3</v>
      </c>
      <c r="AQ2">
        <v>0.7</v>
      </c>
      <c r="AS2" t="s">
        <v>56</v>
      </c>
      <c r="AT2" t="s">
        <v>56</v>
      </c>
      <c r="AU2">
        <v>0</v>
      </c>
      <c r="AV2">
        <v>0</v>
      </c>
      <c r="AW2" t="s">
        <v>4</v>
      </c>
      <c r="AX2" t="s">
        <v>1075</v>
      </c>
      <c r="AY2" t="s">
        <v>223</v>
      </c>
      <c r="AZ2">
        <v>9.4</v>
      </c>
      <c r="BA2">
        <v>0</v>
      </c>
      <c r="BE2" t="s">
        <v>4</v>
      </c>
      <c r="BH2" t="s">
        <v>55</v>
      </c>
      <c r="BI2" t="s">
        <v>224</v>
      </c>
      <c r="BJ2">
        <v>26.7</v>
      </c>
      <c r="BQ2" t="s">
        <v>12</v>
      </c>
      <c r="BR2" t="s">
        <v>13</v>
      </c>
      <c r="BS2" t="s">
        <v>11</v>
      </c>
      <c r="BW2" t="s">
        <v>11</v>
      </c>
      <c r="BX2" t="s">
        <v>13</v>
      </c>
      <c r="BY2" t="s">
        <v>12</v>
      </c>
      <c r="CC2" t="s">
        <v>4</v>
      </c>
      <c r="CE2" t="s">
        <v>3</v>
      </c>
      <c r="CF2" t="s">
        <v>4</v>
      </c>
      <c r="CG2">
        <v>0</v>
      </c>
      <c r="CH2">
        <v>9.4</v>
      </c>
      <c r="CI2">
        <v>0</v>
      </c>
      <c r="CJ2">
        <v>3</v>
      </c>
      <c r="CK2">
        <v>0</v>
      </c>
      <c r="CL2">
        <v>0.6</v>
      </c>
      <c r="CN2">
        <v>9.4</v>
      </c>
      <c r="CO2">
        <v>9.4</v>
      </c>
      <c r="CP2">
        <v>2.4500000000000002</v>
      </c>
      <c r="DA2" t="s">
        <v>3</v>
      </c>
      <c r="DB2">
        <v>0.7</v>
      </c>
      <c r="DD2" t="s">
        <v>56</v>
      </c>
      <c r="DE2" t="s">
        <v>56</v>
      </c>
      <c r="DF2">
        <v>0</v>
      </c>
      <c r="DG2">
        <v>0</v>
      </c>
      <c r="DH2" t="s">
        <v>1075</v>
      </c>
      <c r="DI2" t="s">
        <v>223</v>
      </c>
      <c r="DJ2">
        <v>9.4</v>
      </c>
      <c r="DK2">
        <v>9.4</v>
      </c>
      <c r="DO2" t="s">
        <v>4</v>
      </c>
      <c r="DR2" t="s">
        <v>55</v>
      </c>
      <c r="DS2" t="s">
        <v>41</v>
      </c>
      <c r="DT2">
        <v>25.5</v>
      </c>
      <c r="EA2" t="s">
        <v>12</v>
      </c>
      <c r="EB2" t="s">
        <v>13</v>
      </c>
      <c r="EC2" t="s">
        <v>11</v>
      </c>
      <c r="EG2" t="s">
        <v>4</v>
      </c>
      <c r="EI2" t="s">
        <v>3</v>
      </c>
      <c r="EJ2" t="s">
        <v>4</v>
      </c>
      <c r="EK2">
        <v>0</v>
      </c>
      <c r="EL2">
        <v>9.4</v>
      </c>
      <c r="EM2">
        <v>0</v>
      </c>
      <c r="EN2">
        <v>2.7</v>
      </c>
      <c r="EO2">
        <v>0</v>
      </c>
      <c r="EP2">
        <v>0.8</v>
      </c>
      <c r="ER2">
        <v>9.4</v>
      </c>
      <c r="ES2">
        <v>9.4</v>
      </c>
      <c r="ET2">
        <v>1.81</v>
      </c>
      <c r="EZ2" t="s">
        <v>3</v>
      </c>
      <c r="FA2">
        <v>0.7</v>
      </c>
      <c r="FC2" t="s">
        <v>56</v>
      </c>
      <c r="FD2" t="s">
        <v>56</v>
      </c>
      <c r="FE2">
        <v>0</v>
      </c>
      <c r="FF2">
        <v>0</v>
      </c>
      <c r="FG2" t="s">
        <v>4</v>
      </c>
      <c r="FH2" t="s">
        <v>1075</v>
      </c>
      <c r="FI2" t="s">
        <v>223</v>
      </c>
      <c r="FJ2">
        <v>9.4</v>
      </c>
      <c r="FK2">
        <v>18.8</v>
      </c>
      <c r="FO2" t="s">
        <v>4</v>
      </c>
      <c r="FR2" t="s">
        <v>55</v>
      </c>
      <c r="FS2" t="s">
        <v>91</v>
      </c>
      <c r="FT2">
        <v>23</v>
      </c>
      <c r="GA2" t="s">
        <v>12</v>
      </c>
      <c r="GB2" t="s">
        <v>13</v>
      </c>
      <c r="GC2" t="s">
        <v>11</v>
      </c>
      <c r="GG2" t="s">
        <v>94</v>
      </c>
      <c r="GH2" t="s">
        <v>13</v>
      </c>
      <c r="GI2" t="s">
        <v>11</v>
      </c>
      <c r="GM2" t="s">
        <v>4</v>
      </c>
      <c r="GO2" t="s">
        <v>3</v>
      </c>
      <c r="GP2" t="s">
        <v>4</v>
      </c>
      <c r="GQ2">
        <v>0</v>
      </c>
      <c r="GR2">
        <v>9.4</v>
      </c>
      <c r="GS2">
        <v>0</v>
      </c>
      <c r="GT2">
        <v>3</v>
      </c>
      <c r="GU2">
        <v>0</v>
      </c>
      <c r="GV2">
        <v>0.8</v>
      </c>
      <c r="HF2" s="14" t="s">
        <v>1072</v>
      </c>
      <c r="HG2" t="s">
        <v>1249</v>
      </c>
    </row>
    <row r="3" spans="1:215" x14ac:dyDescent="0.35">
      <c r="A3">
        <v>20300205</v>
      </c>
      <c r="B3" t="s">
        <v>4</v>
      </c>
      <c r="D3">
        <v>48.15</v>
      </c>
      <c r="E3">
        <v>2.9300000000000006</v>
      </c>
      <c r="F3">
        <v>3.5</v>
      </c>
      <c r="G3">
        <v>5</v>
      </c>
      <c r="H3">
        <v>3.6</v>
      </c>
      <c r="I3">
        <v>3.2</v>
      </c>
      <c r="J3">
        <v>3.55</v>
      </c>
      <c r="K3">
        <v>5</v>
      </c>
      <c r="L3" t="e">
        <v>#DIV/0!</v>
      </c>
      <c r="M3" s="13" t="e">
        <v>#DIV/0!</v>
      </c>
      <c r="N3">
        <v>3.9</v>
      </c>
      <c r="O3">
        <v>23.05</v>
      </c>
      <c r="P3">
        <v>0.3833333333333333</v>
      </c>
      <c r="Q3">
        <v>0.13333333333333333</v>
      </c>
      <c r="R3" t="s">
        <v>52</v>
      </c>
      <c r="S3">
        <v>0</v>
      </c>
      <c r="T3" t="s">
        <v>56</v>
      </c>
      <c r="U3" t="s">
        <v>56</v>
      </c>
      <c r="V3">
        <v>0</v>
      </c>
      <c r="W3">
        <v>0</v>
      </c>
      <c r="X3" t="s">
        <v>61</v>
      </c>
      <c r="Y3" t="s">
        <v>100</v>
      </c>
      <c r="Z3" t="s">
        <v>4</v>
      </c>
      <c r="AA3" t="s">
        <v>4</v>
      </c>
      <c r="AB3" t="s">
        <v>4</v>
      </c>
      <c r="AC3">
        <v>0</v>
      </c>
      <c r="AE3" t="s">
        <v>4</v>
      </c>
      <c r="AH3">
        <v>16.05</v>
      </c>
      <c r="AI3">
        <v>16.05</v>
      </c>
      <c r="AJ3">
        <v>2.37</v>
      </c>
      <c r="AP3" t="s">
        <v>4</v>
      </c>
      <c r="AR3">
        <v>0.2</v>
      </c>
      <c r="AS3" t="s">
        <v>56</v>
      </c>
      <c r="AT3" t="s">
        <v>56</v>
      </c>
      <c r="AU3">
        <v>0</v>
      </c>
      <c r="AV3">
        <v>0</v>
      </c>
      <c r="AW3" t="s">
        <v>4</v>
      </c>
      <c r="AX3" t="s">
        <v>1076</v>
      </c>
      <c r="AY3" t="s">
        <v>115</v>
      </c>
      <c r="AZ3">
        <v>13.05</v>
      </c>
      <c r="BA3">
        <v>0</v>
      </c>
      <c r="BF3" t="s">
        <v>4</v>
      </c>
      <c r="BH3" t="s">
        <v>55</v>
      </c>
      <c r="BI3" t="s">
        <v>42</v>
      </c>
      <c r="BJ3">
        <v>4</v>
      </c>
      <c r="BQ3" t="s">
        <v>12</v>
      </c>
      <c r="BR3" t="s">
        <v>13</v>
      </c>
      <c r="BW3" t="s">
        <v>12</v>
      </c>
      <c r="BX3" t="s">
        <v>13</v>
      </c>
      <c r="CC3" t="s">
        <v>4</v>
      </c>
      <c r="CE3" t="s">
        <v>3</v>
      </c>
      <c r="CF3" t="s">
        <v>3</v>
      </c>
      <c r="CG3">
        <v>0</v>
      </c>
      <c r="CH3">
        <v>10</v>
      </c>
      <c r="CI3">
        <v>0</v>
      </c>
      <c r="CJ3">
        <v>0.4</v>
      </c>
      <c r="CK3">
        <v>0</v>
      </c>
      <c r="CL3">
        <v>0.2</v>
      </c>
      <c r="CN3">
        <v>16.05</v>
      </c>
      <c r="CO3">
        <v>16.05</v>
      </c>
      <c r="CP3">
        <v>2.37</v>
      </c>
      <c r="CQ3">
        <v>2</v>
      </c>
      <c r="CR3" t="s">
        <v>1118</v>
      </c>
      <c r="CS3">
        <v>3.6</v>
      </c>
      <c r="CT3">
        <v>0.19</v>
      </c>
      <c r="CU3">
        <v>0.05</v>
      </c>
      <c r="DA3" t="s">
        <v>3</v>
      </c>
      <c r="DB3">
        <v>0.2</v>
      </c>
      <c r="DD3" t="s">
        <v>56</v>
      </c>
      <c r="DE3" t="s">
        <v>56</v>
      </c>
      <c r="DF3">
        <v>0</v>
      </c>
      <c r="DG3">
        <v>0</v>
      </c>
      <c r="DH3" t="s">
        <v>1076</v>
      </c>
      <c r="DI3" t="s">
        <v>116</v>
      </c>
      <c r="DJ3">
        <v>13.05</v>
      </c>
      <c r="DK3">
        <v>13.05</v>
      </c>
      <c r="DP3" t="s">
        <v>4</v>
      </c>
      <c r="DR3" t="s">
        <v>55</v>
      </c>
      <c r="DS3" t="s">
        <v>42</v>
      </c>
      <c r="DT3">
        <v>4.7</v>
      </c>
      <c r="EA3" t="s">
        <v>12</v>
      </c>
      <c r="EB3" t="s">
        <v>13</v>
      </c>
      <c r="EG3" t="s">
        <v>4</v>
      </c>
      <c r="EI3" t="s">
        <v>4</v>
      </c>
      <c r="EJ3" t="s">
        <v>3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R3">
        <v>16.05</v>
      </c>
      <c r="ES3">
        <v>16.05</v>
      </c>
      <c r="ET3">
        <v>4.05</v>
      </c>
      <c r="EU3">
        <v>1</v>
      </c>
      <c r="EV3" t="s">
        <v>1118</v>
      </c>
      <c r="EW3">
        <v>3.6</v>
      </c>
      <c r="EX3">
        <v>0.43</v>
      </c>
      <c r="EY3">
        <v>0.06</v>
      </c>
      <c r="EZ3" t="s">
        <v>3</v>
      </c>
      <c r="FA3">
        <v>0.3</v>
      </c>
      <c r="FC3" t="s">
        <v>56</v>
      </c>
      <c r="FD3" t="s">
        <v>56</v>
      </c>
      <c r="FE3">
        <v>0</v>
      </c>
      <c r="FF3">
        <v>0</v>
      </c>
      <c r="FG3" t="s">
        <v>4</v>
      </c>
      <c r="FH3" t="s">
        <v>1076</v>
      </c>
      <c r="FI3" t="s">
        <v>90</v>
      </c>
      <c r="FJ3">
        <v>13.05</v>
      </c>
      <c r="FK3">
        <v>26.1</v>
      </c>
      <c r="FP3" t="s">
        <v>4</v>
      </c>
      <c r="FR3" t="s">
        <v>55</v>
      </c>
      <c r="FS3" t="s">
        <v>42</v>
      </c>
      <c r="FT3">
        <v>3</v>
      </c>
      <c r="GA3" t="s">
        <v>13</v>
      </c>
      <c r="GB3" t="s">
        <v>12</v>
      </c>
      <c r="GG3" t="s">
        <v>94</v>
      </c>
      <c r="GH3" t="s">
        <v>13</v>
      </c>
      <c r="GM3" t="s">
        <v>4</v>
      </c>
      <c r="GO3" t="s">
        <v>3</v>
      </c>
      <c r="GP3" t="s">
        <v>3</v>
      </c>
      <c r="GQ3">
        <v>13.05</v>
      </c>
      <c r="GR3">
        <v>0</v>
      </c>
      <c r="GS3">
        <v>1.9</v>
      </c>
      <c r="GT3">
        <v>0</v>
      </c>
      <c r="GU3">
        <v>0.6</v>
      </c>
      <c r="GV3">
        <v>0</v>
      </c>
      <c r="HF3" s="2" t="s">
        <v>1075</v>
      </c>
      <c r="HG3">
        <v>10</v>
      </c>
    </row>
    <row r="4" spans="1:215" x14ac:dyDescent="0.35">
      <c r="A4">
        <v>20300206</v>
      </c>
      <c r="B4" t="s">
        <v>4</v>
      </c>
      <c r="D4">
        <v>39.9</v>
      </c>
      <c r="E4">
        <v>2.4633333333333334</v>
      </c>
      <c r="F4">
        <v>4.5</v>
      </c>
      <c r="G4">
        <v>3.9</v>
      </c>
      <c r="H4">
        <v>4</v>
      </c>
      <c r="I4">
        <v>3.2</v>
      </c>
      <c r="J4">
        <v>4.25</v>
      </c>
      <c r="K4">
        <v>5</v>
      </c>
      <c r="L4" t="e">
        <v>#DIV/0!</v>
      </c>
      <c r="M4" s="13" t="e">
        <v>#DIV/0!</v>
      </c>
      <c r="N4">
        <v>3.6</v>
      </c>
      <c r="O4">
        <v>10.100000000000001</v>
      </c>
      <c r="P4">
        <v>0.53333333333333333</v>
      </c>
      <c r="Q4">
        <v>0.11666666666666665</v>
      </c>
      <c r="R4" t="s">
        <v>52</v>
      </c>
      <c r="S4">
        <v>0</v>
      </c>
      <c r="T4" t="s">
        <v>56</v>
      </c>
      <c r="U4" t="s">
        <v>56</v>
      </c>
      <c r="V4">
        <v>0</v>
      </c>
      <c r="W4">
        <v>0</v>
      </c>
      <c r="X4" t="s">
        <v>61</v>
      </c>
      <c r="Y4" t="s">
        <v>62</v>
      </c>
      <c r="Z4" t="s">
        <v>4</v>
      </c>
      <c r="AA4" t="s">
        <v>3</v>
      </c>
      <c r="AB4" t="s">
        <v>4</v>
      </c>
      <c r="AC4">
        <v>0</v>
      </c>
      <c r="AE4" t="s">
        <v>4</v>
      </c>
      <c r="AH4">
        <v>13.3</v>
      </c>
      <c r="AI4">
        <v>13.3</v>
      </c>
      <c r="AJ4">
        <v>1.95</v>
      </c>
      <c r="AP4" t="s">
        <v>3</v>
      </c>
      <c r="AQ4">
        <v>0.2</v>
      </c>
      <c r="AS4" t="s">
        <v>56</v>
      </c>
      <c r="AT4" t="s">
        <v>56</v>
      </c>
      <c r="AU4">
        <v>0</v>
      </c>
      <c r="AV4">
        <v>0</v>
      </c>
      <c r="AW4" t="s">
        <v>4</v>
      </c>
      <c r="AX4" t="s">
        <v>1076</v>
      </c>
      <c r="AY4" t="s">
        <v>111</v>
      </c>
      <c r="AZ4">
        <v>13.3</v>
      </c>
      <c r="BA4">
        <v>0</v>
      </c>
      <c r="BF4" t="s">
        <v>4</v>
      </c>
      <c r="BH4" t="s">
        <v>55</v>
      </c>
      <c r="BI4" t="s">
        <v>42</v>
      </c>
      <c r="BJ4">
        <v>3.5</v>
      </c>
      <c r="BQ4" t="s">
        <v>12</v>
      </c>
      <c r="BR4" t="s">
        <v>13</v>
      </c>
      <c r="BW4" t="s">
        <v>12</v>
      </c>
      <c r="BX4" t="s">
        <v>13</v>
      </c>
      <c r="CC4" t="s">
        <v>4</v>
      </c>
      <c r="CE4" t="s">
        <v>3</v>
      </c>
      <c r="CF4" t="s">
        <v>3</v>
      </c>
      <c r="CG4">
        <v>8</v>
      </c>
      <c r="CH4">
        <v>0</v>
      </c>
      <c r="CI4">
        <v>1.4</v>
      </c>
      <c r="CJ4">
        <v>0</v>
      </c>
      <c r="CK4">
        <v>0.2</v>
      </c>
      <c r="CL4">
        <v>0</v>
      </c>
      <c r="CN4">
        <v>13.3</v>
      </c>
      <c r="CO4">
        <v>13.3</v>
      </c>
      <c r="CP4">
        <v>2.2799999999999998</v>
      </c>
      <c r="CQ4">
        <v>1</v>
      </c>
      <c r="CR4" t="s">
        <v>1118</v>
      </c>
      <c r="CS4">
        <v>4.2</v>
      </c>
      <c r="CT4">
        <v>0.52</v>
      </c>
      <c r="CU4">
        <v>0.14000000000000001</v>
      </c>
      <c r="DA4" t="s">
        <v>4</v>
      </c>
      <c r="DC4">
        <v>0.2</v>
      </c>
      <c r="DD4" t="s">
        <v>56</v>
      </c>
      <c r="DE4" t="s">
        <v>56</v>
      </c>
      <c r="DF4">
        <v>0</v>
      </c>
      <c r="DG4">
        <v>0</v>
      </c>
      <c r="DH4" t="s">
        <v>1078</v>
      </c>
      <c r="DI4" t="s">
        <v>111</v>
      </c>
      <c r="DJ4">
        <v>13.3</v>
      </c>
      <c r="DK4">
        <v>13.3</v>
      </c>
      <c r="DP4" t="s">
        <v>4</v>
      </c>
      <c r="DR4" t="s">
        <v>55</v>
      </c>
      <c r="DS4" t="s">
        <v>42</v>
      </c>
      <c r="DT4">
        <v>4.0999999999999996</v>
      </c>
      <c r="EA4" t="s">
        <v>12</v>
      </c>
      <c r="EB4" t="s">
        <v>13</v>
      </c>
      <c r="EG4" t="s">
        <v>4</v>
      </c>
      <c r="EI4" t="s">
        <v>3</v>
      </c>
      <c r="EJ4" t="s">
        <v>3</v>
      </c>
      <c r="EK4">
        <v>3</v>
      </c>
      <c r="EL4">
        <v>0</v>
      </c>
      <c r="EM4">
        <v>0.6</v>
      </c>
      <c r="EN4">
        <v>0</v>
      </c>
      <c r="EO4">
        <v>0.2</v>
      </c>
      <c r="EP4">
        <v>0</v>
      </c>
      <c r="ER4">
        <v>13.3</v>
      </c>
      <c r="ES4">
        <v>13.3</v>
      </c>
      <c r="ET4">
        <v>3.16</v>
      </c>
      <c r="EU4">
        <v>2</v>
      </c>
      <c r="EV4" t="s">
        <v>1118</v>
      </c>
      <c r="EW4">
        <v>4.8</v>
      </c>
      <c r="EX4">
        <v>0.95</v>
      </c>
      <c r="EY4">
        <v>0.12</v>
      </c>
      <c r="EZ4" t="s">
        <v>3</v>
      </c>
      <c r="FA4">
        <v>0.3</v>
      </c>
      <c r="FC4" t="s">
        <v>56</v>
      </c>
      <c r="FD4" t="s">
        <v>56</v>
      </c>
      <c r="FE4">
        <v>0</v>
      </c>
      <c r="FF4">
        <v>0</v>
      </c>
      <c r="FG4" t="s">
        <v>3</v>
      </c>
      <c r="FH4" t="s">
        <v>1078</v>
      </c>
      <c r="FI4" t="s">
        <v>111</v>
      </c>
      <c r="FJ4">
        <v>13.3</v>
      </c>
      <c r="FK4">
        <v>26.6</v>
      </c>
      <c r="FP4" t="s">
        <v>4</v>
      </c>
      <c r="FR4" t="s">
        <v>55</v>
      </c>
      <c r="FS4" t="s">
        <v>42</v>
      </c>
      <c r="FT4">
        <v>3.2</v>
      </c>
      <c r="GA4" t="s">
        <v>12</v>
      </c>
      <c r="GB4" t="s">
        <v>13</v>
      </c>
      <c r="GG4" t="s">
        <v>11</v>
      </c>
      <c r="GM4" t="s">
        <v>4</v>
      </c>
      <c r="GO4" t="s">
        <v>3</v>
      </c>
      <c r="GP4" t="s">
        <v>3</v>
      </c>
      <c r="GQ4">
        <v>0</v>
      </c>
      <c r="GR4">
        <v>5.7</v>
      </c>
      <c r="GS4">
        <v>0</v>
      </c>
      <c r="GT4">
        <v>1.2</v>
      </c>
      <c r="GU4">
        <v>0</v>
      </c>
      <c r="GV4">
        <v>0.3</v>
      </c>
      <c r="HF4" s="15" t="s">
        <v>63</v>
      </c>
      <c r="HG4">
        <v>1</v>
      </c>
    </row>
    <row r="5" spans="1:215" x14ac:dyDescent="0.35">
      <c r="A5">
        <v>20300460</v>
      </c>
      <c r="B5" t="s">
        <v>4</v>
      </c>
      <c r="D5">
        <v>57</v>
      </c>
      <c r="E5">
        <v>4.1233333333333331</v>
      </c>
      <c r="F5">
        <v>4.0999999999999996</v>
      </c>
      <c r="G5">
        <v>9.5</v>
      </c>
      <c r="H5">
        <v>4.3</v>
      </c>
      <c r="I5">
        <v>8.6</v>
      </c>
      <c r="J5">
        <v>4.1999999999999993</v>
      </c>
      <c r="K5">
        <v>13.83</v>
      </c>
      <c r="L5">
        <v>1.1176470588235294</v>
      </c>
      <c r="M5" s="13">
        <v>1.6270588235294117</v>
      </c>
      <c r="N5">
        <v>10.5</v>
      </c>
      <c r="O5">
        <v>40.299999999999997</v>
      </c>
      <c r="P5">
        <v>2.3333333333333335</v>
      </c>
      <c r="Q5">
        <v>0.41666666666666669</v>
      </c>
      <c r="R5" t="s">
        <v>52</v>
      </c>
      <c r="S5">
        <v>0</v>
      </c>
      <c r="T5" t="s">
        <v>56</v>
      </c>
      <c r="U5" t="s">
        <v>56</v>
      </c>
      <c r="V5">
        <v>0</v>
      </c>
      <c r="W5">
        <v>0</v>
      </c>
      <c r="X5" t="s">
        <v>89</v>
      </c>
      <c r="Y5" t="s">
        <v>27</v>
      </c>
      <c r="Z5" t="s">
        <v>3</v>
      </c>
      <c r="AA5" t="s">
        <v>4</v>
      </c>
      <c r="AB5" t="s">
        <v>4</v>
      </c>
      <c r="AC5">
        <v>0</v>
      </c>
      <c r="AE5" t="s">
        <v>4</v>
      </c>
      <c r="AH5">
        <v>19</v>
      </c>
      <c r="AI5">
        <v>19</v>
      </c>
      <c r="AJ5">
        <v>4.68</v>
      </c>
      <c r="AK5">
        <v>2</v>
      </c>
      <c r="AL5" t="s">
        <v>1100</v>
      </c>
      <c r="AM5">
        <v>4.5999999999999996</v>
      </c>
      <c r="AN5">
        <v>0.99</v>
      </c>
      <c r="AO5">
        <v>0.18</v>
      </c>
      <c r="AP5" t="s">
        <v>4</v>
      </c>
      <c r="AR5">
        <v>0.5</v>
      </c>
      <c r="AS5" t="s">
        <v>56</v>
      </c>
      <c r="AT5" t="s">
        <v>56</v>
      </c>
      <c r="AU5">
        <v>0</v>
      </c>
      <c r="AV5">
        <v>0</v>
      </c>
      <c r="AW5" t="s">
        <v>4</v>
      </c>
      <c r="AX5" t="s">
        <v>1076</v>
      </c>
      <c r="AY5" t="s">
        <v>90</v>
      </c>
      <c r="AZ5">
        <v>19</v>
      </c>
      <c r="BA5">
        <v>0</v>
      </c>
      <c r="BE5" t="s">
        <v>4</v>
      </c>
      <c r="BH5" t="s">
        <v>86</v>
      </c>
      <c r="BI5" t="s">
        <v>91</v>
      </c>
      <c r="BJ5">
        <v>10.1</v>
      </c>
      <c r="BQ5" t="s">
        <v>13</v>
      </c>
      <c r="BR5" t="s">
        <v>12</v>
      </c>
      <c r="BS5" t="s">
        <v>11</v>
      </c>
      <c r="BT5" t="s">
        <v>14</v>
      </c>
      <c r="BW5" t="s">
        <v>12</v>
      </c>
      <c r="BX5" t="s">
        <v>13</v>
      </c>
      <c r="BY5" t="s">
        <v>14</v>
      </c>
      <c r="CC5" t="s">
        <v>4</v>
      </c>
      <c r="CE5" t="s">
        <v>3</v>
      </c>
      <c r="CF5" t="s">
        <v>3</v>
      </c>
      <c r="CG5">
        <v>19</v>
      </c>
      <c r="CH5">
        <v>0</v>
      </c>
      <c r="CI5">
        <v>3.8</v>
      </c>
      <c r="CJ5">
        <v>1.2</v>
      </c>
      <c r="CK5">
        <v>0</v>
      </c>
      <c r="CL5">
        <v>0</v>
      </c>
      <c r="CN5">
        <v>19</v>
      </c>
      <c r="CO5">
        <v>19</v>
      </c>
      <c r="CP5">
        <v>5.32</v>
      </c>
      <c r="CQ5">
        <v>1</v>
      </c>
      <c r="CR5" t="s">
        <v>1133</v>
      </c>
      <c r="CS5">
        <v>4.8</v>
      </c>
      <c r="CT5">
        <v>0.82</v>
      </c>
      <c r="CU5">
        <v>0.18</v>
      </c>
      <c r="DA5" t="s">
        <v>4</v>
      </c>
      <c r="DC5">
        <v>0.6</v>
      </c>
      <c r="DD5" t="s">
        <v>92</v>
      </c>
      <c r="DE5" t="s">
        <v>1166</v>
      </c>
      <c r="DF5">
        <v>2</v>
      </c>
      <c r="DG5">
        <v>0</v>
      </c>
      <c r="DH5" t="s">
        <v>7</v>
      </c>
      <c r="DO5" t="s">
        <v>4</v>
      </c>
      <c r="DR5" t="s">
        <v>86</v>
      </c>
      <c r="DS5" t="s">
        <v>42</v>
      </c>
      <c r="DT5">
        <v>9.3000000000000007</v>
      </c>
      <c r="EA5" t="s">
        <v>12</v>
      </c>
      <c r="EB5" t="s">
        <v>13</v>
      </c>
      <c r="EC5" t="s">
        <v>11</v>
      </c>
      <c r="ED5" t="s">
        <v>14</v>
      </c>
      <c r="EG5" t="s">
        <v>4</v>
      </c>
      <c r="EI5" t="s">
        <v>3</v>
      </c>
      <c r="EJ5" t="s">
        <v>3</v>
      </c>
      <c r="EK5">
        <v>19</v>
      </c>
      <c r="EL5">
        <v>7.5</v>
      </c>
      <c r="EM5">
        <v>3.4</v>
      </c>
      <c r="EN5">
        <v>2.1</v>
      </c>
      <c r="EO5">
        <v>1</v>
      </c>
      <c r="EP5">
        <v>0.7</v>
      </c>
      <c r="ER5">
        <v>19</v>
      </c>
      <c r="ES5">
        <v>19</v>
      </c>
      <c r="ET5">
        <v>2.37</v>
      </c>
      <c r="EZ5" t="s">
        <v>4</v>
      </c>
      <c r="FB5">
        <v>0.5</v>
      </c>
      <c r="FC5" t="s">
        <v>92</v>
      </c>
      <c r="FD5" t="s">
        <v>1166</v>
      </c>
      <c r="FE5">
        <v>1</v>
      </c>
      <c r="FF5">
        <v>0</v>
      </c>
      <c r="FG5" t="s">
        <v>4</v>
      </c>
      <c r="FH5" t="s">
        <v>1075</v>
      </c>
      <c r="FI5" t="s">
        <v>93</v>
      </c>
      <c r="FJ5">
        <v>19</v>
      </c>
      <c r="FK5">
        <v>38</v>
      </c>
      <c r="FO5" t="s">
        <v>4</v>
      </c>
      <c r="FR5" t="s">
        <v>86</v>
      </c>
      <c r="FS5" t="s">
        <v>42</v>
      </c>
      <c r="FT5">
        <v>12.1</v>
      </c>
      <c r="GA5" t="s">
        <v>12</v>
      </c>
      <c r="GB5" t="s">
        <v>13</v>
      </c>
      <c r="GC5" t="s">
        <v>11</v>
      </c>
      <c r="GD5" t="s">
        <v>14</v>
      </c>
      <c r="GG5" t="s">
        <v>94</v>
      </c>
      <c r="GH5" t="s">
        <v>11</v>
      </c>
      <c r="GI5" t="s">
        <v>13</v>
      </c>
      <c r="GJ5" t="s">
        <v>14</v>
      </c>
      <c r="GM5" t="s">
        <v>3</v>
      </c>
      <c r="GN5" t="s">
        <v>95</v>
      </c>
      <c r="GO5" t="s">
        <v>3</v>
      </c>
      <c r="GP5" t="s">
        <v>3</v>
      </c>
      <c r="GQ5">
        <v>4</v>
      </c>
      <c r="GR5">
        <v>6</v>
      </c>
      <c r="GS5">
        <v>2</v>
      </c>
      <c r="GT5">
        <v>1.5</v>
      </c>
      <c r="GU5">
        <v>0.3</v>
      </c>
      <c r="GV5">
        <v>0.5</v>
      </c>
      <c r="HF5" s="15" t="s">
        <v>147</v>
      </c>
      <c r="HG5">
        <v>1</v>
      </c>
    </row>
    <row r="6" spans="1:215" x14ac:dyDescent="0.35">
      <c r="A6">
        <v>20300461</v>
      </c>
      <c r="B6" t="s">
        <v>4</v>
      </c>
      <c r="D6">
        <v>50.7</v>
      </c>
      <c r="E6">
        <v>4.1633333333333331</v>
      </c>
      <c r="F6">
        <v>4.7</v>
      </c>
      <c r="G6">
        <v>12.9</v>
      </c>
      <c r="H6">
        <v>4.7</v>
      </c>
      <c r="I6">
        <v>9.8000000000000007</v>
      </c>
      <c r="J6">
        <v>4.7</v>
      </c>
      <c r="K6">
        <v>13.83</v>
      </c>
      <c r="L6" t="e">
        <v>#DIV/0!</v>
      </c>
      <c r="M6" s="13" t="e">
        <v>#DIV/0!</v>
      </c>
      <c r="N6">
        <v>9.5</v>
      </c>
      <c r="O6">
        <v>43.699999999999996</v>
      </c>
      <c r="P6">
        <v>2.3166666666666669</v>
      </c>
      <c r="Q6">
        <v>0.54999999999999993</v>
      </c>
      <c r="R6" t="s">
        <v>52</v>
      </c>
      <c r="S6">
        <v>0</v>
      </c>
      <c r="T6" t="s">
        <v>56</v>
      </c>
      <c r="U6" t="s">
        <v>56</v>
      </c>
      <c r="V6">
        <v>0</v>
      </c>
      <c r="W6">
        <v>0</v>
      </c>
      <c r="X6" t="s">
        <v>61</v>
      </c>
      <c r="Y6" t="s">
        <v>100</v>
      </c>
      <c r="Z6" t="s">
        <v>4</v>
      </c>
      <c r="AA6" t="s">
        <v>4</v>
      </c>
      <c r="AB6" t="s">
        <v>4</v>
      </c>
      <c r="AC6">
        <v>0</v>
      </c>
      <c r="AE6" t="s">
        <v>4</v>
      </c>
      <c r="AH6">
        <v>16.899999999999999</v>
      </c>
      <c r="AI6">
        <v>16.899999999999999</v>
      </c>
      <c r="AJ6">
        <v>5.27</v>
      </c>
      <c r="AK6">
        <v>1</v>
      </c>
      <c r="AL6" t="s">
        <v>1118</v>
      </c>
      <c r="AM6">
        <v>4.5</v>
      </c>
      <c r="AN6">
        <v>1.05</v>
      </c>
      <c r="AO6">
        <v>0.16</v>
      </c>
      <c r="AP6" t="s">
        <v>4</v>
      </c>
      <c r="AR6">
        <v>0.6</v>
      </c>
      <c r="AS6" t="s">
        <v>56</v>
      </c>
      <c r="AT6" t="s">
        <v>56</v>
      </c>
      <c r="AU6">
        <v>0</v>
      </c>
      <c r="AV6">
        <v>0</v>
      </c>
      <c r="AW6" t="s">
        <v>4</v>
      </c>
      <c r="AX6" t="s">
        <v>1075</v>
      </c>
      <c r="AY6" t="s">
        <v>101</v>
      </c>
      <c r="AZ6">
        <v>16.899999999999999</v>
      </c>
      <c r="BA6">
        <v>0</v>
      </c>
      <c r="BE6" t="s">
        <v>4</v>
      </c>
      <c r="BH6" t="s">
        <v>31</v>
      </c>
      <c r="BI6" t="s">
        <v>102</v>
      </c>
      <c r="BJ6">
        <v>11</v>
      </c>
      <c r="BQ6" t="s">
        <v>12</v>
      </c>
      <c r="BR6" t="s">
        <v>13</v>
      </c>
      <c r="BS6" t="s">
        <v>11</v>
      </c>
      <c r="BW6" t="s">
        <v>12</v>
      </c>
      <c r="BX6" t="s">
        <v>11</v>
      </c>
      <c r="BY6" t="s">
        <v>13</v>
      </c>
      <c r="BZ6" t="s">
        <v>14</v>
      </c>
      <c r="CC6" t="s">
        <v>3</v>
      </c>
      <c r="CD6" t="s">
        <v>25</v>
      </c>
      <c r="CE6" t="s">
        <v>3</v>
      </c>
      <c r="CF6" t="s">
        <v>4</v>
      </c>
      <c r="CG6">
        <v>11</v>
      </c>
      <c r="CH6">
        <v>5.9</v>
      </c>
      <c r="CI6">
        <v>2</v>
      </c>
      <c r="CJ6">
        <v>1.4</v>
      </c>
      <c r="CK6">
        <v>0.5</v>
      </c>
      <c r="CL6">
        <v>0.3</v>
      </c>
      <c r="CN6">
        <v>16.899999999999999</v>
      </c>
      <c r="CO6">
        <v>16.899999999999999</v>
      </c>
      <c r="CP6">
        <v>3.79</v>
      </c>
      <c r="DA6" t="s">
        <v>4</v>
      </c>
      <c r="DC6">
        <v>0.6</v>
      </c>
      <c r="DD6" t="s">
        <v>56</v>
      </c>
      <c r="DE6" t="s">
        <v>56</v>
      </c>
      <c r="DF6">
        <v>0</v>
      </c>
      <c r="DG6">
        <v>0</v>
      </c>
      <c r="DH6" t="s">
        <v>1077</v>
      </c>
      <c r="DI6" t="s">
        <v>103</v>
      </c>
      <c r="DJ6">
        <v>16.899999999999999</v>
      </c>
      <c r="DK6">
        <v>16.899999999999999</v>
      </c>
      <c r="DO6" t="s">
        <v>4</v>
      </c>
      <c r="DR6" t="s">
        <v>31</v>
      </c>
      <c r="DS6" t="s">
        <v>102</v>
      </c>
      <c r="DT6">
        <v>8.6999999999999993</v>
      </c>
      <c r="EA6" t="s">
        <v>11</v>
      </c>
      <c r="EB6" t="s">
        <v>12</v>
      </c>
      <c r="EC6" t="s">
        <v>13</v>
      </c>
      <c r="EG6" t="s">
        <v>3</v>
      </c>
      <c r="EH6" t="s">
        <v>71</v>
      </c>
      <c r="EI6" t="s">
        <v>3</v>
      </c>
      <c r="EJ6" t="s">
        <v>3</v>
      </c>
      <c r="EK6">
        <v>0</v>
      </c>
      <c r="EL6">
        <v>16.899999999999999</v>
      </c>
      <c r="EM6">
        <v>0</v>
      </c>
      <c r="EN6">
        <v>4.5999999999999996</v>
      </c>
      <c r="EO6">
        <v>0</v>
      </c>
      <c r="EP6">
        <v>0.4</v>
      </c>
      <c r="ER6">
        <v>16.899999999999999</v>
      </c>
      <c r="ES6">
        <v>16.899999999999999</v>
      </c>
      <c r="ET6">
        <v>3.43</v>
      </c>
      <c r="EU6">
        <v>2</v>
      </c>
      <c r="EV6" t="s">
        <v>1118</v>
      </c>
      <c r="EW6">
        <v>4.7</v>
      </c>
      <c r="EX6">
        <v>1.42</v>
      </c>
      <c r="EY6">
        <v>0.01</v>
      </c>
      <c r="EZ6" t="s">
        <v>4</v>
      </c>
      <c r="FB6">
        <v>0.6</v>
      </c>
      <c r="FC6" t="s">
        <v>92</v>
      </c>
      <c r="FD6" t="s">
        <v>1166</v>
      </c>
      <c r="FE6">
        <v>1</v>
      </c>
      <c r="FF6">
        <v>1</v>
      </c>
      <c r="FG6" t="s">
        <v>4</v>
      </c>
      <c r="FH6" t="s">
        <v>1077</v>
      </c>
      <c r="FI6" t="s">
        <v>104</v>
      </c>
      <c r="FJ6">
        <v>16.899999999999999</v>
      </c>
      <c r="FK6">
        <v>33.799999999999997</v>
      </c>
      <c r="FO6" t="s">
        <v>4</v>
      </c>
      <c r="FR6" t="s">
        <v>86</v>
      </c>
      <c r="FS6" t="s">
        <v>40</v>
      </c>
      <c r="FT6">
        <v>8.8000000000000007</v>
      </c>
      <c r="GA6" t="s">
        <v>11</v>
      </c>
      <c r="GB6" t="s">
        <v>12</v>
      </c>
      <c r="GC6" t="s">
        <v>13</v>
      </c>
      <c r="GG6" t="s">
        <v>94</v>
      </c>
      <c r="GH6" t="s">
        <v>11</v>
      </c>
      <c r="GI6" t="s">
        <v>13</v>
      </c>
      <c r="GM6" t="s">
        <v>3</v>
      </c>
      <c r="GN6" t="s">
        <v>25</v>
      </c>
      <c r="GO6" t="s">
        <v>3</v>
      </c>
      <c r="GP6" t="s">
        <v>3</v>
      </c>
      <c r="GQ6">
        <v>2</v>
      </c>
      <c r="GR6">
        <v>16.899999999999999</v>
      </c>
      <c r="GS6">
        <v>1.5</v>
      </c>
      <c r="GT6">
        <v>4.4000000000000004</v>
      </c>
      <c r="GU6">
        <v>1.3</v>
      </c>
      <c r="GV6">
        <v>0.8</v>
      </c>
      <c r="HF6" s="15" t="s">
        <v>181</v>
      </c>
      <c r="HG6">
        <v>1</v>
      </c>
    </row>
    <row r="7" spans="1:215" x14ac:dyDescent="0.35">
      <c r="A7">
        <v>20303514</v>
      </c>
      <c r="B7" t="s">
        <v>4</v>
      </c>
      <c r="D7">
        <v>85.5</v>
      </c>
      <c r="E7">
        <v>2.0133333333333332</v>
      </c>
      <c r="F7">
        <v>6.1</v>
      </c>
      <c r="G7">
        <v>10.3</v>
      </c>
      <c r="H7">
        <v>4.7</v>
      </c>
      <c r="I7">
        <v>13</v>
      </c>
      <c r="J7">
        <v>5.4</v>
      </c>
      <c r="K7" s="17">
        <v>16.5</v>
      </c>
      <c r="L7" s="17">
        <v>0.78625954198473291</v>
      </c>
      <c r="M7" s="13">
        <v>1.2595419847328244</v>
      </c>
      <c r="N7">
        <v>13</v>
      </c>
      <c r="O7">
        <v>144.9</v>
      </c>
      <c r="P7">
        <v>1.7166666666666666</v>
      </c>
      <c r="Q7">
        <v>1.6833333333333336</v>
      </c>
      <c r="R7" t="s">
        <v>52</v>
      </c>
      <c r="S7">
        <v>0</v>
      </c>
      <c r="T7" t="s">
        <v>56</v>
      </c>
      <c r="U7" t="s">
        <v>56</v>
      </c>
      <c r="V7">
        <v>0</v>
      </c>
      <c r="W7">
        <v>0</v>
      </c>
      <c r="X7">
        <v>0</v>
      </c>
      <c r="Z7" t="s">
        <v>4</v>
      </c>
      <c r="AA7" t="s">
        <v>4</v>
      </c>
      <c r="AB7" t="s">
        <v>4</v>
      </c>
      <c r="AC7">
        <v>0</v>
      </c>
      <c r="AE7" t="s">
        <v>4</v>
      </c>
      <c r="AH7">
        <v>28.5</v>
      </c>
      <c r="AI7">
        <v>28.5</v>
      </c>
      <c r="AJ7">
        <v>1.44</v>
      </c>
      <c r="AK7">
        <v>2</v>
      </c>
      <c r="AL7" t="s">
        <v>1163</v>
      </c>
      <c r="AM7">
        <v>4.8</v>
      </c>
      <c r="AN7">
        <v>0.71</v>
      </c>
      <c r="AO7">
        <v>0.06</v>
      </c>
      <c r="AP7" t="s">
        <v>4</v>
      </c>
      <c r="AR7">
        <v>0.2</v>
      </c>
      <c r="AS7" t="s">
        <v>56</v>
      </c>
      <c r="AT7" t="s">
        <v>56</v>
      </c>
      <c r="AU7">
        <v>0</v>
      </c>
      <c r="AV7">
        <v>0</v>
      </c>
      <c r="AW7" t="s">
        <v>4</v>
      </c>
      <c r="AX7" t="s">
        <v>1075</v>
      </c>
      <c r="AY7" t="s">
        <v>231</v>
      </c>
      <c r="AZ7">
        <v>24</v>
      </c>
      <c r="BA7">
        <v>0</v>
      </c>
      <c r="BE7" t="s">
        <v>4</v>
      </c>
      <c r="BH7" t="s">
        <v>232</v>
      </c>
      <c r="BI7" t="s">
        <v>42</v>
      </c>
      <c r="BJ7">
        <v>13.4</v>
      </c>
      <c r="BQ7" t="s">
        <v>13</v>
      </c>
      <c r="BR7" t="s">
        <v>12</v>
      </c>
      <c r="BW7" t="s">
        <v>13</v>
      </c>
      <c r="BX7" t="s">
        <v>12</v>
      </c>
      <c r="CC7" t="s">
        <v>4</v>
      </c>
      <c r="CE7" t="s">
        <v>3</v>
      </c>
      <c r="CF7" t="s">
        <v>4</v>
      </c>
      <c r="CG7">
        <v>28.5</v>
      </c>
      <c r="CH7">
        <v>28.5</v>
      </c>
      <c r="CI7">
        <v>2.4</v>
      </c>
      <c r="CJ7">
        <v>2.2000000000000002</v>
      </c>
      <c r="CK7">
        <v>1.4</v>
      </c>
      <c r="CL7">
        <v>1.6</v>
      </c>
      <c r="CN7">
        <v>28.5</v>
      </c>
      <c r="CO7">
        <v>28.5</v>
      </c>
      <c r="CP7">
        <v>2.25</v>
      </c>
      <c r="DA7" t="s">
        <v>3</v>
      </c>
      <c r="DB7">
        <v>0.5</v>
      </c>
      <c r="DD7" t="s">
        <v>56</v>
      </c>
      <c r="DE7" t="s">
        <v>56</v>
      </c>
      <c r="DF7">
        <v>0</v>
      </c>
      <c r="DG7">
        <v>0</v>
      </c>
      <c r="DH7" t="s">
        <v>7</v>
      </c>
      <c r="DO7" t="s">
        <v>4</v>
      </c>
      <c r="DR7" t="s">
        <v>55</v>
      </c>
      <c r="DS7" t="s">
        <v>41</v>
      </c>
      <c r="DT7">
        <v>12.7</v>
      </c>
      <c r="EA7" t="s">
        <v>12</v>
      </c>
      <c r="EB7" t="s">
        <v>13</v>
      </c>
      <c r="EC7" t="s">
        <v>11</v>
      </c>
      <c r="EG7" t="s">
        <v>4</v>
      </c>
      <c r="EI7" t="s">
        <v>3</v>
      </c>
      <c r="EJ7" t="s">
        <v>4</v>
      </c>
      <c r="EK7">
        <v>28.5</v>
      </c>
      <c r="EL7">
        <v>28.5</v>
      </c>
      <c r="EM7">
        <v>1.5</v>
      </c>
      <c r="EN7">
        <v>1.5</v>
      </c>
      <c r="EO7">
        <v>1.7</v>
      </c>
      <c r="EP7">
        <v>1.6</v>
      </c>
      <c r="ER7">
        <v>28.5</v>
      </c>
      <c r="ES7">
        <v>28.5</v>
      </c>
      <c r="ET7">
        <v>2.35</v>
      </c>
      <c r="EU7">
        <v>1</v>
      </c>
      <c r="EV7" t="s">
        <v>1118</v>
      </c>
      <c r="EW7">
        <v>5.8</v>
      </c>
      <c r="EX7">
        <v>1.05</v>
      </c>
      <c r="EY7">
        <v>0.14000000000000001</v>
      </c>
      <c r="EZ7" t="s">
        <v>3</v>
      </c>
      <c r="FA7">
        <v>0.5</v>
      </c>
      <c r="FC7" t="s">
        <v>56</v>
      </c>
      <c r="FD7" t="s">
        <v>56</v>
      </c>
      <c r="FE7">
        <v>0</v>
      </c>
      <c r="FF7">
        <v>0</v>
      </c>
      <c r="FG7" t="s">
        <v>4</v>
      </c>
      <c r="FH7" t="s">
        <v>7</v>
      </c>
      <c r="FO7" t="s">
        <v>4</v>
      </c>
      <c r="FR7" t="s">
        <v>55</v>
      </c>
      <c r="FS7" t="s">
        <v>91</v>
      </c>
      <c r="FT7">
        <v>12.9</v>
      </c>
      <c r="GA7" t="s">
        <v>12</v>
      </c>
      <c r="GB7" t="s">
        <v>13</v>
      </c>
      <c r="GC7" t="s">
        <v>11</v>
      </c>
      <c r="GG7" t="s">
        <v>94</v>
      </c>
      <c r="GH7" t="s">
        <v>13</v>
      </c>
      <c r="GI7" t="s">
        <v>11</v>
      </c>
      <c r="GM7" t="s">
        <v>4</v>
      </c>
      <c r="GO7" t="s">
        <v>3</v>
      </c>
      <c r="GP7" t="s">
        <v>4</v>
      </c>
      <c r="GQ7">
        <v>28.5</v>
      </c>
      <c r="GR7">
        <v>28.5</v>
      </c>
      <c r="GS7">
        <v>1.2</v>
      </c>
      <c r="GT7">
        <v>1.5</v>
      </c>
      <c r="GU7">
        <v>1.8</v>
      </c>
      <c r="GV7">
        <v>2</v>
      </c>
      <c r="HF7" s="15" t="s">
        <v>136</v>
      </c>
      <c r="HG7">
        <v>1</v>
      </c>
    </row>
    <row r="8" spans="1:215" x14ac:dyDescent="0.35">
      <c r="A8">
        <v>20400022</v>
      </c>
      <c r="B8" t="s">
        <v>3</v>
      </c>
      <c r="C8" t="s">
        <v>273</v>
      </c>
      <c r="D8">
        <v>52.7</v>
      </c>
      <c r="E8">
        <v>1.8201328273244781</v>
      </c>
      <c r="F8">
        <v>7.8</v>
      </c>
      <c r="G8">
        <v>11.3</v>
      </c>
      <c r="H8">
        <v>6.3</v>
      </c>
      <c r="I8">
        <v>13.7</v>
      </c>
      <c r="J8">
        <v>7.05</v>
      </c>
      <c r="K8">
        <v>14.25</v>
      </c>
      <c r="L8">
        <v>1.0272727272727273</v>
      </c>
      <c r="M8" s="13">
        <v>1.2954545454545454</v>
      </c>
      <c r="N8">
        <v>13.699999999999998</v>
      </c>
      <c r="O8">
        <v>0</v>
      </c>
      <c r="P8">
        <v>0</v>
      </c>
      <c r="Q8">
        <v>0</v>
      </c>
      <c r="R8" t="s">
        <v>52</v>
      </c>
      <c r="S8">
        <v>0</v>
      </c>
      <c r="T8" t="s">
        <v>92</v>
      </c>
      <c r="U8" t="s">
        <v>1166</v>
      </c>
      <c r="V8">
        <v>2</v>
      </c>
      <c r="W8">
        <v>1</v>
      </c>
      <c r="X8" t="s">
        <v>61</v>
      </c>
      <c r="Y8" t="s">
        <v>62</v>
      </c>
      <c r="Z8" t="s">
        <v>4</v>
      </c>
      <c r="AA8" t="s">
        <v>4</v>
      </c>
      <c r="AB8" t="s">
        <v>4</v>
      </c>
      <c r="AC8">
        <v>0</v>
      </c>
      <c r="AE8" t="s">
        <v>4</v>
      </c>
      <c r="AH8">
        <v>17.600000000000001</v>
      </c>
      <c r="AI8">
        <v>17.600000000000001</v>
      </c>
      <c r="AJ8">
        <v>1.93</v>
      </c>
      <c r="AK8">
        <v>1</v>
      </c>
      <c r="AL8" t="s">
        <v>945</v>
      </c>
      <c r="AM8" t="s">
        <v>945</v>
      </c>
      <c r="AN8">
        <v>0.53</v>
      </c>
      <c r="AO8">
        <v>0.23</v>
      </c>
      <c r="AP8" t="s">
        <v>4</v>
      </c>
      <c r="AR8">
        <v>0.6</v>
      </c>
      <c r="AS8" t="s">
        <v>92</v>
      </c>
      <c r="AT8" t="s">
        <v>1166</v>
      </c>
      <c r="AU8">
        <v>1</v>
      </c>
      <c r="AV8">
        <v>1</v>
      </c>
      <c r="AW8" t="s">
        <v>4</v>
      </c>
      <c r="AX8" t="s">
        <v>1077</v>
      </c>
      <c r="AY8" t="s">
        <v>274</v>
      </c>
      <c r="AZ8">
        <v>17.600000000000001</v>
      </c>
      <c r="BA8">
        <v>0</v>
      </c>
      <c r="BF8" t="s">
        <v>4</v>
      </c>
      <c r="BH8" t="s">
        <v>55</v>
      </c>
      <c r="BI8" t="s">
        <v>42</v>
      </c>
      <c r="BJ8">
        <v>13.7</v>
      </c>
      <c r="BQ8" t="s">
        <v>13</v>
      </c>
      <c r="BR8" t="s">
        <v>12</v>
      </c>
      <c r="BW8" t="s">
        <v>13</v>
      </c>
      <c r="BX8" t="s">
        <v>12</v>
      </c>
      <c r="BY8" t="s">
        <v>11</v>
      </c>
      <c r="CC8" t="s">
        <v>4</v>
      </c>
      <c r="CE8" t="s">
        <v>4</v>
      </c>
      <c r="CF8" t="s">
        <v>4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 t="s">
        <v>275</v>
      </c>
      <c r="CN8">
        <v>17.600000000000001</v>
      </c>
      <c r="CO8">
        <v>17.7</v>
      </c>
      <c r="CP8">
        <v>1.1299999999999999</v>
      </c>
      <c r="CQ8">
        <v>2</v>
      </c>
      <c r="CR8" t="s">
        <v>1118</v>
      </c>
      <c r="CS8">
        <v>7.78</v>
      </c>
      <c r="CT8">
        <v>1.35</v>
      </c>
      <c r="CU8">
        <v>0.16</v>
      </c>
      <c r="DA8" t="s">
        <v>4</v>
      </c>
      <c r="DC8">
        <v>0.6</v>
      </c>
      <c r="DD8" t="s">
        <v>56</v>
      </c>
      <c r="DE8" t="s">
        <v>56</v>
      </c>
      <c r="DF8">
        <v>0</v>
      </c>
      <c r="DG8">
        <v>0</v>
      </c>
      <c r="DH8" t="s">
        <v>1077</v>
      </c>
      <c r="DI8" t="s">
        <v>274</v>
      </c>
      <c r="DJ8">
        <v>17.600000000000001</v>
      </c>
      <c r="DK8">
        <v>17.600000000000001</v>
      </c>
      <c r="DP8" t="s">
        <v>4</v>
      </c>
      <c r="DR8" t="s">
        <v>55</v>
      </c>
      <c r="DS8" t="s">
        <v>41</v>
      </c>
      <c r="DT8">
        <v>13.7</v>
      </c>
      <c r="EA8" t="s">
        <v>13</v>
      </c>
      <c r="EB8" t="s">
        <v>12</v>
      </c>
      <c r="EG8" t="s">
        <v>4</v>
      </c>
      <c r="EI8" t="s">
        <v>4</v>
      </c>
      <c r="EJ8" t="s">
        <v>4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R8">
        <v>17.600000000000001</v>
      </c>
      <c r="ES8">
        <v>18.399999999999999</v>
      </c>
      <c r="ET8">
        <v>2.2799999999999998</v>
      </c>
      <c r="EZ8" t="s">
        <v>4</v>
      </c>
      <c r="FB8">
        <v>0.8</v>
      </c>
      <c r="FC8" t="s">
        <v>92</v>
      </c>
      <c r="FD8" t="s">
        <v>1166</v>
      </c>
      <c r="FE8">
        <v>1</v>
      </c>
      <c r="FF8">
        <v>0</v>
      </c>
      <c r="FG8" t="s">
        <v>4</v>
      </c>
      <c r="FH8" t="s">
        <v>1077</v>
      </c>
      <c r="FI8" t="s">
        <v>276</v>
      </c>
      <c r="FJ8">
        <v>17.600000000000001</v>
      </c>
      <c r="FK8">
        <v>35.200000000000003</v>
      </c>
      <c r="FP8" t="s">
        <v>4</v>
      </c>
      <c r="FR8" t="s">
        <v>55</v>
      </c>
      <c r="FS8" t="s">
        <v>40</v>
      </c>
      <c r="FT8">
        <v>13.7</v>
      </c>
      <c r="GA8" t="s">
        <v>13</v>
      </c>
      <c r="GB8" t="s">
        <v>12</v>
      </c>
      <c r="GC8" t="s">
        <v>11</v>
      </c>
      <c r="GG8" t="s">
        <v>13</v>
      </c>
      <c r="GH8" t="s">
        <v>11</v>
      </c>
      <c r="GM8" t="s">
        <v>4</v>
      </c>
      <c r="GO8" t="s">
        <v>4</v>
      </c>
      <c r="GP8" t="s">
        <v>4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HF8" s="15" t="s">
        <v>281</v>
      </c>
      <c r="HG8">
        <v>1</v>
      </c>
    </row>
    <row r="9" spans="1:215" x14ac:dyDescent="0.35">
      <c r="A9">
        <v>20400023</v>
      </c>
      <c r="B9" t="s">
        <v>3</v>
      </c>
      <c r="C9" t="s">
        <v>0</v>
      </c>
      <c r="D9">
        <v>57</v>
      </c>
      <c r="E9">
        <v>5.1733333333333338</v>
      </c>
      <c r="F9">
        <v>7.4</v>
      </c>
      <c r="G9">
        <v>9.6</v>
      </c>
      <c r="H9">
        <v>7</v>
      </c>
      <c r="I9">
        <v>12.5</v>
      </c>
      <c r="J9">
        <v>7.2</v>
      </c>
      <c r="K9">
        <v>13.67</v>
      </c>
      <c r="L9">
        <v>0.88073394495412838</v>
      </c>
      <c r="M9" s="13">
        <v>1.2541284403669724</v>
      </c>
      <c r="N9">
        <v>13.699999999999998</v>
      </c>
      <c r="O9">
        <v>38.5</v>
      </c>
      <c r="P9">
        <v>1.4666666666666666</v>
      </c>
      <c r="Q9">
        <v>1.05</v>
      </c>
      <c r="R9" t="s">
        <v>52</v>
      </c>
      <c r="S9">
        <v>0</v>
      </c>
      <c r="T9" t="s">
        <v>92</v>
      </c>
      <c r="U9" t="s">
        <v>1166</v>
      </c>
      <c r="V9">
        <v>6</v>
      </c>
      <c r="W9">
        <v>5</v>
      </c>
      <c r="X9" t="s">
        <v>61</v>
      </c>
      <c r="Y9" t="s">
        <v>62</v>
      </c>
      <c r="Z9" t="s">
        <v>3</v>
      </c>
      <c r="AA9" t="s">
        <v>4</v>
      </c>
      <c r="AB9" t="s">
        <v>4</v>
      </c>
      <c r="AD9" t="s">
        <v>154</v>
      </c>
      <c r="AE9" t="s">
        <v>4</v>
      </c>
      <c r="AH9">
        <v>19</v>
      </c>
      <c r="AI9">
        <v>19</v>
      </c>
      <c r="AJ9">
        <v>4.05</v>
      </c>
      <c r="AK9">
        <v>1</v>
      </c>
      <c r="AL9" t="s">
        <v>1118</v>
      </c>
      <c r="AM9" t="s">
        <v>945</v>
      </c>
      <c r="AN9">
        <v>0.54</v>
      </c>
      <c r="AO9">
        <v>0.11</v>
      </c>
      <c r="AP9" t="s">
        <v>3</v>
      </c>
      <c r="AQ9">
        <v>1</v>
      </c>
      <c r="AS9" t="s">
        <v>92</v>
      </c>
      <c r="AT9" t="s">
        <v>1166</v>
      </c>
      <c r="AU9">
        <v>2</v>
      </c>
      <c r="AV9">
        <v>1</v>
      </c>
      <c r="AW9" t="s">
        <v>4</v>
      </c>
      <c r="AX9" t="s">
        <v>7</v>
      </c>
      <c r="BF9" t="s">
        <v>4</v>
      </c>
      <c r="BH9" t="s">
        <v>55</v>
      </c>
      <c r="BI9" t="s">
        <v>102</v>
      </c>
      <c r="BJ9">
        <v>13.7</v>
      </c>
      <c r="BN9">
        <v>11.4</v>
      </c>
      <c r="BQ9" t="s">
        <v>12</v>
      </c>
      <c r="BR9" t="s">
        <v>11</v>
      </c>
      <c r="BS9" t="s">
        <v>13</v>
      </c>
      <c r="BW9" t="s">
        <v>11</v>
      </c>
      <c r="CC9" t="s">
        <v>4</v>
      </c>
      <c r="CE9" t="s">
        <v>3</v>
      </c>
      <c r="CF9" t="s">
        <v>3</v>
      </c>
      <c r="CG9">
        <v>4.5</v>
      </c>
      <c r="CH9">
        <v>4</v>
      </c>
      <c r="CI9">
        <v>1.3</v>
      </c>
      <c r="CJ9">
        <v>1.2</v>
      </c>
      <c r="CK9">
        <v>1.2</v>
      </c>
      <c r="CL9">
        <v>0.6</v>
      </c>
      <c r="CM9" t="s">
        <v>378</v>
      </c>
      <c r="CN9">
        <v>19</v>
      </c>
      <c r="CO9">
        <v>19</v>
      </c>
      <c r="CP9">
        <v>6.63</v>
      </c>
      <c r="CQ9">
        <v>2</v>
      </c>
      <c r="CR9" t="s">
        <v>1100</v>
      </c>
      <c r="CS9" t="s">
        <v>945</v>
      </c>
      <c r="CT9">
        <v>0.72499999999999998</v>
      </c>
      <c r="CU9">
        <v>0.25</v>
      </c>
      <c r="DA9" t="s">
        <v>3</v>
      </c>
      <c r="DB9">
        <v>0.9</v>
      </c>
      <c r="DD9" t="s">
        <v>92</v>
      </c>
      <c r="DE9" t="s">
        <v>1166</v>
      </c>
      <c r="DF9">
        <v>2</v>
      </c>
      <c r="DG9">
        <v>2</v>
      </c>
      <c r="DH9" t="s">
        <v>7</v>
      </c>
      <c r="DP9" t="s">
        <v>4</v>
      </c>
      <c r="DR9" t="s">
        <v>55</v>
      </c>
      <c r="DS9" t="s">
        <v>102</v>
      </c>
      <c r="DT9">
        <v>13.7</v>
      </c>
      <c r="DX9">
        <v>9.1999999999999993</v>
      </c>
      <c r="EA9" t="s">
        <v>12</v>
      </c>
      <c r="EB9" t="s">
        <v>11</v>
      </c>
      <c r="EC9" t="s">
        <v>13</v>
      </c>
      <c r="EG9" t="s">
        <v>4</v>
      </c>
      <c r="EI9" t="s">
        <v>3</v>
      </c>
      <c r="EJ9" t="s">
        <v>3</v>
      </c>
      <c r="EK9">
        <v>9.3000000000000007</v>
      </c>
      <c r="EL9">
        <v>9</v>
      </c>
      <c r="EM9">
        <v>1.5</v>
      </c>
      <c r="EN9">
        <v>1.6</v>
      </c>
      <c r="EO9">
        <v>1.4</v>
      </c>
      <c r="EP9">
        <v>1</v>
      </c>
      <c r="EQ9" t="s">
        <v>379</v>
      </c>
      <c r="ER9">
        <v>19</v>
      </c>
      <c r="ES9">
        <v>19</v>
      </c>
      <c r="ET9">
        <v>4.84</v>
      </c>
      <c r="EZ9" t="s">
        <v>3</v>
      </c>
      <c r="FA9">
        <v>1.1000000000000001</v>
      </c>
      <c r="FC9" t="s">
        <v>92</v>
      </c>
      <c r="FD9" t="s">
        <v>1166</v>
      </c>
      <c r="FE9">
        <v>2</v>
      </c>
      <c r="FF9">
        <v>2</v>
      </c>
      <c r="FG9" t="s">
        <v>4</v>
      </c>
      <c r="FH9" t="s">
        <v>7</v>
      </c>
      <c r="FP9" t="s">
        <v>4</v>
      </c>
      <c r="FR9" t="s">
        <v>55</v>
      </c>
      <c r="FS9" t="s">
        <v>91</v>
      </c>
      <c r="FT9">
        <v>13.7</v>
      </c>
      <c r="FX9">
        <v>12.5</v>
      </c>
      <c r="GA9" t="s">
        <v>12</v>
      </c>
      <c r="GB9" t="s">
        <v>11</v>
      </c>
      <c r="GC9" t="s">
        <v>13</v>
      </c>
      <c r="GG9" t="s">
        <v>11</v>
      </c>
      <c r="GH9" t="s">
        <v>12</v>
      </c>
      <c r="GM9" t="s">
        <v>4</v>
      </c>
      <c r="GO9" t="s">
        <v>3</v>
      </c>
      <c r="GP9" t="s">
        <v>3</v>
      </c>
      <c r="GQ9">
        <v>6.7</v>
      </c>
      <c r="GR9">
        <v>8.1999999999999993</v>
      </c>
      <c r="GS9">
        <v>2.1</v>
      </c>
      <c r="GT9">
        <v>1.1000000000000001</v>
      </c>
      <c r="GU9">
        <v>1.2</v>
      </c>
      <c r="GV9">
        <v>0.9</v>
      </c>
      <c r="GW9" t="s">
        <v>379</v>
      </c>
      <c r="HF9" s="15" t="s">
        <v>242</v>
      </c>
      <c r="HG9">
        <v>1</v>
      </c>
    </row>
    <row r="10" spans="1:215" x14ac:dyDescent="0.35">
      <c r="A10">
        <v>20400025</v>
      </c>
      <c r="B10" t="s">
        <v>4</v>
      </c>
      <c r="D10">
        <v>67.2</v>
      </c>
      <c r="E10">
        <v>3.9577380952380947</v>
      </c>
      <c r="F10">
        <v>5.6</v>
      </c>
      <c r="G10">
        <v>13.8</v>
      </c>
      <c r="H10">
        <v>21.4</v>
      </c>
      <c r="I10">
        <v>4.7</v>
      </c>
      <c r="J10">
        <v>13.5</v>
      </c>
      <c r="K10">
        <v>23.34</v>
      </c>
      <c r="L10">
        <v>0.94520547945205491</v>
      </c>
      <c r="M10" s="13">
        <v>1.5986301369863014</v>
      </c>
      <c r="N10">
        <v>9.9999999999999982</v>
      </c>
      <c r="O10">
        <v>78.699999999999989</v>
      </c>
      <c r="P10">
        <v>9.3333333333333339</v>
      </c>
      <c r="Q10">
        <v>0.6166666666666667</v>
      </c>
      <c r="R10" t="s">
        <v>52</v>
      </c>
      <c r="S10">
        <v>0</v>
      </c>
      <c r="T10" t="s">
        <v>56</v>
      </c>
      <c r="U10" t="s">
        <v>56</v>
      </c>
      <c r="V10">
        <v>0</v>
      </c>
      <c r="W10">
        <v>0</v>
      </c>
      <c r="X10" t="s">
        <v>89</v>
      </c>
      <c r="Y10" t="s">
        <v>26</v>
      </c>
      <c r="Z10" t="s">
        <v>3</v>
      </c>
      <c r="AA10" t="s">
        <v>4</v>
      </c>
      <c r="AB10" t="s">
        <v>4</v>
      </c>
      <c r="AC10">
        <v>0</v>
      </c>
      <c r="AE10" t="s">
        <v>4</v>
      </c>
      <c r="AH10">
        <v>22.4</v>
      </c>
      <c r="AI10">
        <v>24.4</v>
      </c>
      <c r="AJ10">
        <v>2.38</v>
      </c>
      <c r="AK10">
        <v>2</v>
      </c>
      <c r="AL10" t="s">
        <v>1163</v>
      </c>
      <c r="AM10">
        <v>4.9000000000000004</v>
      </c>
      <c r="AN10">
        <v>0.91</v>
      </c>
      <c r="AO10">
        <v>7.0000000000000007E-2</v>
      </c>
      <c r="AP10" t="s">
        <v>3</v>
      </c>
      <c r="AQ10">
        <v>0.9</v>
      </c>
      <c r="AS10" t="s">
        <v>56</v>
      </c>
      <c r="AT10" t="s">
        <v>56</v>
      </c>
      <c r="AU10">
        <v>0</v>
      </c>
      <c r="AV10">
        <v>0</v>
      </c>
      <c r="AW10" t="s">
        <v>4</v>
      </c>
      <c r="AX10" t="s">
        <v>1075</v>
      </c>
      <c r="AY10" t="s">
        <v>240</v>
      </c>
      <c r="AZ10">
        <v>24.4</v>
      </c>
      <c r="BA10">
        <v>0</v>
      </c>
      <c r="BE10" t="s">
        <v>4</v>
      </c>
      <c r="BH10" t="s">
        <v>55</v>
      </c>
      <c r="BI10" t="s">
        <v>102</v>
      </c>
      <c r="BJ10">
        <v>9.1999999999999993</v>
      </c>
      <c r="BQ10" t="s">
        <v>12</v>
      </c>
      <c r="BR10" t="s">
        <v>13</v>
      </c>
      <c r="BS10" t="s">
        <v>11</v>
      </c>
      <c r="BW10" t="s">
        <v>12</v>
      </c>
      <c r="BX10" t="s">
        <v>13</v>
      </c>
      <c r="BY10" t="s">
        <v>11</v>
      </c>
      <c r="CC10" t="s">
        <v>3</v>
      </c>
      <c r="CD10" t="s">
        <v>25</v>
      </c>
      <c r="CE10" t="s">
        <v>3</v>
      </c>
      <c r="CF10" t="s">
        <v>4</v>
      </c>
      <c r="CG10">
        <v>0</v>
      </c>
      <c r="CH10">
        <v>24.4</v>
      </c>
      <c r="CI10">
        <v>0</v>
      </c>
      <c r="CJ10">
        <v>26.2</v>
      </c>
      <c r="CK10">
        <v>0</v>
      </c>
      <c r="CL10">
        <v>0.5</v>
      </c>
      <c r="CM10" t="s">
        <v>241</v>
      </c>
      <c r="CN10">
        <v>24.4</v>
      </c>
      <c r="CO10">
        <v>24.4</v>
      </c>
      <c r="CP10">
        <v>4.63</v>
      </c>
      <c r="DA10" t="s">
        <v>3</v>
      </c>
      <c r="DB10">
        <v>0.7</v>
      </c>
      <c r="DD10" t="s">
        <v>56</v>
      </c>
      <c r="DE10" t="s">
        <v>56</v>
      </c>
      <c r="DF10">
        <v>0</v>
      </c>
      <c r="DG10">
        <v>0</v>
      </c>
      <c r="DH10" t="s">
        <v>1075</v>
      </c>
      <c r="DI10" t="s">
        <v>242</v>
      </c>
      <c r="DJ10">
        <v>24.4</v>
      </c>
      <c r="DK10">
        <v>24.4</v>
      </c>
      <c r="DO10" t="s">
        <v>4</v>
      </c>
      <c r="DR10" t="s">
        <v>55</v>
      </c>
      <c r="DS10" t="s">
        <v>102</v>
      </c>
      <c r="DT10">
        <v>8.6</v>
      </c>
      <c r="EA10" t="s">
        <v>12</v>
      </c>
      <c r="EB10" t="s">
        <v>13</v>
      </c>
      <c r="EC10" t="s">
        <v>11</v>
      </c>
      <c r="EG10" t="s">
        <v>3</v>
      </c>
      <c r="EH10" t="s">
        <v>71</v>
      </c>
      <c r="EI10" t="s">
        <v>3</v>
      </c>
      <c r="EJ10" t="s">
        <v>4</v>
      </c>
      <c r="EK10">
        <v>0</v>
      </c>
      <c r="EL10">
        <v>24.4</v>
      </c>
      <c r="EM10">
        <v>0</v>
      </c>
      <c r="EN10">
        <v>15.7</v>
      </c>
      <c r="EO10">
        <v>0</v>
      </c>
      <c r="EP10">
        <v>0.8</v>
      </c>
      <c r="EQ10" t="s">
        <v>243</v>
      </c>
      <c r="ER10">
        <v>24.4</v>
      </c>
      <c r="ES10">
        <v>24.4</v>
      </c>
      <c r="ET10">
        <v>3.89</v>
      </c>
      <c r="EU10">
        <v>1</v>
      </c>
      <c r="EV10" t="s">
        <v>1118</v>
      </c>
      <c r="EW10">
        <v>5.9</v>
      </c>
      <c r="EX10">
        <v>0.86</v>
      </c>
      <c r="EY10">
        <v>0.08</v>
      </c>
      <c r="EZ10" t="s">
        <v>3</v>
      </c>
      <c r="FA10">
        <v>0.5</v>
      </c>
      <c r="FC10" t="s">
        <v>56</v>
      </c>
      <c r="FD10" t="s">
        <v>56</v>
      </c>
      <c r="FE10">
        <v>0</v>
      </c>
      <c r="FF10">
        <v>0</v>
      </c>
      <c r="FG10" t="s">
        <v>4</v>
      </c>
      <c r="FH10" t="s">
        <v>1075</v>
      </c>
      <c r="FI10" t="s">
        <v>242</v>
      </c>
      <c r="FJ10">
        <v>24.4</v>
      </c>
      <c r="FK10">
        <v>48.8</v>
      </c>
      <c r="FO10" t="s">
        <v>4</v>
      </c>
      <c r="FR10" t="s">
        <v>55</v>
      </c>
      <c r="FS10" t="s">
        <v>40</v>
      </c>
      <c r="FT10">
        <v>12.2</v>
      </c>
      <c r="GA10" t="s">
        <v>12</v>
      </c>
      <c r="GB10" t="s">
        <v>13</v>
      </c>
      <c r="GC10" t="s">
        <v>11</v>
      </c>
      <c r="GG10" t="s">
        <v>94</v>
      </c>
      <c r="GH10" t="s">
        <v>13</v>
      </c>
      <c r="GI10" t="s">
        <v>11</v>
      </c>
      <c r="GM10" t="s">
        <v>3</v>
      </c>
      <c r="GN10" t="s">
        <v>25</v>
      </c>
      <c r="GO10" t="s">
        <v>3</v>
      </c>
      <c r="GP10" t="s">
        <v>4</v>
      </c>
      <c r="GQ10">
        <v>5.5</v>
      </c>
      <c r="GR10">
        <v>24.4</v>
      </c>
      <c r="GS10">
        <v>5.5</v>
      </c>
      <c r="GT10">
        <v>8.6</v>
      </c>
      <c r="GU10">
        <v>1.2</v>
      </c>
      <c r="GV10">
        <v>1.2</v>
      </c>
      <c r="GW10" t="s">
        <v>244</v>
      </c>
      <c r="HF10" s="15" t="s">
        <v>265</v>
      </c>
      <c r="HG10">
        <v>1</v>
      </c>
    </row>
    <row r="11" spans="1:215" x14ac:dyDescent="0.35">
      <c r="A11">
        <v>20400031</v>
      </c>
      <c r="B11" t="s">
        <v>4</v>
      </c>
      <c r="D11">
        <v>68</v>
      </c>
      <c r="E11" t="e">
        <v>#VALUE!</v>
      </c>
      <c r="F11">
        <v>5</v>
      </c>
      <c r="G11">
        <v>24.4</v>
      </c>
      <c r="H11">
        <v>6</v>
      </c>
      <c r="I11">
        <v>24.4</v>
      </c>
      <c r="J11">
        <v>5.5</v>
      </c>
      <c r="K11">
        <v>25.33</v>
      </c>
      <c r="L11">
        <v>0.77955271565495199</v>
      </c>
      <c r="M11" s="13">
        <v>0.80926517571884982</v>
      </c>
      <c r="N11">
        <v>24.399999999999995</v>
      </c>
      <c r="O11">
        <v>0</v>
      </c>
      <c r="P11">
        <v>0</v>
      </c>
      <c r="Q11">
        <v>0</v>
      </c>
      <c r="R11" t="s">
        <v>52</v>
      </c>
      <c r="S11">
        <v>0</v>
      </c>
      <c r="T11" t="s">
        <v>56</v>
      </c>
      <c r="U11" t="s">
        <v>56</v>
      </c>
      <c r="V11">
        <v>0</v>
      </c>
      <c r="W11">
        <v>0</v>
      </c>
      <c r="X11" t="s">
        <v>61</v>
      </c>
      <c r="Y11" t="s">
        <v>62</v>
      </c>
      <c r="Z11" t="s">
        <v>3</v>
      </c>
      <c r="AA11" t="s">
        <v>4</v>
      </c>
      <c r="AB11" t="s">
        <v>4</v>
      </c>
      <c r="AC11">
        <v>0</v>
      </c>
      <c r="AE11" t="s">
        <v>4</v>
      </c>
      <c r="AH11">
        <v>22</v>
      </c>
      <c r="AI11" t="s">
        <v>945</v>
      </c>
      <c r="AJ11" t="s">
        <v>945</v>
      </c>
      <c r="AK11">
        <v>1</v>
      </c>
      <c r="AL11" t="s">
        <v>1155</v>
      </c>
      <c r="AM11">
        <v>6.11</v>
      </c>
      <c r="AP11" t="s">
        <v>3</v>
      </c>
      <c r="AQ11">
        <v>1.9</v>
      </c>
      <c r="AS11" t="s">
        <v>56</v>
      </c>
      <c r="AT11" t="s">
        <v>56</v>
      </c>
      <c r="AU11">
        <v>0</v>
      </c>
      <c r="AV11">
        <v>0</v>
      </c>
      <c r="AW11" t="s">
        <v>4</v>
      </c>
      <c r="AX11" t="s">
        <v>1078</v>
      </c>
      <c r="AY11" t="s">
        <v>280</v>
      </c>
      <c r="AZ11">
        <v>22.6</v>
      </c>
      <c r="BA11">
        <v>0</v>
      </c>
      <c r="BE11" t="s">
        <v>4</v>
      </c>
      <c r="BF11" t="s">
        <v>4</v>
      </c>
      <c r="BH11" t="s">
        <v>55</v>
      </c>
      <c r="BI11" t="s">
        <v>42</v>
      </c>
      <c r="BJ11">
        <v>24.4</v>
      </c>
      <c r="BQ11" t="s">
        <v>14</v>
      </c>
      <c r="BR11" t="s">
        <v>13</v>
      </c>
      <c r="BW11" t="s">
        <v>14</v>
      </c>
      <c r="BX11" t="s">
        <v>159</v>
      </c>
      <c r="CC11" t="s">
        <v>4</v>
      </c>
      <c r="CE11" t="s">
        <v>4</v>
      </c>
      <c r="CF11" t="s">
        <v>3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N11">
        <v>22.6</v>
      </c>
      <c r="CO11">
        <v>22.6</v>
      </c>
      <c r="CP11">
        <v>0.18</v>
      </c>
      <c r="CQ11">
        <v>2</v>
      </c>
      <c r="CR11" t="s">
        <v>1118</v>
      </c>
      <c r="CS11" t="s">
        <v>945</v>
      </c>
      <c r="CT11">
        <v>1.6</v>
      </c>
      <c r="CU11">
        <v>0.01</v>
      </c>
      <c r="DA11" t="s">
        <v>3</v>
      </c>
      <c r="DB11">
        <v>1.5</v>
      </c>
      <c r="DD11" t="s">
        <v>56</v>
      </c>
      <c r="DE11" t="s">
        <v>56</v>
      </c>
      <c r="DF11">
        <v>0</v>
      </c>
      <c r="DG11">
        <v>0</v>
      </c>
      <c r="DH11" t="s">
        <v>1075</v>
      </c>
      <c r="DI11" t="s">
        <v>281</v>
      </c>
      <c r="DJ11">
        <v>22.6</v>
      </c>
      <c r="DK11">
        <v>22.6</v>
      </c>
      <c r="DO11" t="s">
        <v>4</v>
      </c>
      <c r="DP11" t="s">
        <v>4</v>
      </c>
      <c r="DR11" t="s">
        <v>55</v>
      </c>
      <c r="DS11" t="s">
        <v>41</v>
      </c>
      <c r="DT11">
        <v>24.4</v>
      </c>
      <c r="EA11" t="s">
        <v>13</v>
      </c>
      <c r="EB11" t="s">
        <v>81</v>
      </c>
      <c r="EG11" t="s">
        <v>3</v>
      </c>
      <c r="EH11" t="s">
        <v>95</v>
      </c>
      <c r="EI11" t="s">
        <v>4</v>
      </c>
      <c r="EJ11" t="s">
        <v>3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R11">
        <v>22.6</v>
      </c>
      <c r="ES11">
        <v>22.6</v>
      </c>
      <c r="ET11">
        <v>0.01</v>
      </c>
      <c r="EZ11" t="s">
        <v>4</v>
      </c>
      <c r="FB11">
        <v>1.5</v>
      </c>
      <c r="FC11" t="s">
        <v>56</v>
      </c>
      <c r="FD11" t="s">
        <v>56</v>
      </c>
      <c r="FE11">
        <v>0</v>
      </c>
      <c r="FF11">
        <v>0</v>
      </c>
      <c r="FG11" t="s">
        <v>4</v>
      </c>
      <c r="FH11" t="s">
        <v>1075</v>
      </c>
      <c r="FI11" t="s">
        <v>282</v>
      </c>
      <c r="FJ11">
        <v>22.6</v>
      </c>
      <c r="FK11">
        <v>45.3</v>
      </c>
      <c r="FO11" t="s">
        <v>4</v>
      </c>
      <c r="FP11" t="s">
        <v>4</v>
      </c>
      <c r="FR11" t="s">
        <v>55</v>
      </c>
      <c r="FS11" t="s">
        <v>91</v>
      </c>
      <c r="FT11">
        <v>24.4</v>
      </c>
      <c r="GA11" t="s">
        <v>13</v>
      </c>
      <c r="GB11" t="s">
        <v>14</v>
      </c>
      <c r="GG11" t="s">
        <v>13</v>
      </c>
      <c r="GH11" t="s">
        <v>14</v>
      </c>
      <c r="GM11" t="s">
        <v>3</v>
      </c>
      <c r="GN11" t="s">
        <v>95</v>
      </c>
      <c r="GO11" t="s">
        <v>4</v>
      </c>
      <c r="GP11" t="s">
        <v>3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HF11" s="15" t="s">
        <v>462</v>
      </c>
      <c r="HG11">
        <v>1</v>
      </c>
    </row>
    <row r="12" spans="1:215" x14ac:dyDescent="0.35">
      <c r="A12">
        <v>20400047</v>
      </c>
      <c r="B12" t="s">
        <v>4</v>
      </c>
      <c r="D12">
        <v>145</v>
      </c>
      <c r="E12">
        <v>1.1822068965517241</v>
      </c>
      <c r="F12">
        <v>5</v>
      </c>
      <c r="G12">
        <v>15</v>
      </c>
      <c r="H12">
        <v>5.0999999999999996</v>
      </c>
      <c r="I12">
        <v>16.399999999999999</v>
      </c>
      <c r="J12">
        <v>5.05</v>
      </c>
      <c r="K12">
        <v>20</v>
      </c>
      <c r="L12">
        <v>0.92592592592592593</v>
      </c>
      <c r="M12" s="13">
        <v>1.2345679012345681</v>
      </c>
      <c r="N12">
        <v>16.066666666666666</v>
      </c>
      <c r="O12">
        <v>233.60000000000002</v>
      </c>
      <c r="P12">
        <v>2.1999999999999997</v>
      </c>
      <c r="Q12">
        <v>0.78333333333333333</v>
      </c>
      <c r="R12" t="s">
        <v>52</v>
      </c>
      <c r="S12">
        <v>0</v>
      </c>
      <c r="T12" t="s">
        <v>56</v>
      </c>
      <c r="U12" t="s">
        <v>56</v>
      </c>
      <c r="V12">
        <v>0</v>
      </c>
      <c r="W12">
        <v>0</v>
      </c>
      <c r="X12">
        <v>0</v>
      </c>
      <c r="Z12" t="s">
        <v>4</v>
      </c>
      <c r="AA12" t="s">
        <v>3</v>
      </c>
      <c r="AB12" t="s">
        <v>4</v>
      </c>
      <c r="AC12">
        <v>0</v>
      </c>
      <c r="AE12" t="s">
        <v>4</v>
      </c>
      <c r="AH12">
        <v>48.3</v>
      </c>
      <c r="AI12">
        <v>50</v>
      </c>
      <c r="AJ12">
        <v>0.75</v>
      </c>
      <c r="AP12" t="s">
        <v>3</v>
      </c>
      <c r="AQ12">
        <v>1.1000000000000001</v>
      </c>
      <c r="AS12" t="s">
        <v>56</v>
      </c>
      <c r="AT12" t="s">
        <v>56</v>
      </c>
      <c r="AU12">
        <v>0</v>
      </c>
      <c r="AV12">
        <v>0</v>
      </c>
      <c r="AW12" t="s">
        <v>4</v>
      </c>
      <c r="AX12" t="s">
        <v>1076</v>
      </c>
      <c r="AY12" t="s">
        <v>286</v>
      </c>
      <c r="AZ12">
        <v>48.3</v>
      </c>
      <c r="BA12">
        <v>0</v>
      </c>
      <c r="BE12" t="s">
        <v>4</v>
      </c>
      <c r="BF12" t="s">
        <v>4</v>
      </c>
      <c r="BH12" t="s">
        <v>55</v>
      </c>
      <c r="BI12" t="s">
        <v>42</v>
      </c>
      <c r="BJ12">
        <v>16.3</v>
      </c>
      <c r="BQ12" t="s">
        <v>12</v>
      </c>
      <c r="BR12" t="s">
        <v>13</v>
      </c>
      <c r="BS12" t="s">
        <v>11</v>
      </c>
      <c r="BW12" t="s">
        <v>13</v>
      </c>
      <c r="BX12" t="s">
        <v>11</v>
      </c>
      <c r="CC12" t="s">
        <v>4</v>
      </c>
      <c r="CE12" t="s">
        <v>3</v>
      </c>
      <c r="CF12" t="s">
        <v>4</v>
      </c>
      <c r="CG12">
        <v>48.3</v>
      </c>
      <c r="CH12">
        <v>48.3</v>
      </c>
      <c r="CI12">
        <v>2.1</v>
      </c>
      <c r="CJ12">
        <v>2</v>
      </c>
      <c r="CK12">
        <v>0.9</v>
      </c>
      <c r="CL12">
        <v>0.8</v>
      </c>
      <c r="CN12">
        <v>48.3</v>
      </c>
      <c r="CO12">
        <v>47.4</v>
      </c>
      <c r="CP12">
        <v>1.6</v>
      </c>
      <c r="DA12" t="s">
        <v>3</v>
      </c>
      <c r="DB12">
        <v>1.2</v>
      </c>
      <c r="DD12" t="s">
        <v>56</v>
      </c>
      <c r="DE12" t="s">
        <v>56</v>
      </c>
      <c r="DF12">
        <v>0</v>
      </c>
      <c r="DG12">
        <v>0</v>
      </c>
      <c r="DH12" t="s">
        <v>1076</v>
      </c>
      <c r="DI12" t="s">
        <v>286</v>
      </c>
      <c r="DJ12">
        <v>48.3</v>
      </c>
      <c r="DK12">
        <v>48.3</v>
      </c>
      <c r="DO12" t="s">
        <v>4</v>
      </c>
      <c r="DP12" t="s">
        <v>4</v>
      </c>
      <c r="DR12" t="s">
        <v>55</v>
      </c>
      <c r="DS12" t="s">
        <v>41</v>
      </c>
      <c r="DT12">
        <v>16.3</v>
      </c>
      <c r="EA12" t="s">
        <v>13</v>
      </c>
      <c r="EB12" t="s">
        <v>11</v>
      </c>
      <c r="EG12" t="s">
        <v>4</v>
      </c>
      <c r="EI12" t="s">
        <v>3</v>
      </c>
      <c r="EJ12" t="s">
        <v>4</v>
      </c>
      <c r="EK12">
        <v>48.3</v>
      </c>
      <c r="EL12">
        <v>48.3</v>
      </c>
      <c r="EM12">
        <v>2.1</v>
      </c>
      <c r="EN12">
        <v>2.2000000000000002</v>
      </c>
      <c r="EO12">
        <v>0.7</v>
      </c>
      <c r="EP12">
        <v>0.6</v>
      </c>
      <c r="ER12">
        <v>48.3</v>
      </c>
      <c r="ES12">
        <v>48</v>
      </c>
      <c r="ET12">
        <v>1.21</v>
      </c>
      <c r="EU12">
        <v>1</v>
      </c>
      <c r="EV12" t="s">
        <v>1118</v>
      </c>
      <c r="EW12">
        <v>5.12</v>
      </c>
      <c r="EX12" t="s">
        <v>945</v>
      </c>
      <c r="EY12" t="s">
        <v>945</v>
      </c>
      <c r="EZ12" t="s">
        <v>3</v>
      </c>
      <c r="FA12">
        <v>1.2</v>
      </c>
      <c r="FC12" t="s">
        <v>56</v>
      </c>
      <c r="FD12" t="s">
        <v>56</v>
      </c>
      <c r="FE12">
        <v>0</v>
      </c>
      <c r="FF12">
        <v>0</v>
      </c>
      <c r="FG12" t="s">
        <v>4</v>
      </c>
      <c r="FH12" t="s">
        <v>1076</v>
      </c>
      <c r="FI12" t="s">
        <v>286</v>
      </c>
      <c r="FJ12">
        <v>48.3</v>
      </c>
      <c r="FK12">
        <v>96.6</v>
      </c>
      <c r="FO12" t="s">
        <v>4</v>
      </c>
      <c r="FP12" t="s">
        <v>4</v>
      </c>
      <c r="FR12" t="s">
        <v>55</v>
      </c>
      <c r="FS12" t="s">
        <v>91</v>
      </c>
      <c r="FT12">
        <v>15.6</v>
      </c>
      <c r="GA12" t="s">
        <v>13</v>
      </c>
      <c r="GB12" t="s">
        <v>11</v>
      </c>
      <c r="GG12" t="s">
        <v>94</v>
      </c>
      <c r="GH12" t="s">
        <v>13</v>
      </c>
      <c r="GI12" t="s">
        <v>11</v>
      </c>
      <c r="GM12" t="s">
        <v>4</v>
      </c>
      <c r="GO12" t="s">
        <v>3</v>
      </c>
      <c r="GP12" t="s">
        <v>3</v>
      </c>
      <c r="GQ12">
        <v>38.299999999999997</v>
      </c>
      <c r="GR12">
        <v>48.3</v>
      </c>
      <c r="GS12">
        <v>2.6</v>
      </c>
      <c r="GT12">
        <v>2.2000000000000002</v>
      </c>
      <c r="GU12">
        <v>1</v>
      </c>
      <c r="GV12">
        <v>0.7</v>
      </c>
      <c r="HF12" s="15" t="s">
        <v>274</v>
      </c>
      <c r="HG12">
        <v>1</v>
      </c>
    </row>
    <row r="13" spans="1:215" x14ac:dyDescent="0.35">
      <c r="A13">
        <v>20400050</v>
      </c>
      <c r="B13" t="s">
        <v>4</v>
      </c>
      <c r="D13">
        <v>152</v>
      </c>
      <c r="E13">
        <v>0.82796052631578954</v>
      </c>
      <c r="F13">
        <v>4</v>
      </c>
      <c r="G13">
        <v>16.5</v>
      </c>
      <c r="H13">
        <v>4.9000000000000004</v>
      </c>
      <c r="I13">
        <v>16.5</v>
      </c>
      <c r="J13">
        <v>4.45</v>
      </c>
      <c r="K13">
        <v>20</v>
      </c>
      <c r="L13">
        <v>1.1619718309859155</v>
      </c>
      <c r="M13" s="13">
        <v>1.4084507042253522</v>
      </c>
      <c r="N13">
        <v>16.5</v>
      </c>
      <c r="O13">
        <v>0</v>
      </c>
      <c r="P13">
        <v>0</v>
      </c>
      <c r="Q13">
        <v>0</v>
      </c>
      <c r="R13" t="s">
        <v>52</v>
      </c>
      <c r="S13">
        <v>0</v>
      </c>
      <c r="T13" t="s">
        <v>55</v>
      </c>
      <c r="U13" t="s">
        <v>1166</v>
      </c>
      <c r="V13">
        <v>1</v>
      </c>
      <c r="W13">
        <v>0</v>
      </c>
      <c r="X13">
        <v>0</v>
      </c>
      <c r="Z13" t="s">
        <v>4</v>
      </c>
      <c r="AA13" t="s">
        <v>4</v>
      </c>
      <c r="AB13" t="s">
        <v>4</v>
      </c>
      <c r="AC13">
        <v>0</v>
      </c>
      <c r="AE13" t="s">
        <v>4</v>
      </c>
      <c r="AH13">
        <v>50.7</v>
      </c>
      <c r="AI13">
        <v>47</v>
      </c>
      <c r="AJ13">
        <v>0.19</v>
      </c>
      <c r="AK13">
        <v>3</v>
      </c>
      <c r="AL13" t="s">
        <v>1118</v>
      </c>
      <c r="AM13">
        <v>4.7</v>
      </c>
      <c r="AN13">
        <v>0.55000000000000004</v>
      </c>
      <c r="AO13">
        <v>0.28000000000000003</v>
      </c>
      <c r="AP13" t="s">
        <v>3</v>
      </c>
      <c r="AQ13">
        <v>1.5</v>
      </c>
      <c r="AS13" t="s">
        <v>55</v>
      </c>
      <c r="AT13" t="s">
        <v>1166</v>
      </c>
      <c r="AU13">
        <v>0</v>
      </c>
      <c r="AV13">
        <v>0</v>
      </c>
      <c r="AW13" t="s">
        <v>4</v>
      </c>
      <c r="AX13" t="s">
        <v>7</v>
      </c>
      <c r="BE13" t="s">
        <v>4</v>
      </c>
      <c r="BH13" t="s">
        <v>414</v>
      </c>
      <c r="BI13" t="s">
        <v>42</v>
      </c>
      <c r="BJ13">
        <v>16.5</v>
      </c>
      <c r="BQ13" t="s">
        <v>12</v>
      </c>
      <c r="BR13" t="s">
        <v>13</v>
      </c>
      <c r="BS13" t="s">
        <v>11</v>
      </c>
      <c r="BW13" t="s">
        <v>13</v>
      </c>
      <c r="BX13" t="s">
        <v>12</v>
      </c>
      <c r="BY13" t="s">
        <v>11</v>
      </c>
      <c r="BZ13" t="s">
        <v>14</v>
      </c>
      <c r="CC13" t="s">
        <v>4</v>
      </c>
      <c r="CE13" t="s">
        <v>4</v>
      </c>
      <c r="CF13" t="s">
        <v>4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N13">
        <v>50.7</v>
      </c>
      <c r="CO13">
        <v>50</v>
      </c>
      <c r="CP13">
        <v>0.7</v>
      </c>
      <c r="DA13" t="s">
        <v>3</v>
      </c>
      <c r="DB13">
        <v>1.5</v>
      </c>
      <c r="DD13" t="s">
        <v>55</v>
      </c>
      <c r="DE13" t="s">
        <v>1166</v>
      </c>
      <c r="DF13">
        <v>1</v>
      </c>
      <c r="DG13">
        <v>0</v>
      </c>
      <c r="DH13" t="s">
        <v>7</v>
      </c>
      <c r="DO13" t="s">
        <v>4</v>
      </c>
      <c r="DR13" t="s">
        <v>415</v>
      </c>
      <c r="DS13" t="s">
        <v>42</v>
      </c>
      <c r="DT13">
        <v>16.5</v>
      </c>
      <c r="EA13" t="s">
        <v>13</v>
      </c>
      <c r="EB13" t="s">
        <v>12</v>
      </c>
      <c r="EC13" t="s">
        <v>11</v>
      </c>
      <c r="ED13" t="s">
        <v>14</v>
      </c>
      <c r="EG13" t="s">
        <v>4</v>
      </c>
      <c r="EI13" t="s">
        <v>4</v>
      </c>
      <c r="EJ13" t="s">
        <v>4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R13">
        <v>50.7</v>
      </c>
      <c r="ES13">
        <v>51.2</v>
      </c>
      <c r="ET13">
        <v>1.6</v>
      </c>
      <c r="EZ13" t="s">
        <v>3</v>
      </c>
      <c r="FA13">
        <v>1.2</v>
      </c>
      <c r="FC13" t="s">
        <v>56</v>
      </c>
      <c r="FD13" t="s">
        <v>56</v>
      </c>
      <c r="FE13">
        <v>0</v>
      </c>
      <c r="FF13">
        <v>0</v>
      </c>
      <c r="FG13" t="s">
        <v>4</v>
      </c>
      <c r="FH13" t="s">
        <v>7</v>
      </c>
      <c r="FO13" t="s">
        <v>4</v>
      </c>
      <c r="FR13" t="s">
        <v>415</v>
      </c>
      <c r="FS13" t="s">
        <v>42</v>
      </c>
      <c r="FT13">
        <v>16.5</v>
      </c>
      <c r="GA13" t="s">
        <v>12</v>
      </c>
      <c r="GB13" t="s">
        <v>13</v>
      </c>
      <c r="GC13" t="s">
        <v>11</v>
      </c>
      <c r="GD13" t="s">
        <v>14</v>
      </c>
      <c r="GG13" t="s">
        <v>13</v>
      </c>
      <c r="GH13" t="s">
        <v>12</v>
      </c>
      <c r="GM13" t="s">
        <v>4</v>
      </c>
      <c r="GO13" t="s">
        <v>4</v>
      </c>
      <c r="GP13" t="s">
        <v>4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HF13" s="15" t="s">
        <v>223</v>
      </c>
      <c r="HG13">
        <v>1</v>
      </c>
    </row>
    <row r="14" spans="1:215" x14ac:dyDescent="0.35">
      <c r="A14">
        <v>20400107</v>
      </c>
      <c r="B14" t="s">
        <v>4</v>
      </c>
      <c r="D14">
        <v>80.5</v>
      </c>
      <c r="E14">
        <v>1.1168944099378881</v>
      </c>
      <c r="J14" t="e">
        <v>#DIV/0!</v>
      </c>
      <c r="K14">
        <v>12</v>
      </c>
      <c r="L14">
        <v>0</v>
      </c>
      <c r="M14" s="13">
        <v>1.5584415584415585</v>
      </c>
      <c r="N14">
        <v>11.300000000000002</v>
      </c>
      <c r="O14">
        <v>136.5</v>
      </c>
      <c r="P14">
        <v>1.7166666666666666</v>
      </c>
      <c r="Q14">
        <v>0.8666666666666667</v>
      </c>
      <c r="R14" t="s">
        <v>52</v>
      </c>
      <c r="S14">
        <v>0</v>
      </c>
      <c r="T14" t="s">
        <v>92</v>
      </c>
      <c r="U14" t="s">
        <v>1166</v>
      </c>
      <c r="V14">
        <v>6</v>
      </c>
      <c r="W14">
        <v>3</v>
      </c>
      <c r="X14">
        <v>0</v>
      </c>
      <c r="Z14" t="s">
        <v>3</v>
      </c>
      <c r="AA14" t="s">
        <v>4</v>
      </c>
      <c r="AB14" t="s">
        <v>4</v>
      </c>
      <c r="AC14">
        <v>0</v>
      </c>
      <c r="AE14" t="s">
        <v>4</v>
      </c>
      <c r="AH14">
        <v>27</v>
      </c>
      <c r="AJ14">
        <v>3.37</v>
      </c>
      <c r="AP14" t="s">
        <v>3</v>
      </c>
      <c r="AQ14">
        <v>0.4</v>
      </c>
      <c r="AS14" t="s">
        <v>92</v>
      </c>
      <c r="AT14" t="s">
        <v>1166</v>
      </c>
      <c r="AU14">
        <v>2</v>
      </c>
      <c r="AV14">
        <v>0</v>
      </c>
      <c r="AW14" t="s">
        <v>4</v>
      </c>
      <c r="AX14" t="s">
        <v>1077</v>
      </c>
      <c r="BE14" t="s">
        <v>4</v>
      </c>
      <c r="BF14" t="s">
        <v>4</v>
      </c>
      <c r="BH14" t="s">
        <v>232</v>
      </c>
      <c r="BI14" t="s">
        <v>42</v>
      </c>
      <c r="BJ14">
        <v>11.3</v>
      </c>
      <c r="BM14">
        <v>6.5</v>
      </c>
      <c r="BQ14" t="s">
        <v>13</v>
      </c>
      <c r="BR14" t="s">
        <v>11</v>
      </c>
      <c r="BS14" t="s">
        <v>12</v>
      </c>
      <c r="BW14" t="s">
        <v>11</v>
      </c>
      <c r="BX14" t="s">
        <v>13</v>
      </c>
      <c r="CC14" t="s">
        <v>3</v>
      </c>
      <c r="CD14" t="s">
        <v>25</v>
      </c>
      <c r="CE14" t="s">
        <v>3</v>
      </c>
      <c r="CF14" t="s">
        <v>3</v>
      </c>
      <c r="CG14">
        <v>25</v>
      </c>
      <c r="CH14">
        <v>27</v>
      </c>
      <c r="CI14">
        <v>1.5</v>
      </c>
      <c r="CJ14">
        <v>2</v>
      </c>
      <c r="CK14">
        <v>1</v>
      </c>
      <c r="CL14">
        <v>0.8</v>
      </c>
      <c r="CN14">
        <v>27</v>
      </c>
      <c r="CO14">
        <v>27</v>
      </c>
      <c r="CP14">
        <v>3.33</v>
      </c>
      <c r="DA14" t="s">
        <v>3</v>
      </c>
      <c r="DB14">
        <v>0.3</v>
      </c>
      <c r="DD14" t="s">
        <v>56</v>
      </c>
      <c r="DE14" t="s">
        <v>56</v>
      </c>
      <c r="DF14">
        <v>0</v>
      </c>
      <c r="DG14">
        <v>0</v>
      </c>
      <c r="DH14" t="s">
        <v>1077</v>
      </c>
      <c r="DO14" t="s">
        <v>4</v>
      </c>
      <c r="DP14" t="s">
        <v>4</v>
      </c>
      <c r="DR14" t="s">
        <v>232</v>
      </c>
      <c r="DS14" t="s">
        <v>42</v>
      </c>
      <c r="DT14">
        <v>11.3</v>
      </c>
      <c r="DW14">
        <v>8.9</v>
      </c>
      <c r="EA14" t="s">
        <v>13</v>
      </c>
      <c r="EB14" t="s">
        <v>11</v>
      </c>
      <c r="EC14" t="s">
        <v>12</v>
      </c>
      <c r="EG14" t="s">
        <v>3</v>
      </c>
      <c r="EH14" t="s">
        <v>71</v>
      </c>
      <c r="EI14" t="s">
        <v>3</v>
      </c>
      <c r="EJ14" t="s">
        <v>4</v>
      </c>
      <c r="EK14">
        <v>27</v>
      </c>
      <c r="EL14">
        <v>27</v>
      </c>
      <c r="EM14">
        <v>1.4</v>
      </c>
      <c r="EN14">
        <v>1.8</v>
      </c>
      <c r="EO14">
        <v>0.4</v>
      </c>
      <c r="EP14">
        <v>0.5</v>
      </c>
      <c r="ER14">
        <v>27</v>
      </c>
      <c r="ET14">
        <v>4.34</v>
      </c>
      <c r="EZ14" t="s">
        <v>3</v>
      </c>
      <c r="FA14">
        <v>0.5</v>
      </c>
      <c r="FC14" t="s">
        <v>92</v>
      </c>
      <c r="FD14" t="s">
        <v>1166</v>
      </c>
      <c r="FE14">
        <v>2</v>
      </c>
      <c r="FF14">
        <v>0</v>
      </c>
      <c r="FG14" t="s">
        <v>4</v>
      </c>
      <c r="FH14" t="s">
        <v>1075</v>
      </c>
      <c r="FO14" t="s">
        <v>4</v>
      </c>
      <c r="FP14" t="s">
        <v>4</v>
      </c>
      <c r="FR14" t="s">
        <v>415</v>
      </c>
      <c r="FS14" t="s">
        <v>42</v>
      </c>
      <c r="FT14">
        <v>11.3</v>
      </c>
      <c r="FW14">
        <v>7.5</v>
      </c>
      <c r="GA14" t="s">
        <v>13</v>
      </c>
      <c r="GB14" t="s">
        <v>12</v>
      </c>
      <c r="GC14" t="s">
        <v>11</v>
      </c>
      <c r="GG14" t="s">
        <v>11</v>
      </c>
      <c r="GH14" t="s">
        <v>13</v>
      </c>
      <c r="GI14" t="s">
        <v>12</v>
      </c>
      <c r="GM14" t="s">
        <v>3</v>
      </c>
      <c r="GN14" t="s">
        <v>856</v>
      </c>
      <c r="GO14" t="s">
        <v>3</v>
      </c>
      <c r="GP14" t="s">
        <v>4</v>
      </c>
      <c r="GQ14">
        <v>27</v>
      </c>
      <c r="GR14">
        <v>27</v>
      </c>
      <c r="GS14">
        <v>2</v>
      </c>
      <c r="GT14">
        <v>1.6</v>
      </c>
      <c r="GU14">
        <v>1</v>
      </c>
      <c r="GV14">
        <v>1.5</v>
      </c>
      <c r="GW14" t="s">
        <v>855</v>
      </c>
      <c r="HF14" s="15" t="s">
        <v>947</v>
      </c>
    </row>
    <row r="15" spans="1:215" x14ac:dyDescent="0.35">
      <c r="A15">
        <v>20401198</v>
      </c>
      <c r="B15" t="s">
        <v>4</v>
      </c>
      <c r="D15">
        <v>65.5</v>
      </c>
      <c r="E15">
        <v>3.2198778625954203</v>
      </c>
      <c r="F15">
        <v>6.5</v>
      </c>
      <c r="G15">
        <v>14</v>
      </c>
      <c r="H15">
        <v>5.7</v>
      </c>
      <c r="I15">
        <v>14</v>
      </c>
      <c r="J15">
        <v>6.1</v>
      </c>
      <c r="K15">
        <v>17.579999999999998</v>
      </c>
      <c r="L15">
        <v>0.4946996466431095</v>
      </c>
      <c r="M15" s="13">
        <v>0.62120141342756174</v>
      </c>
      <c r="N15">
        <v>15.566666666666668</v>
      </c>
      <c r="O15">
        <v>88.7</v>
      </c>
      <c r="P15">
        <v>1.2166666666666666</v>
      </c>
      <c r="Q15">
        <v>0.56666666666666665</v>
      </c>
      <c r="R15" t="s">
        <v>52</v>
      </c>
      <c r="S15">
        <v>0</v>
      </c>
      <c r="T15" t="s">
        <v>56</v>
      </c>
      <c r="U15" t="s">
        <v>56</v>
      </c>
      <c r="V15">
        <v>0</v>
      </c>
      <c r="W15">
        <v>0</v>
      </c>
      <c r="X15" t="s">
        <v>346</v>
      </c>
      <c r="Y15" t="s">
        <v>27</v>
      </c>
      <c r="Z15" t="s">
        <v>3</v>
      </c>
      <c r="AA15" t="s">
        <v>4</v>
      </c>
      <c r="AB15" t="s">
        <v>4</v>
      </c>
      <c r="AC15">
        <v>0</v>
      </c>
      <c r="AE15" t="s">
        <v>4</v>
      </c>
      <c r="AH15">
        <v>21.8</v>
      </c>
      <c r="AI15">
        <v>22</v>
      </c>
      <c r="AJ15">
        <v>1.0900000000000001</v>
      </c>
      <c r="AP15" t="s">
        <v>3</v>
      </c>
      <c r="AQ15">
        <v>0.7</v>
      </c>
      <c r="AS15" t="s">
        <v>56</v>
      </c>
      <c r="AT15" t="s">
        <v>56</v>
      </c>
      <c r="AU15">
        <v>0</v>
      </c>
      <c r="AV15">
        <v>0</v>
      </c>
      <c r="AW15" t="s">
        <v>4</v>
      </c>
      <c r="AX15" t="s">
        <v>1075</v>
      </c>
      <c r="AY15" t="s">
        <v>347</v>
      </c>
      <c r="AZ15">
        <v>21.8</v>
      </c>
      <c r="BA15">
        <v>0</v>
      </c>
      <c r="BF15" t="s">
        <v>4</v>
      </c>
      <c r="BH15" t="s">
        <v>55</v>
      </c>
      <c r="BI15" t="s">
        <v>91</v>
      </c>
      <c r="BJ15">
        <v>15.5</v>
      </c>
      <c r="BQ15" t="s">
        <v>13</v>
      </c>
      <c r="BR15" t="s">
        <v>12</v>
      </c>
      <c r="BS15" t="s">
        <v>11</v>
      </c>
      <c r="BT15" t="s">
        <v>14</v>
      </c>
      <c r="BW15" t="s">
        <v>94</v>
      </c>
      <c r="BX15" t="s">
        <v>159</v>
      </c>
      <c r="BY15" t="s">
        <v>11</v>
      </c>
      <c r="BZ15" t="s">
        <v>14</v>
      </c>
      <c r="CC15" t="s">
        <v>3</v>
      </c>
      <c r="CE15" t="s">
        <v>3</v>
      </c>
      <c r="CF15" t="s">
        <v>4</v>
      </c>
      <c r="CG15">
        <v>13.8</v>
      </c>
      <c r="CH15">
        <v>0</v>
      </c>
      <c r="CI15">
        <v>1.5</v>
      </c>
      <c r="CJ15">
        <v>0</v>
      </c>
      <c r="CK15">
        <v>0.4</v>
      </c>
      <c r="CL15">
        <v>0</v>
      </c>
      <c r="CM15" t="s">
        <v>348</v>
      </c>
      <c r="CN15">
        <v>21.8</v>
      </c>
      <c r="CO15">
        <v>22</v>
      </c>
      <c r="CP15">
        <v>4.09</v>
      </c>
      <c r="DA15" t="s">
        <v>3</v>
      </c>
      <c r="DB15">
        <v>0.6</v>
      </c>
      <c r="DD15" t="s">
        <v>56</v>
      </c>
      <c r="DE15" t="s">
        <v>56</v>
      </c>
      <c r="DF15">
        <v>0</v>
      </c>
      <c r="DG15">
        <v>0</v>
      </c>
      <c r="DH15" t="s">
        <v>7</v>
      </c>
      <c r="DP15" t="s">
        <v>4</v>
      </c>
      <c r="DR15" t="s">
        <v>55</v>
      </c>
      <c r="DS15" t="s">
        <v>102</v>
      </c>
      <c r="DT15">
        <v>15.4</v>
      </c>
      <c r="EA15" t="s">
        <v>13</v>
      </c>
      <c r="EB15" t="s">
        <v>12</v>
      </c>
      <c r="EC15" t="s">
        <v>11</v>
      </c>
      <c r="EG15" t="s">
        <v>4</v>
      </c>
      <c r="EI15" t="s">
        <v>3</v>
      </c>
      <c r="EJ15" t="s">
        <v>4</v>
      </c>
      <c r="EK15">
        <v>21.8</v>
      </c>
      <c r="EL15">
        <v>21.8</v>
      </c>
      <c r="EM15">
        <v>1.5</v>
      </c>
      <c r="EN15">
        <v>1.1000000000000001</v>
      </c>
      <c r="EO15">
        <v>0.7</v>
      </c>
      <c r="EP15">
        <v>0.6</v>
      </c>
      <c r="ER15">
        <v>21.8</v>
      </c>
      <c r="ES15">
        <v>21.4</v>
      </c>
      <c r="ET15">
        <v>4.53</v>
      </c>
      <c r="EU15">
        <v>2</v>
      </c>
      <c r="EV15" t="s">
        <v>1118</v>
      </c>
      <c r="EW15">
        <v>6</v>
      </c>
      <c r="EX15">
        <v>0.62</v>
      </c>
      <c r="EY15">
        <v>0.15</v>
      </c>
      <c r="EZ15" t="s">
        <v>3</v>
      </c>
      <c r="FA15">
        <v>0.6</v>
      </c>
      <c r="FC15" t="s">
        <v>56</v>
      </c>
      <c r="FD15" t="s">
        <v>56</v>
      </c>
      <c r="FE15">
        <v>0</v>
      </c>
      <c r="FF15">
        <v>0</v>
      </c>
      <c r="FG15" t="s">
        <v>4</v>
      </c>
      <c r="FH15" t="s">
        <v>7</v>
      </c>
      <c r="FP15" t="s">
        <v>4</v>
      </c>
      <c r="FR15" t="s">
        <v>55</v>
      </c>
      <c r="FS15" t="s">
        <v>40</v>
      </c>
      <c r="FT15">
        <v>15.8</v>
      </c>
      <c r="GA15" t="s">
        <v>13</v>
      </c>
      <c r="GB15" t="s">
        <v>12</v>
      </c>
      <c r="GC15" t="s">
        <v>11</v>
      </c>
      <c r="GG15" t="s">
        <v>13</v>
      </c>
      <c r="GH15" t="s">
        <v>12</v>
      </c>
      <c r="GI15" t="s">
        <v>11</v>
      </c>
      <c r="GM15" t="s">
        <v>4</v>
      </c>
      <c r="GO15" t="s">
        <v>3</v>
      </c>
      <c r="GP15" t="s">
        <v>4</v>
      </c>
      <c r="GQ15">
        <v>21.8</v>
      </c>
      <c r="GR15">
        <v>21.8</v>
      </c>
      <c r="GS15">
        <v>1.6</v>
      </c>
      <c r="GT15">
        <v>1.6</v>
      </c>
      <c r="GU15">
        <v>0.8</v>
      </c>
      <c r="GV15">
        <v>0.9</v>
      </c>
      <c r="GW15" t="s">
        <v>349</v>
      </c>
      <c r="HF15" s="2" t="s">
        <v>1076</v>
      </c>
      <c r="HG15">
        <v>8</v>
      </c>
    </row>
    <row r="16" spans="1:215" x14ac:dyDescent="0.35">
      <c r="A16">
        <v>20401268</v>
      </c>
      <c r="B16" t="s">
        <v>4</v>
      </c>
      <c r="D16">
        <v>95</v>
      </c>
      <c r="E16">
        <v>1.0812631578947369</v>
      </c>
      <c r="F16">
        <v>5.0999999999999996</v>
      </c>
      <c r="G16">
        <v>8.3000000000000007</v>
      </c>
      <c r="H16">
        <v>5</v>
      </c>
      <c r="I16">
        <v>8.3000000000000007</v>
      </c>
      <c r="J16">
        <v>5.05</v>
      </c>
      <c r="K16">
        <v>8.5</v>
      </c>
      <c r="L16" t="e">
        <v>#DIV/0!</v>
      </c>
      <c r="M16" s="13" t="e">
        <v>#DIV/0!</v>
      </c>
      <c r="N16">
        <v>8.1666666666666661</v>
      </c>
      <c r="O16">
        <v>41</v>
      </c>
      <c r="P16">
        <v>0.6166666666666667</v>
      </c>
      <c r="Q16">
        <v>0.3833333333333333</v>
      </c>
      <c r="R16" t="s">
        <v>52</v>
      </c>
      <c r="S16">
        <v>0</v>
      </c>
      <c r="T16" t="s">
        <v>56</v>
      </c>
      <c r="U16" t="s">
        <v>56</v>
      </c>
      <c r="V16">
        <v>0</v>
      </c>
      <c r="W16">
        <v>0</v>
      </c>
      <c r="X16" t="s">
        <v>61</v>
      </c>
      <c r="Y16" t="s">
        <v>400</v>
      </c>
      <c r="Z16" t="s">
        <v>3</v>
      </c>
      <c r="AA16" t="s">
        <v>3</v>
      </c>
      <c r="AB16" t="s">
        <v>4</v>
      </c>
      <c r="AC16">
        <v>0</v>
      </c>
      <c r="AE16" t="s">
        <v>4</v>
      </c>
      <c r="AH16">
        <v>31.7</v>
      </c>
      <c r="AI16">
        <v>32</v>
      </c>
      <c r="AJ16">
        <v>1.06</v>
      </c>
      <c r="AP16" t="s">
        <v>3</v>
      </c>
      <c r="AQ16">
        <v>0.9</v>
      </c>
      <c r="AS16" t="s">
        <v>56</v>
      </c>
      <c r="AT16" t="s">
        <v>56</v>
      </c>
      <c r="AU16">
        <v>0</v>
      </c>
      <c r="AV16">
        <v>0</v>
      </c>
      <c r="AW16" t="s">
        <v>4</v>
      </c>
      <c r="AX16" t="s">
        <v>1076</v>
      </c>
      <c r="AY16" t="s">
        <v>430</v>
      </c>
      <c r="AZ16">
        <v>14</v>
      </c>
      <c r="BA16">
        <v>10</v>
      </c>
      <c r="BF16" t="s">
        <v>4</v>
      </c>
      <c r="BH16" t="s">
        <v>414</v>
      </c>
      <c r="BI16" t="s">
        <v>42</v>
      </c>
      <c r="BJ16">
        <v>8.5</v>
      </c>
      <c r="BQ16" t="s">
        <v>13</v>
      </c>
      <c r="BR16" t="s">
        <v>12</v>
      </c>
      <c r="BS16" t="s">
        <v>14</v>
      </c>
      <c r="BT16" t="s">
        <v>11</v>
      </c>
      <c r="BU16" t="s">
        <v>15</v>
      </c>
      <c r="BW16" t="s">
        <v>12</v>
      </c>
      <c r="BX16" t="s">
        <v>13</v>
      </c>
      <c r="BY16" t="s">
        <v>11</v>
      </c>
      <c r="CC16" t="s">
        <v>4</v>
      </c>
      <c r="CE16" t="s">
        <v>4</v>
      </c>
      <c r="CF16" t="s">
        <v>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431</v>
      </c>
      <c r="CN16">
        <v>31.7</v>
      </c>
      <c r="CO16">
        <v>32</v>
      </c>
      <c r="CP16">
        <v>1.25</v>
      </c>
      <c r="CQ16">
        <v>1</v>
      </c>
      <c r="CR16" t="s">
        <v>1118</v>
      </c>
      <c r="CS16">
        <v>4.9800000000000004</v>
      </c>
      <c r="CT16">
        <v>0.51</v>
      </c>
      <c r="CU16">
        <v>0.25</v>
      </c>
      <c r="DA16" t="s">
        <v>3</v>
      </c>
      <c r="DB16">
        <v>0.9</v>
      </c>
      <c r="DD16" t="s">
        <v>56</v>
      </c>
      <c r="DE16" t="s">
        <v>56</v>
      </c>
      <c r="DF16">
        <v>0</v>
      </c>
      <c r="DG16">
        <v>0</v>
      </c>
      <c r="DH16" t="s">
        <v>7</v>
      </c>
      <c r="DI16" t="s">
        <v>70</v>
      </c>
      <c r="DJ16">
        <v>7</v>
      </c>
      <c r="DK16">
        <v>33</v>
      </c>
      <c r="DP16" t="s">
        <v>4</v>
      </c>
      <c r="DR16" t="s">
        <v>415</v>
      </c>
      <c r="DS16" t="s">
        <v>42</v>
      </c>
      <c r="DT16">
        <v>8</v>
      </c>
      <c r="EA16" t="s">
        <v>13</v>
      </c>
      <c r="EB16" t="s">
        <v>12</v>
      </c>
      <c r="EC16" t="s">
        <v>14</v>
      </c>
      <c r="ED16" t="s">
        <v>11</v>
      </c>
      <c r="EG16" t="s">
        <v>4</v>
      </c>
      <c r="EI16" t="s">
        <v>3</v>
      </c>
      <c r="EJ16" t="s">
        <v>3</v>
      </c>
      <c r="EK16">
        <v>18</v>
      </c>
      <c r="EL16">
        <v>10</v>
      </c>
      <c r="EM16">
        <v>1</v>
      </c>
      <c r="EN16">
        <v>1</v>
      </c>
      <c r="EO16">
        <v>0.6</v>
      </c>
      <c r="EP16">
        <v>0.8</v>
      </c>
      <c r="ER16">
        <v>31.7</v>
      </c>
      <c r="ES16">
        <v>32</v>
      </c>
      <c r="ET16">
        <v>0.9</v>
      </c>
      <c r="EZ16" t="s">
        <v>3</v>
      </c>
      <c r="FA16">
        <v>1</v>
      </c>
      <c r="FC16" t="s">
        <v>56</v>
      </c>
      <c r="FD16" t="s">
        <v>56</v>
      </c>
      <c r="FE16">
        <v>0</v>
      </c>
      <c r="FF16">
        <v>0</v>
      </c>
      <c r="FG16" t="s">
        <v>4</v>
      </c>
      <c r="FH16" t="s">
        <v>7</v>
      </c>
      <c r="FP16" t="s">
        <v>4</v>
      </c>
      <c r="FR16" t="s">
        <v>415</v>
      </c>
      <c r="FS16" t="s">
        <v>42</v>
      </c>
      <c r="FT16">
        <v>8</v>
      </c>
      <c r="GA16" t="s">
        <v>11</v>
      </c>
      <c r="GB16" t="s">
        <v>12</v>
      </c>
      <c r="GC16" t="s">
        <v>13</v>
      </c>
      <c r="GG16" t="s">
        <v>11</v>
      </c>
      <c r="GH16" t="s">
        <v>12</v>
      </c>
      <c r="GI16" t="s">
        <v>13</v>
      </c>
      <c r="GM16" t="s">
        <v>4</v>
      </c>
      <c r="GO16" t="s">
        <v>3</v>
      </c>
      <c r="GP16" t="s">
        <v>3</v>
      </c>
      <c r="GQ16">
        <v>5</v>
      </c>
      <c r="GR16">
        <v>8</v>
      </c>
      <c r="GS16">
        <v>0.9</v>
      </c>
      <c r="GT16">
        <v>0.8</v>
      </c>
      <c r="GU16">
        <v>0.4</v>
      </c>
      <c r="GV16">
        <v>0.5</v>
      </c>
      <c r="HF16" s="15" t="s">
        <v>152</v>
      </c>
      <c r="HG16">
        <v>1</v>
      </c>
    </row>
    <row r="17" spans="1:215" x14ac:dyDescent="0.35">
      <c r="A17">
        <v>20401291</v>
      </c>
      <c r="B17" t="s">
        <v>4</v>
      </c>
      <c r="D17">
        <v>50.2</v>
      </c>
      <c r="E17">
        <v>0.85498007968127476</v>
      </c>
      <c r="F17">
        <v>4.3</v>
      </c>
      <c r="G17">
        <v>3.6</v>
      </c>
      <c r="H17">
        <v>4.4000000000000004</v>
      </c>
      <c r="I17">
        <v>7.1</v>
      </c>
      <c r="J17">
        <v>4.3499999999999996</v>
      </c>
      <c r="K17">
        <v>7</v>
      </c>
      <c r="L17">
        <v>0.83720930232558144</v>
      </c>
      <c r="M17" s="13">
        <v>1.6279069767441861</v>
      </c>
      <c r="N17">
        <v>7.0999999999999988</v>
      </c>
      <c r="O17">
        <v>0</v>
      </c>
      <c r="P17">
        <v>0</v>
      </c>
      <c r="Q17">
        <v>0</v>
      </c>
      <c r="R17" t="s">
        <v>52</v>
      </c>
      <c r="S17">
        <v>0</v>
      </c>
      <c r="T17" t="s">
        <v>56</v>
      </c>
      <c r="U17" t="s">
        <v>56</v>
      </c>
      <c r="V17">
        <v>0</v>
      </c>
      <c r="W17">
        <v>0</v>
      </c>
      <c r="X17" t="s">
        <v>61</v>
      </c>
      <c r="Y17" t="s">
        <v>62</v>
      </c>
      <c r="Z17" t="s">
        <v>4</v>
      </c>
      <c r="AA17" t="s">
        <v>4</v>
      </c>
      <c r="AB17" t="s">
        <v>4</v>
      </c>
      <c r="AC17">
        <v>0</v>
      </c>
      <c r="AE17" t="s">
        <v>4</v>
      </c>
      <c r="AH17">
        <v>16.7</v>
      </c>
      <c r="AI17">
        <v>23.2</v>
      </c>
      <c r="AJ17">
        <v>0</v>
      </c>
      <c r="AP17" t="s">
        <v>4</v>
      </c>
      <c r="AR17">
        <v>1.1000000000000001</v>
      </c>
      <c r="AS17" t="s">
        <v>56</v>
      </c>
      <c r="AT17" t="s">
        <v>56</v>
      </c>
      <c r="AU17">
        <v>0</v>
      </c>
      <c r="AV17">
        <v>0</v>
      </c>
      <c r="AW17" t="s">
        <v>4</v>
      </c>
      <c r="AX17" t="s">
        <v>1075</v>
      </c>
      <c r="AY17" t="s">
        <v>180</v>
      </c>
      <c r="AZ17">
        <v>16.7</v>
      </c>
      <c r="BA17">
        <v>0</v>
      </c>
      <c r="BF17" t="s">
        <v>4</v>
      </c>
      <c r="BH17" t="s">
        <v>37</v>
      </c>
      <c r="BI17" t="s">
        <v>43</v>
      </c>
      <c r="BJ17">
        <v>7.1</v>
      </c>
      <c r="BQ17" t="s">
        <v>16</v>
      </c>
      <c r="BR17" t="s">
        <v>15</v>
      </c>
      <c r="BS17" t="s">
        <v>81</v>
      </c>
      <c r="BT17" t="s">
        <v>13</v>
      </c>
      <c r="BW17" t="s">
        <v>14</v>
      </c>
      <c r="BX17" t="s">
        <v>15</v>
      </c>
      <c r="BY17" t="s">
        <v>13</v>
      </c>
      <c r="BZ17" t="s">
        <v>11</v>
      </c>
      <c r="CC17" t="s">
        <v>4</v>
      </c>
      <c r="CE17" t="s">
        <v>4</v>
      </c>
      <c r="CF17" t="s">
        <v>4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N17">
        <v>16.7</v>
      </c>
      <c r="CO17">
        <v>23.2</v>
      </c>
      <c r="CP17">
        <v>0.13</v>
      </c>
      <c r="CQ17">
        <v>1</v>
      </c>
      <c r="CR17" t="s">
        <v>1118</v>
      </c>
      <c r="CS17">
        <v>4.8</v>
      </c>
      <c r="CT17" t="s">
        <v>1160</v>
      </c>
      <c r="CU17">
        <v>0.01</v>
      </c>
      <c r="DA17" t="s">
        <v>4</v>
      </c>
      <c r="DC17">
        <v>0.8</v>
      </c>
      <c r="DD17" t="s">
        <v>56</v>
      </c>
      <c r="DE17" t="s">
        <v>56</v>
      </c>
      <c r="DF17">
        <v>0</v>
      </c>
      <c r="DG17">
        <v>0</v>
      </c>
      <c r="DH17" t="s">
        <v>1075</v>
      </c>
      <c r="DI17" t="s">
        <v>181</v>
      </c>
      <c r="DJ17">
        <v>16.7</v>
      </c>
      <c r="DK17">
        <v>16.7</v>
      </c>
      <c r="DP17" t="s">
        <v>4</v>
      </c>
      <c r="DR17" t="s">
        <v>37</v>
      </c>
      <c r="DS17" t="s">
        <v>43</v>
      </c>
      <c r="DT17">
        <v>7.1</v>
      </c>
      <c r="EA17" t="s">
        <v>81</v>
      </c>
      <c r="EB17" t="s">
        <v>13</v>
      </c>
      <c r="EG17" t="s">
        <v>4</v>
      </c>
      <c r="EI17" t="s">
        <v>4</v>
      </c>
      <c r="EJ17" t="s">
        <v>4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R17">
        <v>16.7</v>
      </c>
      <c r="ES17">
        <v>23.2</v>
      </c>
      <c r="ET17">
        <v>1.72</v>
      </c>
      <c r="EZ17" t="s">
        <v>4</v>
      </c>
      <c r="FB17">
        <v>0.5</v>
      </c>
      <c r="FC17" t="s">
        <v>56</v>
      </c>
      <c r="FD17" t="s">
        <v>56</v>
      </c>
      <c r="FE17">
        <v>0</v>
      </c>
      <c r="FF17">
        <v>0</v>
      </c>
      <c r="FG17" t="s">
        <v>4</v>
      </c>
      <c r="FH17" t="s">
        <v>1077</v>
      </c>
      <c r="FI17" t="s">
        <v>182</v>
      </c>
      <c r="FJ17">
        <v>16.7</v>
      </c>
      <c r="FK17">
        <v>33.5</v>
      </c>
      <c r="FP17" t="s">
        <v>4</v>
      </c>
      <c r="FR17" t="s">
        <v>37</v>
      </c>
      <c r="FS17" t="s">
        <v>43</v>
      </c>
      <c r="FT17">
        <v>7.1</v>
      </c>
      <c r="GA17" t="s">
        <v>13</v>
      </c>
      <c r="GB17" t="s">
        <v>15</v>
      </c>
      <c r="GG17" t="s">
        <v>11</v>
      </c>
      <c r="GH17" t="s">
        <v>13</v>
      </c>
      <c r="GM17" t="s">
        <v>4</v>
      </c>
      <c r="GO17" t="s">
        <v>4</v>
      </c>
      <c r="GP17" t="s">
        <v>4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HF17" s="15" t="s">
        <v>135</v>
      </c>
      <c r="HG17">
        <v>1</v>
      </c>
    </row>
    <row r="18" spans="1:215" x14ac:dyDescent="0.35">
      <c r="A18">
        <v>20401301</v>
      </c>
      <c r="B18" t="s">
        <v>4</v>
      </c>
      <c r="D18">
        <v>72.8</v>
      </c>
      <c r="E18">
        <v>0.42707417582417589</v>
      </c>
      <c r="F18">
        <v>5.0999999999999996</v>
      </c>
      <c r="G18">
        <v>13.8</v>
      </c>
      <c r="H18">
        <v>5.4</v>
      </c>
      <c r="I18">
        <v>17.5</v>
      </c>
      <c r="J18">
        <v>5.25</v>
      </c>
      <c r="K18">
        <v>18.829999999999998</v>
      </c>
      <c r="L18">
        <v>0.74594594594594599</v>
      </c>
      <c r="M18" s="13">
        <v>1.0178378378378377</v>
      </c>
      <c r="N18">
        <v>17.8</v>
      </c>
      <c r="O18">
        <v>0</v>
      </c>
      <c r="P18">
        <v>0</v>
      </c>
      <c r="Q18">
        <v>0</v>
      </c>
      <c r="R18" t="s">
        <v>52</v>
      </c>
      <c r="S18">
        <v>0</v>
      </c>
      <c r="T18" t="s">
        <v>56</v>
      </c>
      <c r="U18" t="s">
        <v>56</v>
      </c>
      <c r="V18">
        <v>0</v>
      </c>
      <c r="W18">
        <v>0</v>
      </c>
      <c r="X18" t="s">
        <v>61</v>
      </c>
      <c r="Y18" t="s">
        <v>62</v>
      </c>
      <c r="Z18" t="s">
        <v>4</v>
      </c>
      <c r="AA18" t="s">
        <v>4</v>
      </c>
      <c r="AB18" t="s">
        <v>4</v>
      </c>
      <c r="AC18">
        <v>0</v>
      </c>
      <c r="AE18" t="s">
        <v>4</v>
      </c>
      <c r="AH18">
        <v>24.3</v>
      </c>
      <c r="AI18">
        <v>24.8</v>
      </c>
      <c r="AJ18">
        <v>0</v>
      </c>
      <c r="AP18" t="s">
        <v>3</v>
      </c>
      <c r="AQ18">
        <v>1.1000000000000001</v>
      </c>
      <c r="AS18" t="s">
        <v>56</v>
      </c>
      <c r="AT18" t="s">
        <v>56</v>
      </c>
      <c r="AU18">
        <v>0</v>
      </c>
      <c r="AV18">
        <v>0</v>
      </c>
      <c r="AW18" t="s">
        <v>4</v>
      </c>
      <c r="AX18" t="s">
        <v>1075</v>
      </c>
      <c r="AY18" t="s">
        <v>190</v>
      </c>
      <c r="AZ18">
        <v>24.3</v>
      </c>
      <c r="BA18">
        <v>0</v>
      </c>
      <c r="BF18" t="s">
        <v>4</v>
      </c>
      <c r="BH18" t="s">
        <v>55</v>
      </c>
      <c r="BI18" t="s">
        <v>42</v>
      </c>
      <c r="BJ18">
        <v>17.8</v>
      </c>
      <c r="BQ18" t="s">
        <v>13</v>
      </c>
      <c r="BR18" t="s">
        <v>12</v>
      </c>
      <c r="BS18" t="s">
        <v>11</v>
      </c>
      <c r="BW18" t="s">
        <v>13</v>
      </c>
      <c r="BX18" t="s">
        <v>12</v>
      </c>
      <c r="BY18" t="s">
        <v>11</v>
      </c>
      <c r="BZ18" t="s">
        <v>14</v>
      </c>
      <c r="CC18" t="s">
        <v>4</v>
      </c>
      <c r="CE18" t="s">
        <v>4</v>
      </c>
      <c r="CF18" t="s">
        <v>3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N18">
        <v>24.3</v>
      </c>
      <c r="CO18">
        <v>23.9</v>
      </c>
      <c r="CP18">
        <v>0.46</v>
      </c>
      <c r="CQ18">
        <v>2</v>
      </c>
      <c r="CR18" t="s">
        <v>1118</v>
      </c>
      <c r="CS18">
        <v>5.3</v>
      </c>
      <c r="CT18">
        <v>1.4</v>
      </c>
      <c r="CU18">
        <v>0.1</v>
      </c>
      <c r="DA18" t="s">
        <v>3</v>
      </c>
      <c r="DB18">
        <v>0.8</v>
      </c>
      <c r="DD18" t="s">
        <v>56</v>
      </c>
      <c r="DE18" t="s">
        <v>56</v>
      </c>
      <c r="DF18">
        <v>0</v>
      </c>
      <c r="DG18">
        <v>0</v>
      </c>
      <c r="DH18" t="s">
        <v>1075</v>
      </c>
      <c r="DI18" t="s">
        <v>274</v>
      </c>
      <c r="DJ18">
        <v>24.3</v>
      </c>
      <c r="DK18">
        <v>24.3</v>
      </c>
      <c r="DP18" t="s">
        <v>4</v>
      </c>
      <c r="DR18" t="s">
        <v>55</v>
      </c>
      <c r="DS18" t="s">
        <v>42</v>
      </c>
      <c r="DT18">
        <v>17.8</v>
      </c>
      <c r="EA18" t="s">
        <v>13</v>
      </c>
      <c r="EB18" t="s">
        <v>12</v>
      </c>
      <c r="EC18" t="s">
        <v>11</v>
      </c>
      <c r="EG18" t="s">
        <v>4</v>
      </c>
      <c r="EI18" t="s">
        <v>4</v>
      </c>
      <c r="EJ18" t="s">
        <v>3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R18">
        <v>24.3</v>
      </c>
      <c r="ES18">
        <v>23.1</v>
      </c>
      <c r="ET18">
        <v>0.87</v>
      </c>
      <c r="EZ18" t="s">
        <v>3</v>
      </c>
      <c r="FA18">
        <v>1</v>
      </c>
      <c r="FC18" t="s">
        <v>56</v>
      </c>
      <c r="FD18" t="s">
        <v>56</v>
      </c>
      <c r="FE18">
        <v>0</v>
      </c>
      <c r="FF18">
        <v>0</v>
      </c>
      <c r="FG18" t="s">
        <v>4</v>
      </c>
      <c r="FH18" t="s">
        <v>1075</v>
      </c>
      <c r="FI18" t="s">
        <v>276</v>
      </c>
      <c r="FJ18">
        <v>24.3</v>
      </c>
      <c r="FK18">
        <v>48.6</v>
      </c>
      <c r="FP18" t="s">
        <v>4</v>
      </c>
      <c r="FR18" t="s">
        <v>55</v>
      </c>
      <c r="FS18" t="s">
        <v>42</v>
      </c>
      <c r="FT18">
        <v>17.8</v>
      </c>
      <c r="GA18" t="s">
        <v>13</v>
      </c>
      <c r="GB18" t="s">
        <v>12</v>
      </c>
      <c r="GC18" t="s">
        <v>11</v>
      </c>
      <c r="GG18" t="s">
        <v>12</v>
      </c>
      <c r="GH18" t="s">
        <v>11</v>
      </c>
      <c r="GI18" t="s">
        <v>13</v>
      </c>
      <c r="GM18" t="s">
        <v>4</v>
      </c>
      <c r="GO18" t="s">
        <v>4</v>
      </c>
      <c r="GP18" t="s">
        <v>3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HF18" s="15" t="s">
        <v>367</v>
      </c>
      <c r="HG18">
        <v>1</v>
      </c>
    </row>
    <row r="19" spans="1:215" x14ac:dyDescent="0.35">
      <c r="A19">
        <v>20401302</v>
      </c>
      <c r="B19" t="s">
        <v>4</v>
      </c>
      <c r="D19">
        <v>81</v>
      </c>
      <c r="E19">
        <v>0.7767901234567901</v>
      </c>
      <c r="F19">
        <v>7.2</v>
      </c>
      <c r="G19">
        <v>15.4</v>
      </c>
      <c r="H19">
        <v>7.3</v>
      </c>
      <c r="I19">
        <v>16.8</v>
      </c>
      <c r="J19">
        <v>7.25</v>
      </c>
      <c r="K19">
        <v>18.079999999999998</v>
      </c>
      <c r="L19">
        <v>0.34222222222222221</v>
      </c>
      <c r="M19" s="13">
        <v>0.40177777777777773</v>
      </c>
      <c r="N19">
        <v>16.266666666666666</v>
      </c>
      <c r="O19">
        <v>16</v>
      </c>
      <c r="P19">
        <v>0.68333333333333324</v>
      </c>
      <c r="Q19">
        <v>0.13333333333333333</v>
      </c>
      <c r="R19" t="s">
        <v>52</v>
      </c>
      <c r="S19">
        <v>0</v>
      </c>
      <c r="T19" t="s">
        <v>56</v>
      </c>
      <c r="U19" t="s">
        <v>56</v>
      </c>
      <c r="V19">
        <v>0</v>
      </c>
      <c r="W19">
        <v>0</v>
      </c>
      <c r="X19" t="s">
        <v>89</v>
      </c>
      <c r="Y19" t="s">
        <v>100</v>
      </c>
      <c r="Z19" t="s">
        <v>4</v>
      </c>
      <c r="AA19" t="s">
        <v>3</v>
      </c>
      <c r="AB19" t="s">
        <v>4</v>
      </c>
      <c r="AC19">
        <v>0</v>
      </c>
      <c r="AE19" t="s">
        <v>4</v>
      </c>
      <c r="AG19" t="s">
        <v>251</v>
      </c>
      <c r="AH19">
        <v>27</v>
      </c>
      <c r="AI19">
        <v>26</v>
      </c>
      <c r="AJ19">
        <v>0.35</v>
      </c>
      <c r="AP19" t="s">
        <v>3</v>
      </c>
      <c r="AQ19">
        <v>1.1000000000000001</v>
      </c>
      <c r="AS19" t="s">
        <v>56</v>
      </c>
      <c r="AT19" t="s">
        <v>56</v>
      </c>
      <c r="AU19">
        <v>0</v>
      </c>
      <c r="AV19">
        <v>0</v>
      </c>
      <c r="AW19" t="s">
        <v>4</v>
      </c>
      <c r="AX19" t="s">
        <v>7</v>
      </c>
      <c r="BE19" t="s">
        <v>4</v>
      </c>
      <c r="BF19" t="s">
        <v>4</v>
      </c>
      <c r="BH19" t="s">
        <v>55</v>
      </c>
      <c r="BI19" t="s">
        <v>42</v>
      </c>
      <c r="BJ19">
        <v>17.100000000000001</v>
      </c>
      <c r="BQ19" t="s">
        <v>12</v>
      </c>
      <c r="BR19" t="s">
        <v>13</v>
      </c>
      <c r="BS19" t="s">
        <v>14</v>
      </c>
      <c r="BW19" t="s">
        <v>94</v>
      </c>
      <c r="BX19" t="s">
        <v>159</v>
      </c>
      <c r="BY19" t="s">
        <v>14</v>
      </c>
      <c r="CC19" t="s">
        <v>4</v>
      </c>
      <c r="CE19" t="s">
        <v>4</v>
      </c>
      <c r="CF19" t="s">
        <v>4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382</v>
      </c>
      <c r="CN19">
        <v>27</v>
      </c>
      <c r="CO19">
        <v>26</v>
      </c>
      <c r="CP19">
        <v>0.15</v>
      </c>
      <c r="CQ19">
        <v>2</v>
      </c>
      <c r="CR19" t="s">
        <v>1118</v>
      </c>
      <c r="CS19">
        <v>8.1999999999999993</v>
      </c>
      <c r="CT19">
        <v>0.4</v>
      </c>
      <c r="CU19">
        <v>0.15</v>
      </c>
      <c r="DA19" t="s">
        <v>3</v>
      </c>
      <c r="DB19">
        <v>1.1000000000000001</v>
      </c>
      <c r="DD19" t="s">
        <v>56</v>
      </c>
      <c r="DE19" t="s">
        <v>56</v>
      </c>
      <c r="DF19">
        <v>0</v>
      </c>
      <c r="DG19">
        <v>0</v>
      </c>
      <c r="DH19" t="s">
        <v>7</v>
      </c>
      <c r="DO19" t="s">
        <v>4</v>
      </c>
      <c r="DP19" t="s">
        <v>4</v>
      </c>
      <c r="DR19" t="s">
        <v>55</v>
      </c>
      <c r="DS19" t="s">
        <v>41</v>
      </c>
      <c r="DT19">
        <v>16.5</v>
      </c>
      <c r="EA19" t="s">
        <v>12</v>
      </c>
      <c r="EB19" t="s">
        <v>13</v>
      </c>
      <c r="EG19" t="s">
        <v>3</v>
      </c>
      <c r="EH19" t="s">
        <v>71</v>
      </c>
      <c r="EI19" t="s">
        <v>3</v>
      </c>
      <c r="EJ19" t="s">
        <v>4</v>
      </c>
      <c r="EK19">
        <v>6</v>
      </c>
      <c r="EL19">
        <v>0</v>
      </c>
      <c r="EM19">
        <v>2.4</v>
      </c>
      <c r="EN19">
        <v>0</v>
      </c>
      <c r="EO19">
        <v>0.4</v>
      </c>
      <c r="EP19">
        <v>0</v>
      </c>
      <c r="EQ19" t="s">
        <v>252</v>
      </c>
      <c r="ER19">
        <v>27</v>
      </c>
      <c r="ES19">
        <v>26</v>
      </c>
      <c r="ET19">
        <v>1.92</v>
      </c>
      <c r="EZ19" t="s">
        <v>3</v>
      </c>
      <c r="FA19">
        <v>1</v>
      </c>
      <c r="FC19" t="s">
        <v>56</v>
      </c>
      <c r="FD19" t="s">
        <v>56</v>
      </c>
      <c r="FE19">
        <v>0</v>
      </c>
      <c r="FF19">
        <v>0</v>
      </c>
      <c r="FG19" t="s">
        <v>4</v>
      </c>
      <c r="FH19" t="s">
        <v>7</v>
      </c>
      <c r="FO19" t="s">
        <v>4</v>
      </c>
      <c r="FP19" t="s">
        <v>4</v>
      </c>
      <c r="FR19" t="s">
        <v>55</v>
      </c>
      <c r="FS19" t="s">
        <v>91</v>
      </c>
      <c r="FT19">
        <v>15.2</v>
      </c>
      <c r="GA19" t="s">
        <v>12</v>
      </c>
      <c r="GB19" t="s">
        <v>13</v>
      </c>
      <c r="GG19" t="s">
        <v>94</v>
      </c>
      <c r="GH19" t="s">
        <v>13</v>
      </c>
      <c r="GM19" t="s">
        <v>3</v>
      </c>
      <c r="GN19" t="s">
        <v>25</v>
      </c>
      <c r="GO19" t="s">
        <v>3</v>
      </c>
      <c r="GP19" t="s">
        <v>4</v>
      </c>
      <c r="GQ19">
        <v>10</v>
      </c>
      <c r="GR19">
        <v>0</v>
      </c>
      <c r="GS19">
        <v>1.7</v>
      </c>
      <c r="GT19">
        <v>0</v>
      </c>
      <c r="GU19">
        <v>0.4</v>
      </c>
      <c r="GV19">
        <v>0</v>
      </c>
      <c r="GW19" t="s">
        <v>383</v>
      </c>
      <c r="HF19" s="15" t="s">
        <v>142</v>
      </c>
      <c r="HG19">
        <v>1</v>
      </c>
    </row>
    <row r="20" spans="1:215" x14ac:dyDescent="0.35">
      <c r="A20">
        <v>20401303</v>
      </c>
      <c r="B20" t="s">
        <v>4</v>
      </c>
      <c r="D20">
        <v>54.4</v>
      </c>
      <c r="E20">
        <v>7.4761029411764698E-2</v>
      </c>
      <c r="F20">
        <v>5.0999999999999996</v>
      </c>
      <c r="G20">
        <v>13.3</v>
      </c>
      <c r="H20">
        <v>5.3</v>
      </c>
      <c r="I20">
        <v>12.2</v>
      </c>
      <c r="J20">
        <v>5.1999999999999993</v>
      </c>
      <c r="K20">
        <v>16.670000000000002</v>
      </c>
      <c r="L20">
        <v>0.87500000000000011</v>
      </c>
      <c r="M20" s="13">
        <v>1.0967105263157897</v>
      </c>
      <c r="N20">
        <v>13.233333333333334</v>
      </c>
      <c r="O20">
        <v>74.599999999999994</v>
      </c>
      <c r="P20">
        <v>1.5666666666666667</v>
      </c>
      <c r="Q20">
        <v>1.25</v>
      </c>
      <c r="R20" t="s">
        <v>52</v>
      </c>
      <c r="S20">
        <v>0</v>
      </c>
      <c r="T20" t="s">
        <v>56</v>
      </c>
      <c r="U20" t="s">
        <v>56</v>
      </c>
      <c r="V20">
        <v>0</v>
      </c>
      <c r="W20">
        <v>0</v>
      </c>
      <c r="X20">
        <v>0</v>
      </c>
      <c r="Z20" t="s">
        <v>4</v>
      </c>
      <c r="AA20" t="s">
        <v>4</v>
      </c>
      <c r="AB20" t="s">
        <v>4</v>
      </c>
      <c r="AC20">
        <v>0</v>
      </c>
      <c r="AE20" t="s">
        <v>4</v>
      </c>
      <c r="AH20">
        <v>14.6</v>
      </c>
      <c r="AI20">
        <v>14.7</v>
      </c>
      <c r="AJ20">
        <v>0</v>
      </c>
      <c r="AP20" t="s">
        <v>3</v>
      </c>
      <c r="AQ20">
        <v>1.1000000000000001</v>
      </c>
      <c r="AS20" t="s">
        <v>56</v>
      </c>
      <c r="AT20" t="s">
        <v>56</v>
      </c>
      <c r="AU20">
        <v>0</v>
      </c>
      <c r="AV20">
        <v>0</v>
      </c>
      <c r="AW20" t="s">
        <v>4</v>
      </c>
      <c r="AX20" t="s">
        <v>7</v>
      </c>
      <c r="BF20" t="s">
        <v>4</v>
      </c>
      <c r="BH20" t="s">
        <v>55</v>
      </c>
      <c r="BI20" t="s">
        <v>91</v>
      </c>
      <c r="BJ20">
        <v>13.3</v>
      </c>
      <c r="BQ20" t="s">
        <v>13</v>
      </c>
      <c r="BR20" t="s">
        <v>14</v>
      </c>
      <c r="BS20" t="s">
        <v>11</v>
      </c>
      <c r="BW20" t="s">
        <v>13</v>
      </c>
      <c r="BX20" t="s">
        <v>12</v>
      </c>
      <c r="BY20" t="s">
        <v>11</v>
      </c>
      <c r="CC20" t="s">
        <v>4</v>
      </c>
      <c r="CE20" t="s">
        <v>3</v>
      </c>
      <c r="CF20" t="s">
        <v>4</v>
      </c>
      <c r="CG20">
        <v>14.6</v>
      </c>
      <c r="CH20">
        <v>14.6</v>
      </c>
      <c r="CI20">
        <v>1.6</v>
      </c>
      <c r="CJ20">
        <v>1.6</v>
      </c>
      <c r="CK20">
        <v>1.1000000000000001</v>
      </c>
      <c r="CL20">
        <v>1</v>
      </c>
      <c r="CN20">
        <v>14.6</v>
      </c>
      <c r="CO20">
        <v>14.5</v>
      </c>
      <c r="CP20">
        <v>0.21</v>
      </c>
      <c r="CQ20">
        <v>1</v>
      </c>
      <c r="CR20" t="s">
        <v>1118</v>
      </c>
      <c r="CS20">
        <v>4.8</v>
      </c>
      <c r="CT20">
        <v>0.54</v>
      </c>
      <c r="CU20">
        <v>0.09</v>
      </c>
      <c r="DA20" t="s">
        <v>3</v>
      </c>
      <c r="DB20">
        <v>1.1000000000000001</v>
      </c>
      <c r="DD20" t="s">
        <v>56</v>
      </c>
      <c r="DE20" t="s">
        <v>56</v>
      </c>
      <c r="DF20">
        <v>0</v>
      </c>
      <c r="DG20">
        <v>0</v>
      </c>
      <c r="DH20" t="s">
        <v>7</v>
      </c>
      <c r="DP20" t="s">
        <v>4</v>
      </c>
      <c r="DR20" t="s">
        <v>55</v>
      </c>
      <c r="DS20" t="s">
        <v>41</v>
      </c>
      <c r="DT20">
        <v>13.4</v>
      </c>
      <c r="EA20" t="s">
        <v>13</v>
      </c>
      <c r="EB20" t="s">
        <v>81</v>
      </c>
      <c r="EC20" t="s">
        <v>12</v>
      </c>
      <c r="EG20" t="s">
        <v>4</v>
      </c>
      <c r="EI20" t="s">
        <v>3</v>
      </c>
      <c r="EJ20" t="s">
        <v>4</v>
      </c>
      <c r="EK20">
        <v>14.6</v>
      </c>
      <c r="EL20">
        <v>14.6</v>
      </c>
      <c r="EM20">
        <v>1.5</v>
      </c>
      <c r="EN20">
        <v>1.5</v>
      </c>
      <c r="EO20">
        <v>1.3</v>
      </c>
      <c r="EP20">
        <v>1.2</v>
      </c>
      <c r="ER20">
        <v>14.6</v>
      </c>
      <c r="ES20">
        <v>14.6</v>
      </c>
      <c r="ET20">
        <v>7.0000000000000007E-2</v>
      </c>
      <c r="EZ20" t="s">
        <v>3</v>
      </c>
      <c r="FA20">
        <v>1</v>
      </c>
      <c r="FC20" t="s">
        <v>56</v>
      </c>
      <c r="FD20" t="s">
        <v>56</v>
      </c>
      <c r="FE20">
        <v>0</v>
      </c>
      <c r="FF20">
        <v>0</v>
      </c>
      <c r="FG20" t="s">
        <v>4</v>
      </c>
      <c r="FH20" t="s">
        <v>7</v>
      </c>
      <c r="FO20" t="s">
        <v>4</v>
      </c>
      <c r="FR20" t="s">
        <v>55</v>
      </c>
      <c r="FS20" t="s">
        <v>91</v>
      </c>
      <c r="FT20">
        <v>13</v>
      </c>
      <c r="GA20" t="s">
        <v>13</v>
      </c>
      <c r="GB20" t="s">
        <v>14</v>
      </c>
      <c r="GC20" t="s">
        <v>12</v>
      </c>
      <c r="GG20" t="s">
        <v>13</v>
      </c>
      <c r="GH20" t="s">
        <v>12</v>
      </c>
      <c r="GM20" t="s">
        <v>4</v>
      </c>
      <c r="GO20" t="s">
        <v>3</v>
      </c>
      <c r="GP20" t="s">
        <v>4</v>
      </c>
      <c r="GQ20">
        <v>14.6</v>
      </c>
      <c r="GR20">
        <v>14.6</v>
      </c>
      <c r="GS20">
        <v>1.5</v>
      </c>
      <c r="GT20">
        <v>1.7</v>
      </c>
      <c r="GU20">
        <v>1.5</v>
      </c>
      <c r="GV20">
        <v>1.4</v>
      </c>
      <c r="HF20" s="15" t="s">
        <v>111</v>
      </c>
      <c r="HG20">
        <v>1</v>
      </c>
    </row>
    <row r="21" spans="1:215" x14ac:dyDescent="0.35">
      <c r="A21">
        <v>20401327</v>
      </c>
      <c r="B21" t="s">
        <v>4</v>
      </c>
      <c r="D21">
        <v>102</v>
      </c>
      <c r="E21">
        <v>0.14333333333333334</v>
      </c>
      <c r="F21">
        <v>6.8</v>
      </c>
      <c r="G21">
        <v>13.3</v>
      </c>
      <c r="H21">
        <v>6.7</v>
      </c>
      <c r="I21">
        <v>14.8</v>
      </c>
      <c r="J21">
        <v>6.75</v>
      </c>
      <c r="K21">
        <v>14.83</v>
      </c>
      <c r="L21">
        <v>0.82608695652173914</v>
      </c>
      <c r="M21" s="13">
        <v>0.92111801242236013</v>
      </c>
      <c r="N21">
        <v>14.300000000000002</v>
      </c>
      <c r="O21">
        <v>0</v>
      </c>
      <c r="P21">
        <v>0</v>
      </c>
      <c r="Q21">
        <v>0</v>
      </c>
      <c r="R21" t="s">
        <v>52</v>
      </c>
      <c r="S21">
        <v>0</v>
      </c>
      <c r="T21" t="s">
        <v>56</v>
      </c>
      <c r="U21" t="s">
        <v>56</v>
      </c>
      <c r="V21">
        <v>0</v>
      </c>
      <c r="W21">
        <v>0</v>
      </c>
      <c r="X21" t="s">
        <v>61</v>
      </c>
      <c r="Y21" t="s">
        <v>62</v>
      </c>
      <c r="Z21" t="s">
        <v>4</v>
      </c>
      <c r="AA21" t="s">
        <v>3</v>
      </c>
      <c r="AB21" t="s">
        <v>4</v>
      </c>
      <c r="AC21">
        <v>0</v>
      </c>
      <c r="AE21" t="s">
        <v>4</v>
      </c>
      <c r="AG21" t="s">
        <v>122</v>
      </c>
      <c r="AH21">
        <v>34</v>
      </c>
      <c r="AI21">
        <v>34</v>
      </c>
      <c r="AJ21">
        <v>0.25</v>
      </c>
      <c r="AK21">
        <v>1</v>
      </c>
      <c r="AL21" t="s">
        <v>1118</v>
      </c>
      <c r="AM21">
        <v>7.75</v>
      </c>
      <c r="AN21">
        <v>0.36</v>
      </c>
      <c r="AO21">
        <v>0.01</v>
      </c>
      <c r="AP21" t="s">
        <v>4</v>
      </c>
      <c r="AR21">
        <v>1.3</v>
      </c>
      <c r="AS21" t="s">
        <v>56</v>
      </c>
      <c r="AT21" t="s">
        <v>56</v>
      </c>
      <c r="AU21">
        <v>0</v>
      </c>
      <c r="AV21">
        <v>0</v>
      </c>
      <c r="AW21" t="s">
        <v>4</v>
      </c>
      <c r="AX21" t="s">
        <v>7</v>
      </c>
      <c r="BE21" t="s">
        <v>4</v>
      </c>
      <c r="BF21" t="s">
        <v>4</v>
      </c>
      <c r="BH21" t="s">
        <v>55</v>
      </c>
      <c r="BI21" t="s">
        <v>42</v>
      </c>
      <c r="BJ21">
        <v>14.3</v>
      </c>
      <c r="BQ21" t="s">
        <v>14</v>
      </c>
      <c r="BR21" t="s">
        <v>13</v>
      </c>
      <c r="BW21" t="s">
        <v>14</v>
      </c>
      <c r="BX21" t="s">
        <v>13</v>
      </c>
      <c r="BY21" t="s">
        <v>12</v>
      </c>
      <c r="BZ21" t="s">
        <v>11</v>
      </c>
      <c r="CC21" t="s">
        <v>4</v>
      </c>
      <c r="CE21" t="s">
        <v>4</v>
      </c>
      <c r="CF21" t="s">
        <v>4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N21">
        <v>34</v>
      </c>
      <c r="CO21">
        <v>34</v>
      </c>
      <c r="CP21">
        <v>0</v>
      </c>
      <c r="DA21" t="s">
        <v>4</v>
      </c>
      <c r="DC21">
        <v>1.4</v>
      </c>
      <c r="DD21" t="s">
        <v>56</v>
      </c>
      <c r="DE21" t="s">
        <v>56</v>
      </c>
      <c r="DF21">
        <v>0</v>
      </c>
      <c r="DG21">
        <v>0</v>
      </c>
      <c r="DH21" t="s">
        <v>7</v>
      </c>
      <c r="DO21" t="s">
        <v>4</v>
      </c>
      <c r="DP21" t="s">
        <v>4</v>
      </c>
      <c r="DR21" t="s">
        <v>55</v>
      </c>
      <c r="DS21" t="s">
        <v>42</v>
      </c>
      <c r="DT21">
        <v>14.3</v>
      </c>
      <c r="EA21" t="s">
        <v>14</v>
      </c>
      <c r="EB21" t="s">
        <v>13</v>
      </c>
      <c r="EC21" t="s">
        <v>12</v>
      </c>
      <c r="EG21" t="s">
        <v>4</v>
      </c>
      <c r="EI21" t="s">
        <v>4</v>
      </c>
      <c r="EJ21" t="s">
        <v>4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R21">
        <v>34</v>
      </c>
      <c r="ES21">
        <v>34</v>
      </c>
      <c r="ET21">
        <v>0.18</v>
      </c>
      <c r="EZ21" t="s">
        <v>4</v>
      </c>
      <c r="FB21">
        <v>1.1000000000000001</v>
      </c>
      <c r="FC21" t="s">
        <v>56</v>
      </c>
      <c r="FD21" t="s">
        <v>56</v>
      </c>
      <c r="FE21">
        <v>0</v>
      </c>
      <c r="FF21">
        <v>0</v>
      </c>
      <c r="FG21" t="s">
        <v>4</v>
      </c>
      <c r="FH21" t="s">
        <v>7</v>
      </c>
      <c r="FO21" t="s">
        <v>4</v>
      </c>
      <c r="FP21" t="s">
        <v>4</v>
      </c>
      <c r="FR21" t="s">
        <v>55</v>
      </c>
      <c r="FS21" t="s">
        <v>91</v>
      </c>
      <c r="FT21">
        <v>14.3</v>
      </c>
      <c r="GA21" t="s">
        <v>12</v>
      </c>
      <c r="GB21" t="s">
        <v>13</v>
      </c>
      <c r="GC21" t="s">
        <v>14</v>
      </c>
      <c r="GG21" t="s">
        <v>94</v>
      </c>
      <c r="GH21" t="s">
        <v>13</v>
      </c>
      <c r="GI21" t="s">
        <v>14</v>
      </c>
      <c r="GM21" t="s">
        <v>4</v>
      </c>
      <c r="GO21" t="s">
        <v>4</v>
      </c>
      <c r="GP21" t="s">
        <v>4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HF21" s="15" t="s">
        <v>116</v>
      </c>
      <c r="HG21">
        <v>1</v>
      </c>
    </row>
    <row r="22" spans="1:215" x14ac:dyDescent="0.35">
      <c r="A22">
        <v>20401337</v>
      </c>
      <c r="B22" t="s">
        <v>4</v>
      </c>
      <c r="D22">
        <v>111.3</v>
      </c>
      <c r="E22">
        <v>0.18021563342318062</v>
      </c>
      <c r="F22">
        <v>9.3000000000000007</v>
      </c>
      <c r="G22">
        <v>17.3</v>
      </c>
      <c r="H22">
        <v>8.6999999999999993</v>
      </c>
      <c r="I22">
        <v>17.3</v>
      </c>
      <c r="J22">
        <v>9</v>
      </c>
      <c r="K22">
        <v>18.010000000000002</v>
      </c>
      <c r="L22">
        <v>0.93513513513513513</v>
      </c>
      <c r="M22" s="13">
        <v>0.97351351351351356</v>
      </c>
      <c r="N22">
        <v>17.3</v>
      </c>
      <c r="O22">
        <v>0</v>
      </c>
      <c r="P22">
        <v>0</v>
      </c>
      <c r="Q22">
        <v>0</v>
      </c>
      <c r="R22" t="s">
        <v>52</v>
      </c>
      <c r="S22">
        <v>0</v>
      </c>
      <c r="T22" t="s">
        <v>56</v>
      </c>
      <c r="U22" t="s">
        <v>56</v>
      </c>
      <c r="V22">
        <v>0</v>
      </c>
      <c r="W22">
        <v>0</v>
      </c>
      <c r="X22" t="s">
        <v>61</v>
      </c>
      <c r="Y22" t="s">
        <v>62</v>
      </c>
      <c r="Z22" t="s">
        <v>4</v>
      </c>
      <c r="AA22" t="s">
        <v>3</v>
      </c>
      <c r="AB22" t="s">
        <v>3</v>
      </c>
      <c r="AC22">
        <v>0</v>
      </c>
      <c r="AE22" t="s">
        <v>4</v>
      </c>
      <c r="AH22">
        <v>37.1</v>
      </c>
      <c r="AI22">
        <v>30.3</v>
      </c>
      <c r="AJ22">
        <v>0.36</v>
      </c>
      <c r="AP22" t="s">
        <v>4</v>
      </c>
      <c r="AR22">
        <v>1.1000000000000001</v>
      </c>
      <c r="AS22" t="s">
        <v>56</v>
      </c>
      <c r="AT22" t="s">
        <v>56</v>
      </c>
      <c r="AU22">
        <v>0</v>
      </c>
      <c r="AV22">
        <v>0</v>
      </c>
      <c r="AW22" t="s">
        <v>4</v>
      </c>
      <c r="AX22" t="s">
        <v>7</v>
      </c>
      <c r="BF22" t="s">
        <v>4</v>
      </c>
      <c r="BH22" t="s">
        <v>55</v>
      </c>
      <c r="BI22" t="s">
        <v>42</v>
      </c>
      <c r="BJ22">
        <v>17.3</v>
      </c>
      <c r="BQ22" t="s">
        <v>13</v>
      </c>
      <c r="BW22" t="s">
        <v>13</v>
      </c>
      <c r="BX22" t="s">
        <v>12</v>
      </c>
      <c r="BY22" t="s">
        <v>11</v>
      </c>
      <c r="CC22" t="s">
        <v>4</v>
      </c>
      <c r="CE22" t="s">
        <v>4</v>
      </c>
      <c r="CF22" t="s">
        <v>4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N22">
        <v>37.1</v>
      </c>
      <c r="CO22">
        <v>30.3</v>
      </c>
      <c r="CP22">
        <v>0.1</v>
      </c>
      <c r="CQ22">
        <v>1</v>
      </c>
      <c r="CR22" t="s">
        <v>1118</v>
      </c>
      <c r="CT22">
        <v>0.46</v>
      </c>
      <c r="CU22">
        <v>0.04</v>
      </c>
      <c r="DA22" t="s">
        <v>4</v>
      </c>
      <c r="DC22">
        <v>0.9</v>
      </c>
      <c r="DD22" t="s">
        <v>56</v>
      </c>
      <c r="DE22" t="s">
        <v>56</v>
      </c>
      <c r="DF22">
        <v>0</v>
      </c>
      <c r="DG22">
        <v>0</v>
      </c>
      <c r="DH22" t="s">
        <v>1075</v>
      </c>
      <c r="DI22" t="s">
        <v>63</v>
      </c>
      <c r="DJ22">
        <v>37.1</v>
      </c>
      <c r="DK22">
        <v>37.1</v>
      </c>
      <c r="DP22" t="s">
        <v>4</v>
      </c>
      <c r="DR22" t="s">
        <v>55</v>
      </c>
      <c r="DS22" t="s">
        <v>42</v>
      </c>
      <c r="DT22">
        <v>17.3</v>
      </c>
      <c r="EA22" t="s">
        <v>13</v>
      </c>
      <c r="EG22" t="s">
        <v>4</v>
      </c>
      <c r="EI22" t="s">
        <v>4</v>
      </c>
      <c r="EJ22" t="s">
        <v>4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R22">
        <v>37.1</v>
      </c>
      <c r="ES22">
        <v>30.6</v>
      </c>
      <c r="ET22">
        <v>0.2</v>
      </c>
      <c r="EZ22" t="s">
        <v>4</v>
      </c>
      <c r="FB22">
        <v>1.2</v>
      </c>
      <c r="FC22" t="s">
        <v>56</v>
      </c>
      <c r="FD22" t="s">
        <v>56</v>
      </c>
      <c r="FE22">
        <v>0</v>
      </c>
      <c r="FF22">
        <v>0</v>
      </c>
      <c r="FG22" t="s">
        <v>4</v>
      </c>
      <c r="FH22" t="s">
        <v>7</v>
      </c>
      <c r="FP22" t="s">
        <v>4</v>
      </c>
      <c r="FR22" t="s">
        <v>55</v>
      </c>
      <c r="FS22" t="s">
        <v>42</v>
      </c>
      <c r="FT22">
        <v>17.3</v>
      </c>
      <c r="GA22" t="s">
        <v>13</v>
      </c>
      <c r="GB22" t="s">
        <v>14</v>
      </c>
      <c r="GG22" t="s">
        <v>13</v>
      </c>
      <c r="GH22" t="s">
        <v>11</v>
      </c>
      <c r="GM22" t="s">
        <v>4</v>
      </c>
      <c r="GO22" t="s">
        <v>4</v>
      </c>
      <c r="GP22" t="s">
        <v>4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HF22" s="15" t="s">
        <v>286</v>
      </c>
      <c r="HG22">
        <v>1</v>
      </c>
    </row>
    <row r="23" spans="1:215" x14ac:dyDescent="0.35">
      <c r="A23">
        <v>20401343</v>
      </c>
      <c r="B23" t="s">
        <v>4</v>
      </c>
      <c r="D23">
        <v>50</v>
      </c>
      <c r="E23">
        <v>1.7802200000000001</v>
      </c>
      <c r="F23">
        <v>4.5</v>
      </c>
      <c r="G23">
        <v>6.7</v>
      </c>
      <c r="H23">
        <v>4.5999999999999996</v>
      </c>
      <c r="I23">
        <v>5.6</v>
      </c>
      <c r="J23">
        <v>4.55</v>
      </c>
      <c r="K23">
        <v>7</v>
      </c>
      <c r="L23">
        <v>1.1355932203389829</v>
      </c>
      <c r="M23" s="13">
        <v>1.1864406779661016</v>
      </c>
      <c r="N23">
        <v>6.7</v>
      </c>
      <c r="O23">
        <v>0</v>
      </c>
      <c r="P23">
        <v>0</v>
      </c>
      <c r="Q23">
        <v>0</v>
      </c>
      <c r="R23" t="s">
        <v>52</v>
      </c>
      <c r="S23">
        <v>0</v>
      </c>
      <c r="T23" t="s">
        <v>56</v>
      </c>
      <c r="U23" t="s">
        <v>56</v>
      </c>
      <c r="V23">
        <v>0</v>
      </c>
      <c r="W23">
        <v>0</v>
      </c>
      <c r="X23" t="s">
        <v>61</v>
      </c>
      <c r="Y23" t="s">
        <v>62</v>
      </c>
      <c r="Z23" t="s">
        <v>3</v>
      </c>
      <c r="AA23" t="s">
        <v>4</v>
      </c>
      <c r="AB23" t="s">
        <v>4</v>
      </c>
      <c r="AC23">
        <v>0</v>
      </c>
      <c r="AE23" t="s">
        <v>4</v>
      </c>
      <c r="AH23">
        <v>16.7</v>
      </c>
      <c r="AI23">
        <v>16.7</v>
      </c>
      <c r="AJ23">
        <v>0.48</v>
      </c>
      <c r="AP23" t="s">
        <v>3</v>
      </c>
      <c r="AQ23">
        <v>0.6</v>
      </c>
      <c r="AS23" t="s">
        <v>56</v>
      </c>
      <c r="AT23" t="s">
        <v>56</v>
      </c>
      <c r="AU23">
        <v>0</v>
      </c>
      <c r="AV23">
        <v>0</v>
      </c>
      <c r="AW23" t="s">
        <v>4</v>
      </c>
      <c r="AX23" t="s">
        <v>7</v>
      </c>
      <c r="BF23" t="s">
        <v>4</v>
      </c>
      <c r="BH23" t="s">
        <v>55</v>
      </c>
      <c r="BI23" t="s">
        <v>42</v>
      </c>
      <c r="BJ23">
        <v>6.7</v>
      </c>
      <c r="BQ23" t="s">
        <v>13</v>
      </c>
      <c r="BR23" t="s">
        <v>14</v>
      </c>
      <c r="BW23" t="s">
        <v>13</v>
      </c>
      <c r="BX23" t="s">
        <v>12</v>
      </c>
      <c r="BY23" t="s">
        <v>11</v>
      </c>
      <c r="CC23" t="s">
        <v>4</v>
      </c>
      <c r="CE23" t="s">
        <v>4</v>
      </c>
      <c r="CF23" t="s">
        <v>4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N23">
        <v>16.7</v>
      </c>
      <c r="CO23">
        <v>16.7</v>
      </c>
      <c r="CP23">
        <v>1.98</v>
      </c>
      <c r="CQ23">
        <v>2</v>
      </c>
      <c r="CR23" t="s">
        <v>1118</v>
      </c>
      <c r="CT23">
        <v>0.56999999999999995</v>
      </c>
      <c r="CU23">
        <v>0.01</v>
      </c>
      <c r="DA23" t="s">
        <v>4</v>
      </c>
      <c r="DC23">
        <v>0.4</v>
      </c>
      <c r="DD23" t="s">
        <v>56</v>
      </c>
      <c r="DE23" t="s">
        <v>56</v>
      </c>
      <c r="DF23">
        <v>0</v>
      </c>
      <c r="DG23">
        <v>0</v>
      </c>
      <c r="DH23" t="s">
        <v>1077</v>
      </c>
      <c r="DI23" t="s">
        <v>140</v>
      </c>
      <c r="DJ23">
        <v>16.7</v>
      </c>
      <c r="DK23">
        <v>16.7</v>
      </c>
      <c r="DP23" t="s">
        <v>4</v>
      </c>
      <c r="DR23" t="s">
        <v>55</v>
      </c>
      <c r="DS23" t="s">
        <v>42</v>
      </c>
      <c r="DT23">
        <v>6.7</v>
      </c>
      <c r="EA23" t="s">
        <v>12</v>
      </c>
      <c r="EB23" t="s">
        <v>13</v>
      </c>
      <c r="EC23" t="s">
        <v>14</v>
      </c>
      <c r="ED23" t="s">
        <v>11</v>
      </c>
      <c r="EG23" t="s">
        <v>4</v>
      </c>
      <c r="EI23" t="s">
        <v>4</v>
      </c>
      <c r="EJ23" t="s">
        <v>4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R23">
        <v>16.7</v>
      </c>
      <c r="ES23">
        <v>16.7</v>
      </c>
      <c r="ET23">
        <v>2.87</v>
      </c>
      <c r="EZ23" t="s">
        <v>3</v>
      </c>
      <c r="FA23">
        <v>0.7</v>
      </c>
      <c r="FC23" t="s">
        <v>56</v>
      </c>
      <c r="FD23" t="s">
        <v>56</v>
      </c>
      <c r="FE23">
        <v>0</v>
      </c>
      <c r="FF23">
        <v>0</v>
      </c>
      <c r="FG23" t="s">
        <v>4</v>
      </c>
      <c r="FH23" t="s">
        <v>7</v>
      </c>
      <c r="FP23" t="s">
        <v>4</v>
      </c>
      <c r="FR23" t="s">
        <v>55</v>
      </c>
      <c r="FS23" t="s">
        <v>42</v>
      </c>
      <c r="FT23">
        <v>6.7</v>
      </c>
      <c r="GA23" t="s">
        <v>12</v>
      </c>
      <c r="GB23" t="s">
        <v>11</v>
      </c>
      <c r="GG23" t="s">
        <v>11</v>
      </c>
      <c r="GH23" t="s">
        <v>12</v>
      </c>
      <c r="GI23" t="s">
        <v>13</v>
      </c>
      <c r="GJ23" t="s">
        <v>14</v>
      </c>
      <c r="GM23" t="s">
        <v>4</v>
      </c>
      <c r="GO23" t="s">
        <v>4</v>
      </c>
      <c r="GP23" t="s">
        <v>4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HF23" s="15" t="s">
        <v>301</v>
      </c>
      <c r="HG23">
        <v>1</v>
      </c>
    </row>
    <row r="24" spans="1:215" x14ac:dyDescent="0.35">
      <c r="A24">
        <v>20401344</v>
      </c>
      <c r="B24" t="s">
        <v>4</v>
      </c>
      <c r="D24">
        <v>45</v>
      </c>
      <c r="E24">
        <v>3.0233333333333334</v>
      </c>
      <c r="F24">
        <v>4.3</v>
      </c>
      <c r="G24">
        <v>5</v>
      </c>
      <c r="H24">
        <v>4.2</v>
      </c>
      <c r="I24">
        <v>4.8</v>
      </c>
      <c r="J24">
        <v>4.25</v>
      </c>
      <c r="K24">
        <v>6</v>
      </c>
      <c r="L24">
        <v>0.67567567567567566</v>
      </c>
      <c r="M24" s="13">
        <v>0.81081081081081074</v>
      </c>
      <c r="N24">
        <v>5.5999999999999988</v>
      </c>
      <c r="O24">
        <v>0</v>
      </c>
      <c r="P24">
        <v>0</v>
      </c>
      <c r="Q24">
        <v>0</v>
      </c>
      <c r="R24" t="s">
        <v>52</v>
      </c>
      <c r="S24">
        <v>0</v>
      </c>
      <c r="T24" t="s">
        <v>56</v>
      </c>
      <c r="U24" t="s">
        <v>56</v>
      </c>
      <c r="V24">
        <v>0</v>
      </c>
      <c r="W24">
        <v>0</v>
      </c>
      <c r="X24" t="s">
        <v>61</v>
      </c>
      <c r="Y24" t="s">
        <v>62</v>
      </c>
      <c r="Z24" t="s">
        <v>4</v>
      </c>
      <c r="AA24" t="s">
        <v>4</v>
      </c>
      <c r="AB24" t="s">
        <v>4</v>
      </c>
      <c r="AC24">
        <v>0</v>
      </c>
      <c r="AE24" t="s">
        <v>4</v>
      </c>
      <c r="AH24">
        <v>15</v>
      </c>
      <c r="AI24">
        <v>15</v>
      </c>
      <c r="AJ24">
        <v>3.27</v>
      </c>
      <c r="AP24" t="s">
        <v>4</v>
      </c>
      <c r="AR24">
        <v>0.4</v>
      </c>
      <c r="AS24" t="s">
        <v>56</v>
      </c>
      <c r="AT24" t="s">
        <v>56</v>
      </c>
      <c r="AU24">
        <v>0</v>
      </c>
      <c r="AV24">
        <v>0</v>
      </c>
      <c r="AW24" t="s">
        <v>4</v>
      </c>
      <c r="AX24" t="s">
        <v>1076</v>
      </c>
      <c r="AY24" t="s">
        <v>142</v>
      </c>
      <c r="AZ24">
        <v>15</v>
      </c>
      <c r="BA24">
        <v>0</v>
      </c>
      <c r="BF24" t="s">
        <v>4</v>
      </c>
      <c r="BH24" t="s">
        <v>55</v>
      </c>
      <c r="BI24" t="s">
        <v>42</v>
      </c>
      <c r="BJ24">
        <v>5.6</v>
      </c>
      <c r="BQ24" t="s">
        <v>13</v>
      </c>
      <c r="BR24" t="s">
        <v>11</v>
      </c>
      <c r="BW24" t="s">
        <v>13</v>
      </c>
      <c r="BX24" t="s">
        <v>12</v>
      </c>
      <c r="CC24" t="s">
        <v>4</v>
      </c>
      <c r="CE24" t="s">
        <v>4</v>
      </c>
      <c r="CF24" t="s">
        <v>3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N24">
        <v>15</v>
      </c>
      <c r="CO24">
        <v>15</v>
      </c>
      <c r="CP24">
        <v>3.53</v>
      </c>
      <c r="CQ24">
        <v>2</v>
      </c>
      <c r="CR24" t="s">
        <v>1118</v>
      </c>
      <c r="CS24">
        <v>4</v>
      </c>
      <c r="CT24">
        <v>0.53</v>
      </c>
      <c r="CU24">
        <v>0.16</v>
      </c>
      <c r="DA24" t="s">
        <v>4</v>
      </c>
      <c r="DC24">
        <v>0.4</v>
      </c>
      <c r="DD24" t="s">
        <v>56</v>
      </c>
      <c r="DE24" t="s">
        <v>56</v>
      </c>
      <c r="DF24">
        <v>0</v>
      </c>
      <c r="DG24">
        <v>0</v>
      </c>
      <c r="DH24" t="s">
        <v>1076</v>
      </c>
      <c r="DI24" t="s">
        <v>142</v>
      </c>
      <c r="DJ24">
        <v>15</v>
      </c>
      <c r="DK24">
        <v>15</v>
      </c>
      <c r="DP24" t="s">
        <v>4</v>
      </c>
      <c r="DR24" t="s">
        <v>55</v>
      </c>
      <c r="DS24" t="s">
        <v>42</v>
      </c>
      <c r="DT24">
        <v>5.6</v>
      </c>
      <c r="EA24" t="s">
        <v>13</v>
      </c>
      <c r="EB24" t="s">
        <v>12</v>
      </c>
      <c r="EC24" t="s">
        <v>11</v>
      </c>
      <c r="EG24" t="s">
        <v>4</v>
      </c>
      <c r="EI24" t="s">
        <v>4</v>
      </c>
      <c r="EJ24" t="s">
        <v>3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R24">
        <v>15</v>
      </c>
      <c r="ES24">
        <v>15</v>
      </c>
      <c r="ET24">
        <v>2.27</v>
      </c>
      <c r="EZ24" t="s">
        <v>4</v>
      </c>
      <c r="FB24">
        <v>0.5</v>
      </c>
      <c r="FC24" t="s">
        <v>56</v>
      </c>
      <c r="FD24" t="s">
        <v>56</v>
      </c>
      <c r="FE24">
        <v>0</v>
      </c>
      <c r="FF24">
        <v>0</v>
      </c>
      <c r="FG24" t="s">
        <v>4</v>
      </c>
      <c r="FH24" t="s">
        <v>1076</v>
      </c>
      <c r="FI24" t="s">
        <v>142</v>
      </c>
      <c r="FJ24">
        <v>15</v>
      </c>
      <c r="FK24">
        <v>30</v>
      </c>
      <c r="FP24" t="s">
        <v>4</v>
      </c>
      <c r="FR24" t="s">
        <v>55</v>
      </c>
      <c r="FS24" t="s">
        <v>42</v>
      </c>
      <c r="FT24">
        <v>5.6</v>
      </c>
      <c r="GA24" t="s">
        <v>13</v>
      </c>
      <c r="GB24" t="s">
        <v>12</v>
      </c>
      <c r="GC24" t="s">
        <v>11</v>
      </c>
      <c r="GG24" t="s">
        <v>13</v>
      </c>
      <c r="GH24" t="s">
        <v>11</v>
      </c>
      <c r="GM24" t="s">
        <v>4</v>
      </c>
      <c r="GO24" t="s">
        <v>4</v>
      </c>
      <c r="GP24" t="s">
        <v>3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HF24" s="2" t="s">
        <v>1077</v>
      </c>
      <c r="HG24">
        <v>11</v>
      </c>
    </row>
    <row r="25" spans="1:215" x14ac:dyDescent="0.35">
      <c r="A25">
        <v>20401347</v>
      </c>
      <c r="B25" t="s">
        <v>4</v>
      </c>
      <c r="D25">
        <v>29.8</v>
      </c>
      <c r="E25">
        <v>3.5234563758389266</v>
      </c>
      <c r="F25">
        <v>4.5</v>
      </c>
      <c r="G25">
        <v>5.2</v>
      </c>
      <c r="H25">
        <v>4.4000000000000004</v>
      </c>
      <c r="I25">
        <v>5</v>
      </c>
      <c r="J25">
        <v>4.45</v>
      </c>
      <c r="K25">
        <v>6</v>
      </c>
      <c r="L25" t="e">
        <v>#DIV/0!</v>
      </c>
      <c r="M25" s="13" t="e">
        <v>#DIV/0!</v>
      </c>
      <c r="N25">
        <v>5.9000000000000012</v>
      </c>
      <c r="O25">
        <v>0</v>
      </c>
      <c r="P25">
        <v>0</v>
      </c>
      <c r="Q25">
        <v>0</v>
      </c>
      <c r="R25" t="s">
        <v>52</v>
      </c>
      <c r="S25">
        <v>0</v>
      </c>
      <c r="T25" t="s">
        <v>92</v>
      </c>
      <c r="U25" t="s">
        <v>1166</v>
      </c>
      <c r="V25">
        <v>1</v>
      </c>
      <c r="W25">
        <v>0</v>
      </c>
      <c r="X25" t="s">
        <v>61</v>
      </c>
      <c r="Y25" t="s">
        <v>62</v>
      </c>
      <c r="Z25" t="s">
        <v>4</v>
      </c>
      <c r="AA25" t="s">
        <v>3</v>
      </c>
      <c r="AB25" t="s">
        <v>4</v>
      </c>
      <c r="AC25">
        <v>0.5</v>
      </c>
      <c r="AD25" t="s">
        <v>92</v>
      </c>
      <c r="AE25" t="s">
        <v>4</v>
      </c>
      <c r="AH25">
        <v>9.9</v>
      </c>
      <c r="AI25">
        <v>9.9</v>
      </c>
      <c r="AJ25">
        <v>4.04</v>
      </c>
      <c r="AP25" t="s">
        <v>4</v>
      </c>
      <c r="AR25">
        <v>0.5</v>
      </c>
      <c r="AS25" t="s">
        <v>92</v>
      </c>
      <c r="AT25" t="s">
        <v>1166</v>
      </c>
      <c r="AU25">
        <v>1</v>
      </c>
      <c r="AV25">
        <v>0</v>
      </c>
      <c r="AW25" t="s">
        <v>4</v>
      </c>
      <c r="AX25" t="s">
        <v>1075</v>
      </c>
      <c r="AY25" t="s">
        <v>145</v>
      </c>
      <c r="AZ25">
        <v>9.9</v>
      </c>
      <c r="BA25">
        <v>0</v>
      </c>
      <c r="BF25" t="s">
        <v>4</v>
      </c>
      <c r="BH25" t="s">
        <v>55</v>
      </c>
      <c r="BI25" t="s">
        <v>91</v>
      </c>
      <c r="BJ25">
        <v>5.9</v>
      </c>
      <c r="BQ25" t="s">
        <v>13</v>
      </c>
      <c r="BR25" t="s">
        <v>14</v>
      </c>
      <c r="BS25" t="s">
        <v>12</v>
      </c>
      <c r="BT25" t="s">
        <v>11</v>
      </c>
      <c r="BW25" t="s">
        <v>13</v>
      </c>
      <c r="BX25" t="s">
        <v>11</v>
      </c>
      <c r="CC25" t="s">
        <v>4</v>
      </c>
      <c r="CE25" t="s">
        <v>4</v>
      </c>
      <c r="CF25" t="s">
        <v>4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N25">
        <v>9.9</v>
      </c>
      <c r="CO25">
        <v>9.9</v>
      </c>
      <c r="CP25">
        <v>3.74</v>
      </c>
      <c r="CQ25">
        <v>1</v>
      </c>
      <c r="CR25" t="s">
        <v>1118</v>
      </c>
      <c r="CS25">
        <v>4.2</v>
      </c>
      <c r="CT25">
        <v>0.97</v>
      </c>
      <c r="CU25">
        <v>0.12</v>
      </c>
      <c r="DA25" t="s">
        <v>4</v>
      </c>
      <c r="DC25">
        <v>0.4</v>
      </c>
      <c r="DD25" t="s">
        <v>92</v>
      </c>
      <c r="DE25" t="s">
        <v>1166</v>
      </c>
      <c r="DF25">
        <v>1</v>
      </c>
      <c r="DG25">
        <v>1</v>
      </c>
      <c r="DH25" t="s">
        <v>1075</v>
      </c>
      <c r="DI25" t="s">
        <v>147</v>
      </c>
      <c r="DJ25">
        <v>9.9</v>
      </c>
      <c r="DK25">
        <v>9.9</v>
      </c>
      <c r="DP25" t="s">
        <v>4</v>
      </c>
      <c r="DR25" t="s">
        <v>55</v>
      </c>
      <c r="DS25" t="s">
        <v>41</v>
      </c>
      <c r="DT25">
        <v>5.9</v>
      </c>
      <c r="EA25" t="s">
        <v>13</v>
      </c>
      <c r="EB25" t="s">
        <v>12</v>
      </c>
      <c r="EC25" t="s">
        <v>11</v>
      </c>
      <c r="EG25" t="s">
        <v>4</v>
      </c>
      <c r="EI25" t="s">
        <v>4</v>
      </c>
      <c r="EJ25" t="s">
        <v>4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 t="s">
        <v>146</v>
      </c>
      <c r="ER25">
        <v>9.9</v>
      </c>
      <c r="ES25">
        <v>10.1</v>
      </c>
      <c r="ET25">
        <v>2.77</v>
      </c>
      <c r="EZ25" t="s">
        <v>4</v>
      </c>
      <c r="FB25">
        <v>0.5</v>
      </c>
      <c r="FC25" t="s">
        <v>92</v>
      </c>
      <c r="FD25" t="s">
        <v>1166</v>
      </c>
      <c r="FE25">
        <v>1</v>
      </c>
      <c r="FF25">
        <v>1</v>
      </c>
      <c r="FG25" t="s">
        <v>4</v>
      </c>
      <c r="FH25" t="s">
        <v>1075</v>
      </c>
      <c r="FI25" t="s">
        <v>147</v>
      </c>
      <c r="FJ25">
        <v>9.9</v>
      </c>
      <c r="FK25">
        <v>19.8</v>
      </c>
      <c r="FP25" t="s">
        <v>4</v>
      </c>
      <c r="FR25" t="s">
        <v>55</v>
      </c>
      <c r="FS25" t="s">
        <v>91</v>
      </c>
      <c r="FT25">
        <v>5.9</v>
      </c>
      <c r="GA25" t="s">
        <v>13</v>
      </c>
      <c r="GB25" t="s">
        <v>14</v>
      </c>
      <c r="GC25" t="s">
        <v>12</v>
      </c>
      <c r="GD25" t="s">
        <v>11</v>
      </c>
      <c r="GG25" t="s">
        <v>13</v>
      </c>
      <c r="GH25" t="s">
        <v>14</v>
      </c>
      <c r="GI25" t="s">
        <v>12</v>
      </c>
      <c r="GM25" t="s">
        <v>4</v>
      </c>
      <c r="GO25" t="s">
        <v>4</v>
      </c>
      <c r="GP25" t="s">
        <v>4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 t="s">
        <v>148</v>
      </c>
      <c r="HF25" s="15" t="s">
        <v>211</v>
      </c>
      <c r="HG25">
        <v>1</v>
      </c>
    </row>
    <row r="26" spans="1:215" x14ac:dyDescent="0.35">
      <c r="A26">
        <v>20401348</v>
      </c>
      <c r="B26" t="s">
        <v>4</v>
      </c>
      <c r="D26">
        <v>58</v>
      </c>
      <c r="E26">
        <v>0.50775862068965516</v>
      </c>
      <c r="F26">
        <v>5.6</v>
      </c>
      <c r="G26">
        <v>16</v>
      </c>
      <c r="H26">
        <v>4.9000000000000004</v>
      </c>
      <c r="I26">
        <v>16</v>
      </c>
      <c r="J26">
        <v>5.25</v>
      </c>
      <c r="K26">
        <v>20</v>
      </c>
      <c r="L26">
        <v>1.0062893081761006</v>
      </c>
      <c r="M26" s="13">
        <v>1.2578616352201257</v>
      </c>
      <c r="N26">
        <v>16</v>
      </c>
      <c r="O26">
        <v>0</v>
      </c>
      <c r="P26">
        <v>0</v>
      </c>
      <c r="Q26">
        <v>0</v>
      </c>
      <c r="R26" t="s">
        <v>52</v>
      </c>
      <c r="S26">
        <v>0</v>
      </c>
      <c r="T26" t="s">
        <v>56</v>
      </c>
      <c r="U26" t="s">
        <v>56</v>
      </c>
      <c r="V26">
        <v>0</v>
      </c>
      <c r="W26">
        <v>0</v>
      </c>
      <c r="X26" t="s">
        <v>61</v>
      </c>
      <c r="Y26" t="s">
        <v>400</v>
      </c>
      <c r="Z26" t="s">
        <v>4</v>
      </c>
      <c r="AA26" t="s">
        <v>4</v>
      </c>
      <c r="AB26" t="s">
        <v>4</v>
      </c>
      <c r="AC26">
        <v>0</v>
      </c>
      <c r="AE26" t="s">
        <v>4</v>
      </c>
      <c r="AH26">
        <v>19.2</v>
      </c>
      <c r="AI26">
        <v>19</v>
      </c>
      <c r="AJ26">
        <v>0.5</v>
      </c>
      <c r="AK26">
        <v>1</v>
      </c>
      <c r="AL26" t="s">
        <v>1118</v>
      </c>
      <c r="AM26">
        <v>5.78</v>
      </c>
      <c r="AN26">
        <v>0.16</v>
      </c>
      <c r="AO26">
        <v>0.08</v>
      </c>
      <c r="AP26" t="s">
        <v>3</v>
      </c>
      <c r="AQ26">
        <v>0.9</v>
      </c>
      <c r="AS26" t="s">
        <v>56</v>
      </c>
      <c r="AT26" t="s">
        <v>56</v>
      </c>
      <c r="AU26">
        <v>0</v>
      </c>
      <c r="AV26">
        <v>0</v>
      </c>
      <c r="AW26" t="s">
        <v>4</v>
      </c>
      <c r="AX26" t="s">
        <v>7</v>
      </c>
      <c r="BF26" t="s">
        <v>4</v>
      </c>
      <c r="BH26" t="s">
        <v>414</v>
      </c>
      <c r="BI26" t="s">
        <v>42</v>
      </c>
      <c r="BJ26">
        <v>16</v>
      </c>
      <c r="BQ26" t="s">
        <v>12</v>
      </c>
      <c r="BR26" t="s">
        <v>13</v>
      </c>
      <c r="BS26" t="s">
        <v>14</v>
      </c>
      <c r="BW26" t="s">
        <v>12</v>
      </c>
      <c r="BX26" t="s">
        <v>13</v>
      </c>
      <c r="BY26" t="s">
        <v>14</v>
      </c>
      <c r="CC26" t="s">
        <v>4</v>
      </c>
      <c r="CE26" t="s">
        <v>4</v>
      </c>
      <c r="CF26" t="s">
        <v>4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N26">
        <v>19.2</v>
      </c>
      <c r="CO26">
        <v>19</v>
      </c>
      <c r="CP26">
        <v>1.05</v>
      </c>
      <c r="CQ26">
        <v>2</v>
      </c>
      <c r="CR26" t="s">
        <v>964</v>
      </c>
      <c r="CS26">
        <v>5</v>
      </c>
      <c r="CT26">
        <v>0.14000000000000001</v>
      </c>
      <c r="CU26">
        <v>0.03</v>
      </c>
      <c r="DA26" t="s">
        <v>3</v>
      </c>
      <c r="DB26">
        <v>1.1000000000000001</v>
      </c>
      <c r="DD26" t="s">
        <v>56</v>
      </c>
      <c r="DE26" t="s">
        <v>56</v>
      </c>
      <c r="DF26">
        <v>0</v>
      </c>
      <c r="DG26">
        <v>0</v>
      </c>
      <c r="DH26" t="s">
        <v>7</v>
      </c>
      <c r="DP26" t="s">
        <v>4</v>
      </c>
      <c r="DR26" t="s">
        <v>415</v>
      </c>
      <c r="DS26" t="s">
        <v>42</v>
      </c>
      <c r="DT26">
        <v>16</v>
      </c>
      <c r="EA26" t="s">
        <v>12</v>
      </c>
      <c r="EB26" t="s">
        <v>13</v>
      </c>
      <c r="EC26" t="s">
        <v>14</v>
      </c>
      <c r="EG26" t="s">
        <v>4</v>
      </c>
      <c r="EI26" t="s">
        <v>4</v>
      </c>
      <c r="EJ26" t="s">
        <v>3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R26">
        <v>19.2</v>
      </c>
      <c r="ES26">
        <v>19</v>
      </c>
      <c r="ET26">
        <v>0</v>
      </c>
      <c r="EZ26" t="s">
        <v>3</v>
      </c>
      <c r="FA26">
        <v>1.4</v>
      </c>
      <c r="FC26" t="s">
        <v>56</v>
      </c>
      <c r="FD26" t="s">
        <v>56</v>
      </c>
      <c r="FE26">
        <v>0</v>
      </c>
      <c r="FF26">
        <v>0</v>
      </c>
      <c r="FG26" t="s">
        <v>4</v>
      </c>
      <c r="FH26" t="s">
        <v>7</v>
      </c>
      <c r="FP26" t="s">
        <v>4</v>
      </c>
      <c r="FR26" t="s">
        <v>415</v>
      </c>
      <c r="FS26" t="s">
        <v>42</v>
      </c>
      <c r="FT26">
        <v>16</v>
      </c>
      <c r="GA26" t="s">
        <v>12</v>
      </c>
      <c r="GB26" t="s">
        <v>13</v>
      </c>
      <c r="GC26" t="s">
        <v>14</v>
      </c>
      <c r="GG26" t="s">
        <v>94</v>
      </c>
      <c r="GH26" t="s">
        <v>13</v>
      </c>
      <c r="GI26" t="s">
        <v>14</v>
      </c>
      <c r="GM26" t="s">
        <v>4</v>
      </c>
      <c r="GO26" t="s">
        <v>4</v>
      </c>
      <c r="GP26" t="s">
        <v>3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HF26" s="15" t="s">
        <v>140</v>
      </c>
      <c r="HG26">
        <v>1</v>
      </c>
    </row>
    <row r="27" spans="1:215" x14ac:dyDescent="0.35">
      <c r="A27">
        <v>20401349</v>
      </c>
      <c r="B27" t="s">
        <v>4</v>
      </c>
      <c r="D27">
        <v>51.8</v>
      </c>
      <c r="E27">
        <v>2.0837837837837832</v>
      </c>
      <c r="F27">
        <v>5.4</v>
      </c>
      <c r="G27">
        <v>8.1</v>
      </c>
      <c r="H27">
        <v>5.7</v>
      </c>
      <c r="I27">
        <v>7.8</v>
      </c>
      <c r="J27">
        <v>5.5500000000000007</v>
      </c>
      <c r="K27">
        <v>10</v>
      </c>
      <c r="L27">
        <v>0.89010989010989006</v>
      </c>
      <c r="M27" s="13">
        <v>1.098901098901099</v>
      </c>
      <c r="N27">
        <v>8.2999999999999989</v>
      </c>
      <c r="O27">
        <v>14.4</v>
      </c>
      <c r="P27">
        <v>0.45</v>
      </c>
      <c r="Q27">
        <v>0.19999999999999998</v>
      </c>
      <c r="R27" t="s">
        <v>20</v>
      </c>
      <c r="S27">
        <v>2</v>
      </c>
      <c r="T27" t="s">
        <v>134</v>
      </c>
      <c r="U27" t="s">
        <v>1168</v>
      </c>
      <c r="V27">
        <v>2</v>
      </c>
      <c r="W27">
        <v>0</v>
      </c>
      <c r="X27" t="s">
        <v>61</v>
      </c>
      <c r="Y27" t="s">
        <v>62</v>
      </c>
      <c r="Z27" t="s">
        <v>4</v>
      </c>
      <c r="AA27" t="s">
        <v>4</v>
      </c>
      <c r="AB27" t="s">
        <v>4</v>
      </c>
      <c r="AC27">
        <v>0</v>
      </c>
      <c r="AE27" t="s">
        <v>4</v>
      </c>
      <c r="AH27">
        <v>17.3</v>
      </c>
      <c r="AI27">
        <v>17.399999999999999</v>
      </c>
      <c r="AJ27">
        <v>4.3099999999999996</v>
      </c>
      <c r="AK27">
        <v>1</v>
      </c>
      <c r="AL27" t="s">
        <v>1100</v>
      </c>
      <c r="AM27">
        <v>5.9</v>
      </c>
      <c r="AN27">
        <v>0.97</v>
      </c>
      <c r="AO27">
        <v>0.26</v>
      </c>
      <c r="AP27" t="s">
        <v>3</v>
      </c>
      <c r="AQ27">
        <v>0.8</v>
      </c>
      <c r="AS27" t="s">
        <v>134</v>
      </c>
      <c r="AT27" t="s">
        <v>1168</v>
      </c>
      <c r="AU27">
        <v>1</v>
      </c>
      <c r="AV27">
        <v>0</v>
      </c>
      <c r="AW27" t="s">
        <v>4</v>
      </c>
      <c r="AX27" t="s">
        <v>1076</v>
      </c>
      <c r="AY27" t="s">
        <v>135</v>
      </c>
      <c r="AZ27">
        <v>17.3</v>
      </c>
      <c r="BA27">
        <v>0</v>
      </c>
      <c r="BF27" t="s">
        <v>4</v>
      </c>
      <c r="BH27" t="s">
        <v>55</v>
      </c>
      <c r="BI27" t="s">
        <v>91</v>
      </c>
      <c r="BJ27">
        <v>5.5</v>
      </c>
      <c r="BN27">
        <v>5.4</v>
      </c>
      <c r="BQ27" t="s">
        <v>12</v>
      </c>
      <c r="BR27" t="s">
        <v>13</v>
      </c>
      <c r="BS27" t="s">
        <v>11</v>
      </c>
      <c r="BT27" t="s">
        <v>14</v>
      </c>
      <c r="BW27" t="s">
        <v>11</v>
      </c>
      <c r="BX27" t="s">
        <v>12</v>
      </c>
      <c r="BY27" t="s">
        <v>13</v>
      </c>
      <c r="CC27" t="s">
        <v>4</v>
      </c>
      <c r="CE27" t="s">
        <v>3</v>
      </c>
      <c r="CF27" t="s">
        <v>3</v>
      </c>
      <c r="CG27">
        <v>17.3</v>
      </c>
      <c r="CH27">
        <v>13</v>
      </c>
      <c r="CI27">
        <v>1.4</v>
      </c>
      <c r="CJ27">
        <v>1.3</v>
      </c>
      <c r="CK27">
        <v>0.6</v>
      </c>
      <c r="CL27">
        <v>0.6</v>
      </c>
      <c r="CN27">
        <v>17.3</v>
      </c>
      <c r="CO27">
        <v>17.399999999999999</v>
      </c>
      <c r="CP27">
        <v>0.34</v>
      </c>
      <c r="CQ27">
        <v>2</v>
      </c>
      <c r="CR27" t="s">
        <v>1133</v>
      </c>
      <c r="CS27">
        <v>5.7</v>
      </c>
      <c r="CT27">
        <v>0.34</v>
      </c>
      <c r="CU27">
        <v>0.09</v>
      </c>
      <c r="DA27" t="s">
        <v>112</v>
      </c>
      <c r="DB27">
        <v>0.9</v>
      </c>
      <c r="DD27" t="s">
        <v>56</v>
      </c>
      <c r="DE27" t="s">
        <v>56</v>
      </c>
      <c r="DF27">
        <v>0</v>
      </c>
      <c r="DG27">
        <v>0</v>
      </c>
      <c r="DH27" t="s">
        <v>1075</v>
      </c>
      <c r="DI27" t="s">
        <v>136</v>
      </c>
      <c r="DJ27">
        <v>17.3</v>
      </c>
      <c r="DK27">
        <v>17.3</v>
      </c>
      <c r="DP27" t="s">
        <v>4</v>
      </c>
      <c r="DR27" t="s">
        <v>55</v>
      </c>
      <c r="DS27" t="s">
        <v>41</v>
      </c>
      <c r="DT27">
        <v>9.6999999999999993</v>
      </c>
      <c r="EA27" t="s">
        <v>12</v>
      </c>
      <c r="EB27" t="s">
        <v>13</v>
      </c>
      <c r="EC27" t="s">
        <v>14</v>
      </c>
      <c r="ED27" t="s">
        <v>11</v>
      </c>
      <c r="EG27" t="s">
        <v>4</v>
      </c>
      <c r="EI27" t="s">
        <v>4</v>
      </c>
      <c r="EJ27" t="s">
        <v>4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R27">
        <v>17.3</v>
      </c>
      <c r="ES27">
        <v>17</v>
      </c>
      <c r="ET27">
        <v>1.59</v>
      </c>
      <c r="EZ27" t="s">
        <v>3</v>
      </c>
      <c r="FA27">
        <v>0.7</v>
      </c>
      <c r="FC27" t="s">
        <v>134</v>
      </c>
      <c r="FD27" t="s">
        <v>1168</v>
      </c>
      <c r="FE27">
        <v>1</v>
      </c>
      <c r="FF27">
        <v>1</v>
      </c>
      <c r="FG27" t="s">
        <v>4</v>
      </c>
      <c r="FH27" t="s">
        <v>1075</v>
      </c>
      <c r="FI27" t="s">
        <v>136</v>
      </c>
      <c r="FJ27">
        <v>17.3</v>
      </c>
      <c r="FK27">
        <v>34.6</v>
      </c>
      <c r="FP27" t="s">
        <v>4</v>
      </c>
      <c r="FR27" t="s">
        <v>55</v>
      </c>
      <c r="FS27" t="s">
        <v>91</v>
      </c>
      <c r="FT27">
        <v>9.6999999999999993</v>
      </c>
      <c r="FX27">
        <v>7</v>
      </c>
      <c r="GA27" t="s">
        <v>13</v>
      </c>
      <c r="GB27" t="s">
        <v>12</v>
      </c>
      <c r="GC27" t="s">
        <v>11</v>
      </c>
      <c r="GG27" t="s">
        <v>13</v>
      </c>
      <c r="GH27" t="s">
        <v>12</v>
      </c>
      <c r="GI27" t="s">
        <v>14</v>
      </c>
      <c r="GJ27" t="s">
        <v>11</v>
      </c>
      <c r="GM27" t="s">
        <v>4</v>
      </c>
      <c r="GO27" t="s">
        <v>4</v>
      </c>
      <c r="GP27" t="s">
        <v>4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HF27" s="15" t="s">
        <v>191</v>
      </c>
      <c r="HG27">
        <v>1</v>
      </c>
    </row>
    <row r="28" spans="1:215" x14ac:dyDescent="0.35">
      <c r="A28">
        <v>20401350</v>
      </c>
      <c r="B28" t="s">
        <v>4</v>
      </c>
      <c r="D28">
        <v>58.800000000000004</v>
      </c>
      <c r="E28">
        <v>0.82666666666666666</v>
      </c>
      <c r="F28">
        <v>5.0999999999999996</v>
      </c>
      <c r="G28">
        <v>14.9</v>
      </c>
      <c r="H28">
        <v>5.0999999999999996</v>
      </c>
      <c r="I28">
        <v>17.899999999999999</v>
      </c>
      <c r="J28">
        <v>5.0999999999999996</v>
      </c>
      <c r="K28">
        <v>19.829999999999998</v>
      </c>
      <c r="L28" t="e">
        <v>#DIV/0!</v>
      </c>
      <c r="M28" s="13" t="e">
        <v>#DIV/0!</v>
      </c>
      <c r="N28">
        <v>17.899999999999999</v>
      </c>
      <c r="O28">
        <v>0</v>
      </c>
      <c r="P28">
        <v>0</v>
      </c>
      <c r="Q28">
        <v>0</v>
      </c>
      <c r="R28" t="s">
        <v>52</v>
      </c>
      <c r="S28">
        <v>0</v>
      </c>
      <c r="T28" t="s">
        <v>56</v>
      </c>
      <c r="U28" t="s">
        <v>56</v>
      </c>
      <c r="V28">
        <v>0</v>
      </c>
      <c r="W28">
        <v>0</v>
      </c>
      <c r="X28" t="s">
        <v>61</v>
      </c>
      <c r="Y28" t="s">
        <v>400</v>
      </c>
      <c r="Z28" t="s">
        <v>3</v>
      </c>
      <c r="AA28" t="s">
        <v>4</v>
      </c>
      <c r="AB28" t="s">
        <v>4</v>
      </c>
      <c r="AC28">
        <v>0</v>
      </c>
      <c r="AE28" t="s">
        <v>4</v>
      </c>
      <c r="AH28">
        <v>19.600000000000001</v>
      </c>
      <c r="AI28">
        <v>19.600000000000001</v>
      </c>
      <c r="AJ28">
        <v>1.38</v>
      </c>
      <c r="AK28">
        <v>2</v>
      </c>
      <c r="AL28" t="s">
        <v>1118</v>
      </c>
      <c r="AM28">
        <v>4.53</v>
      </c>
      <c r="AN28">
        <v>0.18</v>
      </c>
      <c r="AO28">
        <v>0.04</v>
      </c>
      <c r="AP28" t="s">
        <v>4</v>
      </c>
      <c r="AQ28">
        <v>0.8</v>
      </c>
      <c r="AS28" t="s">
        <v>56</v>
      </c>
      <c r="AT28" t="s">
        <v>56</v>
      </c>
      <c r="AU28">
        <v>0</v>
      </c>
      <c r="AV28">
        <v>0</v>
      </c>
      <c r="AW28" t="s">
        <v>4</v>
      </c>
      <c r="AX28" t="s">
        <v>1077</v>
      </c>
      <c r="AY28" t="s">
        <v>471</v>
      </c>
      <c r="AZ28">
        <v>19.600000000000001</v>
      </c>
      <c r="BA28">
        <v>0</v>
      </c>
      <c r="BF28" t="s">
        <v>4</v>
      </c>
      <c r="BH28" t="s">
        <v>232</v>
      </c>
      <c r="BI28" t="s">
        <v>42</v>
      </c>
      <c r="BJ28">
        <v>17.899999999999999</v>
      </c>
      <c r="BQ28" t="s">
        <v>13</v>
      </c>
      <c r="BR28" t="s">
        <v>12</v>
      </c>
      <c r="BS28" t="s">
        <v>14</v>
      </c>
      <c r="BW28" t="s">
        <v>13</v>
      </c>
      <c r="BX28" t="s">
        <v>12</v>
      </c>
      <c r="BY28" t="s">
        <v>14</v>
      </c>
      <c r="BZ28" t="s">
        <v>11</v>
      </c>
      <c r="CC28" t="s">
        <v>4</v>
      </c>
      <c r="CE28" t="s">
        <v>4</v>
      </c>
      <c r="CF28" t="s">
        <v>3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N28">
        <v>19.600000000000001</v>
      </c>
      <c r="CO28">
        <v>19.600000000000001</v>
      </c>
      <c r="CP28">
        <v>0.1</v>
      </c>
      <c r="CQ28">
        <v>1</v>
      </c>
      <c r="CS28">
        <v>5.27</v>
      </c>
      <c r="CT28">
        <v>0.22</v>
      </c>
      <c r="CU28">
        <v>0.05</v>
      </c>
      <c r="DA28" t="s">
        <v>4</v>
      </c>
      <c r="DC28">
        <v>1.1000000000000001</v>
      </c>
      <c r="DD28" t="s">
        <v>56</v>
      </c>
      <c r="DE28" t="s">
        <v>56</v>
      </c>
      <c r="DF28">
        <v>0</v>
      </c>
      <c r="DG28">
        <v>0</v>
      </c>
      <c r="DH28" t="s">
        <v>1077</v>
      </c>
      <c r="DI28" t="s">
        <v>471</v>
      </c>
      <c r="DJ28">
        <v>19.600000000000001</v>
      </c>
      <c r="DK28">
        <v>19.600000000000001</v>
      </c>
      <c r="DP28" t="s">
        <v>4</v>
      </c>
      <c r="DR28" t="s">
        <v>232</v>
      </c>
      <c r="DS28" t="s">
        <v>42</v>
      </c>
      <c r="DT28">
        <v>17.899999999999999</v>
      </c>
      <c r="EA28" t="s">
        <v>13</v>
      </c>
      <c r="EB28" t="s">
        <v>12</v>
      </c>
      <c r="EC28" t="s">
        <v>14</v>
      </c>
      <c r="EG28" t="s">
        <v>4</v>
      </c>
      <c r="EI28" t="s">
        <v>4</v>
      </c>
      <c r="EJ28" t="s">
        <v>3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R28">
        <v>19.600000000000001</v>
      </c>
      <c r="ES28">
        <v>19.600000000000001</v>
      </c>
      <c r="ET28">
        <v>1</v>
      </c>
      <c r="EZ28" t="s">
        <v>3</v>
      </c>
      <c r="FA28">
        <v>1.5</v>
      </c>
      <c r="FC28" t="s">
        <v>56</v>
      </c>
      <c r="FD28" t="s">
        <v>56</v>
      </c>
      <c r="FE28">
        <v>0</v>
      </c>
      <c r="FF28">
        <v>0</v>
      </c>
      <c r="FG28" t="s">
        <v>4</v>
      </c>
      <c r="FH28" t="s">
        <v>1077</v>
      </c>
      <c r="FI28" t="s">
        <v>274</v>
      </c>
      <c r="FJ28">
        <v>19.600000000000001</v>
      </c>
      <c r="FK28">
        <v>39.200000000000003</v>
      </c>
      <c r="FP28" t="s">
        <v>4</v>
      </c>
      <c r="FR28" t="s">
        <v>415</v>
      </c>
      <c r="FS28" t="s">
        <v>40</v>
      </c>
      <c r="FT28">
        <v>17.899999999999999</v>
      </c>
      <c r="GA28" t="s">
        <v>13</v>
      </c>
      <c r="GB28" t="s">
        <v>12</v>
      </c>
      <c r="GC28" t="s">
        <v>14</v>
      </c>
      <c r="GD28" t="s">
        <v>472</v>
      </c>
      <c r="GG28" t="s">
        <v>472</v>
      </c>
      <c r="GH28" t="s">
        <v>12</v>
      </c>
      <c r="GI28" t="s">
        <v>13</v>
      </c>
      <c r="GJ28" t="s">
        <v>14</v>
      </c>
      <c r="GM28" t="s">
        <v>4</v>
      </c>
      <c r="GO28" t="s">
        <v>4</v>
      </c>
      <c r="GP28" t="s">
        <v>3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HF28" s="15" t="s">
        <v>452</v>
      </c>
      <c r="HG28">
        <v>1</v>
      </c>
    </row>
    <row r="29" spans="1:215" x14ac:dyDescent="0.35">
      <c r="A29">
        <v>20403919</v>
      </c>
      <c r="B29" t="s">
        <v>4</v>
      </c>
      <c r="D29">
        <v>36.799999999999997</v>
      </c>
      <c r="E29">
        <v>0</v>
      </c>
      <c r="F29">
        <v>4</v>
      </c>
      <c r="G29">
        <v>7.8</v>
      </c>
      <c r="H29">
        <v>3.8</v>
      </c>
      <c r="I29">
        <v>8</v>
      </c>
      <c r="J29">
        <v>3.9</v>
      </c>
      <c r="K29">
        <v>15.83</v>
      </c>
      <c r="L29">
        <v>0.33913043478260868</v>
      </c>
      <c r="M29" s="13">
        <v>0.68826086956521737</v>
      </c>
      <c r="N29">
        <v>10.466666666666667</v>
      </c>
      <c r="O29">
        <v>35.799999999999997</v>
      </c>
      <c r="P29">
        <v>3.1833333333333336</v>
      </c>
      <c r="Q29">
        <v>0.5</v>
      </c>
      <c r="R29" t="s">
        <v>52</v>
      </c>
      <c r="S29">
        <v>0</v>
      </c>
      <c r="T29" t="s">
        <v>56</v>
      </c>
      <c r="U29" t="s">
        <v>56</v>
      </c>
      <c r="V29">
        <v>0</v>
      </c>
      <c r="W29">
        <v>0</v>
      </c>
      <c r="X29" t="s">
        <v>61</v>
      </c>
      <c r="Y29" t="s">
        <v>27</v>
      </c>
      <c r="Z29" t="s">
        <v>4</v>
      </c>
      <c r="AA29" t="s">
        <v>3</v>
      </c>
      <c r="AB29" t="s">
        <v>4</v>
      </c>
      <c r="AC29">
        <v>0</v>
      </c>
      <c r="AE29" t="s">
        <v>4</v>
      </c>
      <c r="AH29">
        <v>12.3</v>
      </c>
      <c r="AI29">
        <v>12.3</v>
      </c>
      <c r="AJ29">
        <v>0</v>
      </c>
      <c r="AP29" t="s">
        <v>3</v>
      </c>
      <c r="AQ29">
        <v>0.8</v>
      </c>
      <c r="AS29" t="s">
        <v>56</v>
      </c>
      <c r="AT29" t="s">
        <v>56</v>
      </c>
      <c r="AU29">
        <v>0</v>
      </c>
      <c r="AV29">
        <v>0</v>
      </c>
      <c r="AW29" t="s">
        <v>4</v>
      </c>
      <c r="AX29" t="s">
        <v>1075</v>
      </c>
      <c r="AY29" t="s">
        <v>265</v>
      </c>
      <c r="AZ29">
        <v>12.3</v>
      </c>
      <c r="BA29">
        <v>0</v>
      </c>
      <c r="BE29" t="s">
        <v>4</v>
      </c>
      <c r="BH29" t="s">
        <v>38</v>
      </c>
      <c r="BI29" t="s">
        <v>43</v>
      </c>
      <c r="BJ29">
        <v>11.5</v>
      </c>
      <c r="BQ29" t="s">
        <v>14</v>
      </c>
      <c r="BR29" t="s">
        <v>13</v>
      </c>
      <c r="BS29" t="s">
        <v>12</v>
      </c>
      <c r="BW29" t="s">
        <v>14</v>
      </c>
      <c r="BX29" t="s">
        <v>12</v>
      </c>
      <c r="BY29" t="s">
        <v>13</v>
      </c>
      <c r="CC29" t="s">
        <v>3</v>
      </c>
      <c r="CD29" t="s">
        <v>25</v>
      </c>
      <c r="CE29" t="s">
        <v>3</v>
      </c>
      <c r="CF29" t="s">
        <v>4</v>
      </c>
      <c r="CG29">
        <v>12.3</v>
      </c>
      <c r="CH29">
        <v>0</v>
      </c>
      <c r="CI29">
        <v>5.2</v>
      </c>
      <c r="CJ29">
        <v>0</v>
      </c>
      <c r="CK29">
        <v>1.3</v>
      </c>
      <c r="CL29">
        <v>0</v>
      </c>
      <c r="CM29" t="s">
        <v>161</v>
      </c>
      <c r="CN29">
        <v>12.3</v>
      </c>
      <c r="CO29">
        <v>12.3</v>
      </c>
      <c r="CP29">
        <v>0</v>
      </c>
      <c r="CQ29">
        <v>1</v>
      </c>
      <c r="CR29" t="s">
        <v>1100</v>
      </c>
      <c r="CS29">
        <v>3.29</v>
      </c>
      <c r="CT29">
        <v>0.45</v>
      </c>
      <c r="CU29">
        <v>0.03</v>
      </c>
      <c r="CV29">
        <v>2</v>
      </c>
      <c r="CW29" t="s">
        <v>1118</v>
      </c>
      <c r="CX29">
        <v>3.37</v>
      </c>
      <c r="CY29">
        <v>0.4</v>
      </c>
      <c r="CZ29">
        <v>0.01</v>
      </c>
      <c r="DA29" t="s">
        <v>3</v>
      </c>
      <c r="DB29">
        <v>0.9</v>
      </c>
      <c r="DD29" t="s">
        <v>56</v>
      </c>
      <c r="DE29" t="s">
        <v>56</v>
      </c>
      <c r="DF29">
        <v>0</v>
      </c>
      <c r="DG29">
        <v>0</v>
      </c>
      <c r="DH29" t="s">
        <v>1075</v>
      </c>
      <c r="DI29" t="s">
        <v>265</v>
      </c>
      <c r="DJ29">
        <v>12.3</v>
      </c>
      <c r="DK29">
        <v>12.3</v>
      </c>
      <c r="DO29" t="s">
        <v>4</v>
      </c>
      <c r="DP29" t="s">
        <v>4</v>
      </c>
      <c r="DR29" t="s">
        <v>38</v>
      </c>
      <c r="DS29" t="s">
        <v>43</v>
      </c>
      <c r="DT29">
        <v>10.5</v>
      </c>
      <c r="EA29" t="s">
        <v>14</v>
      </c>
      <c r="EB29" t="s">
        <v>13</v>
      </c>
      <c r="EC29" t="s">
        <v>12</v>
      </c>
      <c r="EG29" t="s">
        <v>3</v>
      </c>
      <c r="EH29" t="s">
        <v>71</v>
      </c>
      <c r="EI29" t="s">
        <v>3</v>
      </c>
      <c r="EJ29" t="s">
        <v>4</v>
      </c>
      <c r="EK29">
        <v>12.3</v>
      </c>
      <c r="EL29">
        <v>0</v>
      </c>
      <c r="EM29">
        <v>5.9</v>
      </c>
      <c r="EN29">
        <v>0</v>
      </c>
      <c r="EO29">
        <v>0.6</v>
      </c>
      <c r="EP29">
        <v>0</v>
      </c>
      <c r="EQ29" t="s">
        <v>252</v>
      </c>
      <c r="ER29">
        <v>12.3</v>
      </c>
      <c r="ES29">
        <v>12.3</v>
      </c>
      <c r="ET29">
        <v>0</v>
      </c>
      <c r="EZ29" t="s">
        <v>3</v>
      </c>
      <c r="FA29">
        <v>0.9</v>
      </c>
      <c r="FC29" t="s">
        <v>56</v>
      </c>
      <c r="FD29" t="s">
        <v>56</v>
      </c>
      <c r="FE29">
        <v>0</v>
      </c>
      <c r="FF29">
        <v>0</v>
      </c>
      <c r="FG29" t="s">
        <v>4</v>
      </c>
      <c r="FH29" t="s">
        <v>1075</v>
      </c>
      <c r="FI29" t="s">
        <v>265</v>
      </c>
      <c r="FJ29">
        <v>12.3</v>
      </c>
      <c r="FK29">
        <v>24.6</v>
      </c>
      <c r="FO29" t="s">
        <v>4</v>
      </c>
      <c r="FR29" t="s">
        <v>38</v>
      </c>
      <c r="FS29" t="s">
        <v>43</v>
      </c>
      <c r="FT29">
        <v>9.4</v>
      </c>
      <c r="GA29" t="s">
        <v>14</v>
      </c>
      <c r="GB29" t="s">
        <v>13</v>
      </c>
      <c r="GC29" t="s">
        <v>12</v>
      </c>
      <c r="GG29" t="s">
        <v>14</v>
      </c>
      <c r="GH29" t="s">
        <v>13</v>
      </c>
      <c r="GI29" t="s">
        <v>12</v>
      </c>
      <c r="GJ29" t="s">
        <v>11</v>
      </c>
      <c r="GM29" t="s">
        <v>3</v>
      </c>
      <c r="GN29" t="s">
        <v>25</v>
      </c>
      <c r="GO29" t="s">
        <v>3</v>
      </c>
      <c r="GP29" t="s">
        <v>4</v>
      </c>
      <c r="GQ29">
        <v>12.3</v>
      </c>
      <c r="GR29">
        <v>6</v>
      </c>
      <c r="GS29">
        <v>6</v>
      </c>
      <c r="GT29">
        <v>2</v>
      </c>
      <c r="GU29">
        <v>0.6</v>
      </c>
      <c r="GV29">
        <v>0.5</v>
      </c>
      <c r="GW29" t="s">
        <v>266</v>
      </c>
      <c r="HF29" s="15" t="s">
        <v>406</v>
      </c>
      <c r="HG29">
        <v>1</v>
      </c>
    </row>
    <row r="30" spans="1:215" x14ac:dyDescent="0.35">
      <c r="A30">
        <v>20500592</v>
      </c>
      <c r="B30" t="s">
        <v>4</v>
      </c>
      <c r="D30">
        <v>72.400000000000006</v>
      </c>
      <c r="E30">
        <v>4.3868784530386735</v>
      </c>
      <c r="F30">
        <v>10.3</v>
      </c>
      <c r="G30">
        <v>13.5</v>
      </c>
      <c r="H30">
        <v>11.4</v>
      </c>
      <c r="I30">
        <v>14.5</v>
      </c>
      <c r="J30">
        <v>10.850000000000001</v>
      </c>
      <c r="K30">
        <v>19.899999999999999</v>
      </c>
      <c r="L30">
        <v>0.60810810810810811</v>
      </c>
      <c r="M30" s="13">
        <v>0.89639639639639634</v>
      </c>
      <c r="N30">
        <v>13.533333333333331</v>
      </c>
      <c r="O30">
        <v>122.5</v>
      </c>
      <c r="P30">
        <v>2.7833333333333332</v>
      </c>
      <c r="Q30">
        <v>1.5666666666666667</v>
      </c>
      <c r="R30" t="s">
        <v>52</v>
      </c>
      <c r="S30">
        <v>0</v>
      </c>
      <c r="T30" t="s">
        <v>92</v>
      </c>
      <c r="U30" t="s">
        <v>1166</v>
      </c>
      <c r="V30">
        <v>4</v>
      </c>
      <c r="W30">
        <v>0</v>
      </c>
      <c r="X30">
        <v>0</v>
      </c>
      <c r="Z30" t="s">
        <v>4</v>
      </c>
      <c r="AA30" t="s">
        <v>4</v>
      </c>
      <c r="AB30" t="s">
        <v>4</v>
      </c>
      <c r="AC30">
        <v>0</v>
      </c>
      <c r="AE30" t="s">
        <v>4</v>
      </c>
      <c r="AH30">
        <v>24.2</v>
      </c>
      <c r="AI30">
        <v>24.2</v>
      </c>
      <c r="AJ30">
        <v>3.02</v>
      </c>
      <c r="AP30" t="s">
        <v>3</v>
      </c>
      <c r="AQ30">
        <v>1.4</v>
      </c>
      <c r="AS30" t="s">
        <v>92</v>
      </c>
      <c r="AT30" t="s">
        <v>1166</v>
      </c>
      <c r="AU30">
        <v>1</v>
      </c>
      <c r="AV30">
        <v>0</v>
      </c>
      <c r="AW30" t="s">
        <v>3</v>
      </c>
      <c r="AX30" t="s">
        <v>7</v>
      </c>
      <c r="BE30" t="s">
        <v>4</v>
      </c>
      <c r="BF30" t="s">
        <v>4</v>
      </c>
      <c r="BH30" t="s">
        <v>86</v>
      </c>
      <c r="BI30" t="s">
        <v>102</v>
      </c>
      <c r="BJ30">
        <v>14.7</v>
      </c>
      <c r="BN30">
        <v>14.7</v>
      </c>
      <c r="BP30">
        <v>14.5</v>
      </c>
      <c r="BQ30" t="s">
        <v>12</v>
      </c>
      <c r="BR30" t="s">
        <v>13</v>
      </c>
      <c r="BS30" t="s">
        <v>11</v>
      </c>
      <c r="BW30" t="s">
        <v>11</v>
      </c>
      <c r="BX30" t="s">
        <v>12</v>
      </c>
      <c r="BY30" t="s">
        <v>13</v>
      </c>
      <c r="CC30" t="s">
        <v>4</v>
      </c>
      <c r="CE30" t="s">
        <v>3</v>
      </c>
      <c r="CF30" t="s">
        <v>3</v>
      </c>
      <c r="CG30">
        <v>22</v>
      </c>
      <c r="CH30">
        <v>24.2</v>
      </c>
      <c r="CI30">
        <v>2.5</v>
      </c>
      <c r="CJ30">
        <v>2.7</v>
      </c>
      <c r="CK30">
        <v>1.7</v>
      </c>
      <c r="CL30">
        <v>1.5</v>
      </c>
      <c r="CN30">
        <v>24.2</v>
      </c>
      <c r="CO30">
        <v>24.2</v>
      </c>
      <c r="CP30">
        <v>3.93</v>
      </c>
      <c r="CQ30">
        <v>1</v>
      </c>
      <c r="CR30" t="s">
        <v>1133</v>
      </c>
      <c r="CS30">
        <v>10.199999999999999</v>
      </c>
      <c r="CT30">
        <v>2.6</v>
      </c>
      <c r="CU30">
        <v>0.26</v>
      </c>
      <c r="DA30" t="s">
        <v>3</v>
      </c>
      <c r="DB30">
        <v>1.5</v>
      </c>
      <c r="DD30" t="s">
        <v>92</v>
      </c>
      <c r="DE30" t="s">
        <v>1166</v>
      </c>
      <c r="DF30">
        <v>2</v>
      </c>
      <c r="DG30">
        <v>0</v>
      </c>
      <c r="DH30" t="s">
        <v>7</v>
      </c>
      <c r="DO30" t="s">
        <v>4</v>
      </c>
      <c r="DP30" t="s">
        <v>4</v>
      </c>
      <c r="DR30" t="s">
        <v>86</v>
      </c>
      <c r="DS30" t="s">
        <v>102</v>
      </c>
      <c r="DT30">
        <v>11.6</v>
      </c>
      <c r="DX30">
        <v>11.6</v>
      </c>
      <c r="DZ30">
        <v>13</v>
      </c>
      <c r="EA30" t="s">
        <v>11</v>
      </c>
      <c r="EB30" t="s">
        <v>12</v>
      </c>
      <c r="EC30" t="s">
        <v>13</v>
      </c>
      <c r="EG30" t="s">
        <v>4</v>
      </c>
      <c r="EI30" t="s">
        <v>3</v>
      </c>
      <c r="EJ30" t="s">
        <v>3</v>
      </c>
      <c r="EK30">
        <v>24.2</v>
      </c>
      <c r="EL30">
        <v>23.2</v>
      </c>
      <c r="EM30">
        <v>2.7</v>
      </c>
      <c r="EN30">
        <v>4.3</v>
      </c>
      <c r="EO30">
        <v>1.8</v>
      </c>
      <c r="EP30">
        <v>1.1000000000000001</v>
      </c>
      <c r="ER30">
        <v>24.2</v>
      </c>
      <c r="ES30">
        <v>24.1</v>
      </c>
      <c r="ET30">
        <v>6.2</v>
      </c>
      <c r="EU30">
        <v>2</v>
      </c>
      <c r="EV30" t="s">
        <v>1100</v>
      </c>
      <c r="EW30">
        <v>10.6</v>
      </c>
      <c r="EX30">
        <v>2.57</v>
      </c>
      <c r="EY30">
        <v>0.43</v>
      </c>
      <c r="EZ30" t="s">
        <v>3</v>
      </c>
      <c r="FA30">
        <v>1.8</v>
      </c>
      <c r="FC30" t="s">
        <v>92</v>
      </c>
      <c r="FD30" t="s">
        <v>1166</v>
      </c>
      <c r="FE30">
        <v>2</v>
      </c>
      <c r="FF30">
        <v>0</v>
      </c>
      <c r="FG30" t="s">
        <v>4</v>
      </c>
      <c r="FH30" t="s">
        <v>7</v>
      </c>
      <c r="FO30" t="s">
        <v>4</v>
      </c>
      <c r="FP30" t="s">
        <v>4</v>
      </c>
      <c r="FR30" t="s">
        <v>86</v>
      </c>
      <c r="FS30" t="s">
        <v>40</v>
      </c>
      <c r="FT30">
        <v>14.3</v>
      </c>
      <c r="FX30">
        <v>14.3</v>
      </c>
      <c r="FZ30">
        <v>15.2</v>
      </c>
      <c r="GA30" t="s">
        <v>12</v>
      </c>
      <c r="GB30" t="s">
        <v>13</v>
      </c>
      <c r="GC30" t="s">
        <v>11</v>
      </c>
      <c r="GG30" t="s">
        <v>11</v>
      </c>
      <c r="GH30" t="s">
        <v>12</v>
      </c>
      <c r="GM30" t="s">
        <v>4</v>
      </c>
      <c r="GO30" t="s">
        <v>3</v>
      </c>
      <c r="GP30" t="s">
        <v>4</v>
      </c>
      <c r="GQ30">
        <v>24.2</v>
      </c>
      <c r="GR30">
        <v>24.2</v>
      </c>
      <c r="GS30">
        <v>1.7</v>
      </c>
      <c r="GT30">
        <v>2.8</v>
      </c>
      <c r="GU30">
        <v>1.9</v>
      </c>
      <c r="GV30">
        <v>1.4</v>
      </c>
      <c r="HF30" s="15" t="s">
        <v>408</v>
      </c>
      <c r="HG30">
        <v>2</v>
      </c>
    </row>
    <row r="31" spans="1:215" x14ac:dyDescent="0.35">
      <c r="A31">
        <v>20501034</v>
      </c>
      <c r="B31" t="s">
        <v>4</v>
      </c>
      <c r="D31">
        <v>60.4</v>
      </c>
      <c r="E31">
        <v>3.1610430463576158</v>
      </c>
      <c r="F31">
        <v>6.8</v>
      </c>
      <c r="G31">
        <v>5.6</v>
      </c>
      <c r="H31">
        <v>6.7</v>
      </c>
      <c r="I31" t="s">
        <v>1156</v>
      </c>
      <c r="J31">
        <v>6.75</v>
      </c>
      <c r="K31">
        <v>10</v>
      </c>
      <c r="L31">
        <v>1.4736842105263157</v>
      </c>
      <c r="M31" s="13">
        <v>2.6315789473684212</v>
      </c>
      <c r="N31">
        <v>7.5999999999999988</v>
      </c>
      <c r="O31">
        <v>97.7</v>
      </c>
      <c r="P31">
        <v>1.4166666666666667</v>
      </c>
      <c r="Q31">
        <v>1.1000000000000001</v>
      </c>
      <c r="R31" t="s">
        <v>52</v>
      </c>
      <c r="S31">
        <v>0</v>
      </c>
      <c r="T31" t="s">
        <v>56</v>
      </c>
      <c r="U31" t="s">
        <v>56</v>
      </c>
      <c r="V31">
        <v>0</v>
      </c>
      <c r="W31">
        <v>0</v>
      </c>
      <c r="X31">
        <v>0</v>
      </c>
      <c r="Z31" t="s">
        <v>4</v>
      </c>
      <c r="AA31" t="s">
        <v>4</v>
      </c>
      <c r="AB31" t="s">
        <v>4</v>
      </c>
      <c r="AC31">
        <v>0</v>
      </c>
      <c r="AE31" t="s">
        <v>4</v>
      </c>
      <c r="AH31">
        <v>21.5</v>
      </c>
      <c r="AI31">
        <v>21.5</v>
      </c>
      <c r="AJ31">
        <v>2.65</v>
      </c>
      <c r="AP31" t="s">
        <v>4</v>
      </c>
      <c r="AR31">
        <v>0.5</v>
      </c>
      <c r="AS31" t="s">
        <v>56</v>
      </c>
      <c r="AT31" t="s">
        <v>56</v>
      </c>
      <c r="AU31">
        <v>0</v>
      </c>
      <c r="AV31">
        <v>0</v>
      </c>
      <c r="AW31" t="s">
        <v>4</v>
      </c>
      <c r="AX31" t="s">
        <v>1076</v>
      </c>
      <c r="AY31" t="s">
        <v>152</v>
      </c>
      <c r="AZ31">
        <v>21.5</v>
      </c>
      <c r="BA31">
        <v>0</v>
      </c>
      <c r="BF31" t="s">
        <v>4</v>
      </c>
      <c r="BH31" t="s">
        <v>55</v>
      </c>
      <c r="BI31" t="s">
        <v>42</v>
      </c>
      <c r="BJ31">
        <v>7.1</v>
      </c>
      <c r="BQ31" t="s">
        <v>13</v>
      </c>
      <c r="BR31" t="s">
        <v>14</v>
      </c>
      <c r="BS31" t="s">
        <v>11</v>
      </c>
      <c r="BW31" t="s">
        <v>13</v>
      </c>
      <c r="BX31" t="s">
        <v>14</v>
      </c>
      <c r="BY31" t="s">
        <v>11</v>
      </c>
      <c r="CC31" t="s">
        <v>4</v>
      </c>
      <c r="CE31" t="s">
        <v>3</v>
      </c>
      <c r="CF31" t="s">
        <v>3</v>
      </c>
      <c r="CG31">
        <v>21.5</v>
      </c>
      <c r="CH31">
        <v>21.5</v>
      </c>
      <c r="CI31">
        <v>1.7</v>
      </c>
      <c r="CJ31">
        <v>1.5</v>
      </c>
      <c r="CK31">
        <v>1.4</v>
      </c>
      <c r="CL31">
        <v>1.2</v>
      </c>
      <c r="CN31">
        <v>21.5</v>
      </c>
      <c r="CO31">
        <v>21.5</v>
      </c>
      <c r="CP31">
        <v>4</v>
      </c>
      <c r="CQ31">
        <v>1</v>
      </c>
      <c r="CR31" t="s">
        <v>1100</v>
      </c>
      <c r="CS31">
        <v>6.6</v>
      </c>
      <c r="CT31">
        <v>0.67</v>
      </c>
      <c r="CU31">
        <v>0.12</v>
      </c>
      <c r="CV31">
        <v>2</v>
      </c>
      <c r="CW31" t="s">
        <v>1133</v>
      </c>
      <c r="CX31">
        <v>6.9</v>
      </c>
      <c r="CY31">
        <v>0.39</v>
      </c>
      <c r="CZ31">
        <v>7.0000000000000007E-2</v>
      </c>
      <c r="DA31" t="s">
        <v>4</v>
      </c>
      <c r="DC31">
        <v>0.5</v>
      </c>
      <c r="DD31" t="s">
        <v>56</v>
      </c>
      <c r="DE31" t="s">
        <v>56</v>
      </c>
      <c r="DF31">
        <v>0</v>
      </c>
      <c r="DG31">
        <v>0</v>
      </c>
      <c r="DH31" t="s">
        <v>1076</v>
      </c>
      <c r="DI31" t="s">
        <v>152</v>
      </c>
      <c r="DJ31">
        <v>21.5</v>
      </c>
      <c r="DK31">
        <v>21.5</v>
      </c>
      <c r="DP31" t="s">
        <v>4</v>
      </c>
      <c r="DR31" t="s">
        <v>55</v>
      </c>
      <c r="DS31" t="s">
        <v>42</v>
      </c>
      <c r="DT31">
        <v>7.5</v>
      </c>
      <c r="EA31" t="s">
        <v>13</v>
      </c>
      <c r="EB31" t="s">
        <v>81</v>
      </c>
      <c r="EC31" t="s">
        <v>12</v>
      </c>
      <c r="ED31" t="s">
        <v>11</v>
      </c>
      <c r="EG31" t="s">
        <v>4</v>
      </c>
      <c r="EI31" t="s">
        <v>3</v>
      </c>
      <c r="EJ31" t="s">
        <v>3</v>
      </c>
      <c r="EK31">
        <v>21.5</v>
      </c>
      <c r="EL31">
        <v>21.5</v>
      </c>
      <c r="EM31">
        <v>1.2</v>
      </c>
      <c r="EN31">
        <v>1.3</v>
      </c>
      <c r="EO31">
        <v>1.2</v>
      </c>
      <c r="EP31">
        <v>0.9</v>
      </c>
      <c r="EQ31" t="s">
        <v>153</v>
      </c>
      <c r="ER31">
        <v>21.5</v>
      </c>
      <c r="ES31">
        <v>21.6</v>
      </c>
      <c r="ET31">
        <v>2.2200000000000002</v>
      </c>
      <c r="EZ31" t="s">
        <v>4</v>
      </c>
      <c r="FB31">
        <v>0.4</v>
      </c>
      <c r="FC31" t="s">
        <v>56</v>
      </c>
      <c r="FD31" t="s">
        <v>56</v>
      </c>
      <c r="FE31">
        <v>0</v>
      </c>
      <c r="FF31">
        <v>0</v>
      </c>
      <c r="FG31" t="s">
        <v>4</v>
      </c>
      <c r="FH31" t="s">
        <v>1076</v>
      </c>
      <c r="FI31" t="s">
        <v>152</v>
      </c>
      <c r="FJ31">
        <v>21.5</v>
      </c>
      <c r="FK31">
        <v>43</v>
      </c>
      <c r="FP31" t="s">
        <v>4</v>
      </c>
      <c r="FR31" t="s">
        <v>55</v>
      </c>
      <c r="FS31" t="s">
        <v>42</v>
      </c>
      <c r="FT31">
        <v>8.1999999999999993</v>
      </c>
      <c r="GA31" t="s">
        <v>13</v>
      </c>
      <c r="GB31" t="s">
        <v>14</v>
      </c>
      <c r="GC31" t="s">
        <v>12</v>
      </c>
      <c r="GD31" t="s">
        <v>11</v>
      </c>
      <c r="GG31" t="s">
        <v>14</v>
      </c>
      <c r="GH31" t="s">
        <v>13</v>
      </c>
      <c r="GI31" t="s">
        <v>12</v>
      </c>
      <c r="GJ31" t="s">
        <v>11</v>
      </c>
      <c r="GM31" t="s">
        <v>4</v>
      </c>
      <c r="GO31" t="s">
        <v>3</v>
      </c>
      <c r="GP31" t="s">
        <v>3</v>
      </c>
      <c r="GQ31">
        <v>10</v>
      </c>
      <c r="GR31">
        <v>21.5</v>
      </c>
      <c r="GS31">
        <v>1.4</v>
      </c>
      <c r="GT31">
        <v>1.4</v>
      </c>
      <c r="GU31">
        <v>1.1000000000000001</v>
      </c>
      <c r="GV31">
        <v>0.8</v>
      </c>
      <c r="HF31" s="15" t="s">
        <v>312</v>
      </c>
      <c r="HG31">
        <v>1</v>
      </c>
    </row>
    <row r="32" spans="1:215" x14ac:dyDescent="0.35">
      <c r="A32">
        <v>20501035</v>
      </c>
      <c r="B32" t="s">
        <v>4</v>
      </c>
      <c r="D32">
        <v>78.7</v>
      </c>
      <c r="E32">
        <v>1.6395171537484119</v>
      </c>
      <c r="F32">
        <v>7.6</v>
      </c>
      <c r="G32">
        <v>8.5</v>
      </c>
      <c r="H32">
        <v>7.3</v>
      </c>
      <c r="I32">
        <v>9.6999999999999993</v>
      </c>
      <c r="J32">
        <v>7.4499999999999993</v>
      </c>
      <c r="K32">
        <v>14</v>
      </c>
      <c r="L32">
        <v>1.0119047619047619</v>
      </c>
      <c r="M32" s="13">
        <v>1.6666666666666665</v>
      </c>
      <c r="N32">
        <v>13.5</v>
      </c>
      <c r="O32">
        <v>0</v>
      </c>
      <c r="P32">
        <v>0</v>
      </c>
      <c r="Q32">
        <v>0</v>
      </c>
      <c r="R32" t="s">
        <v>52</v>
      </c>
      <c r="S32">
        <v>0</v>
      </c>
      <c r="T32" t="s">
        <v>56</v>
      </c>
      <c r="U32" t="s">
        <v>56</v>
      </c>
      <c r="V32">
        <v>0</v>
      </c>
      <c r="W32">
        <v>0</v>
      </c>
      <c r="X32" t="s">
        <v>61</v>
      </c>
      <c r="Y32" t="s">
        <v>400</v>
      </c>
      <c r="Z32" t="s">
        <v>4</v>
      </c>
      <c r="AA32" t="s">
        <v>4</v>
      </c>
      <c r="AB32" t="s">
        <v>4</v>
      </c>
      <c r="AC32">
        <v>0</v>
      </c>
      <c r="AE32" t="s">
        <v>4</v>
      </c>
      <c r="AH32">
        <v>26.2</v>
      </c>
      <c r="AI32">
        <v>25.7</v>
      </c>
      <c r="AJ32">
        <v>1.6</v>
      </c>
      <c r="AP32" t="s">
        <v>3</v>
      </c>
      <c r="AQ32">
        <v>0.6</v>
      </c>
      <c r="AS32" t="s">
        <v>56</v>
      </c>
      <c r="AT32" t="s">
        <v>56</v>
      </c>
      <c r="AU32">
        <v>0</v>
      </c>
      <c r="AV32">
        <v>0</v>
      </c>
      <c r="AW32" t="s">
        <v>4</v>
      </c>
      <c r="AX32" t="s">
        <v>7</v>
      </c>
      <c r="BF32" t="s">
        <v>4</v>
      </c>
      <c r="BH32" t="s">
        <v>414</v>
      </c>
      <c r="BI32" t="s">
        <v>42</v>
      </c>
      <c r="BJ32">
        <v>13.5</v>
      </c>
      <c r="BQ32" t="s">
        <v>13</v>
      </c>
      <c r="BR32" t="s">
        <v>12</v>
      </c>
      <c r="BS32" t="s">
        <v>11</v>
      </c>
      <c r="BT32" t="s">
        <v>14</v>
      </c>
      <c r="BW32" t="s">
        <v>13</v>
      </c>
      <c r="BX32" t="s">
        <v>12</v>
      </c>
      <c r="BY32" t="s">
        <v>14</v>
      </c>
      <c r="CC32" t="s">
        <v>4</v>
      </c>
      <c r="CE32" t="s">
        <v>4</v>
      </c>
      <c r="CF32" t="s">
        <v>3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26.2</v>
      </c>
      <c r="CO32">
        <v>26</v>
      </c>
      <c r="CP32">
        <v>1.46</v>
      </c>
      <c r="CQ32">
        <v>2</v>
      </c>
      <c r="CR32" t="s">
        <v>1133</v>
      </c>
      <c r="CS32">
        <v>7.04</v>
      </c>
      <c r="CT32">
        <v>0.65</v>
      </c>
      <c r="CU32">
        <v>0.2</v>
      </c>
      <c r="DA32" t="s">
        <v>3</v>
      </c>
      <c r="DB32">
        <v>0.6</v>
      </c>
      <c r="DD32" t="s">
        <v>56</v>
      </c>
      <c r="DE32" t="s">
        <v>56</v>
      </c>
      <c r="DF32">
        <v>0</v>
      </c>
      <c r="DG32">
        <v>0</v>
      </c>
      <c r="DH32" t="s">
        <v>7</v>
      </c>
      <c r="DP32" t="s">
        <v>4</v>
      </c>
      <c r="DR32" t="s">
        <v>415</v>
      </c>
      <c r="DS32" t="s">
        <v>42</v>
      </c>
      <c r="DT32">
        <v>13.5</v>
      </c>
      <c r="EA32" t="s">
        <v>13</v>
      </c>
      <c r="EB32" t="s">
        <v>12</v>
      </c>
      <c r="EC32" t="s">
        <v>11</v>
      </c>
      <c r="ED32" t="s">
        <v>14</v>
      </c>
      <c r="EG32" t="s">
        <v>4</v>
      </c>
      <c r="EI32" t="s">
        <v>4</v>
      </c>
      <c r="EJ32" t="s">
        <v>3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R32">
        <v>26.2</v>
      </c>
      <c r="ES32">
        <v>27</v>
      </c>
      <c r="ET32">
        <v>1.85</v>
      </c>
      <c r="EU32">
        <v>1</v>
      </c>
      <c r="EV32" t="s">
        <v>474</v>
      </c>
      <c r="EW32">
        <v>7.18</v>
      </c>
      <c r="EX32">
        <v>0.9</v>
      </c>
      <c r="EY32">
        <v>0.35</v>
      </c>
      <c r="EZ32" t="s">
        <v>3</v>
      </c>
      <c r="FA32">
        <v>0.7</v>
      </c>
      <c r="FC32" t="s">
        <v>56</v>
      </c>
      <c r="FD32" t="s">
        <v>56</v>
      </c>
      <c r="FE32">
        <v>0</v>
      </c>
      <c r="FF32">
        <v>0</v>
      </c>
      <c r="FG32" t="s">
        <v>4</v>
      </c>
      <c r="FH32" t="s">
        <v>7</v>
      </c>
      <c r="FP32" t="s">
        <v>4</v>
      </c>
      <c r="FR32" t="s">
        <v>415</v>
      </c>
      <c r="FS32" t="s">
        <v>42</v>
      </c>
      <c r="FT32">
        <v>13.5</v>
      </c>
      <c r="GA32" t="s">
        <v>13</v>
      </c>
      <c r="GB32" t="s">
        <v>12</v>
      </c>
      <c r="GC32" t="s">
        <v>11</v>
      </c>
      <c r="GD32" t="s">
        <v>14</v>
      </c>
      <c r="GG32" t="s">
        <v>14</v>
      </c>
      <c r="GH32" t="s">
        <v>12</v>
      </c>
      <c r="GI32" t="s">
        <v>13</v>
      </c>
      <c r="GJ32" t="s">
        <v>11</v>
      </c>
      <c r="GM32" t="s">
        <v>4</v>
      </c>
      <c r="GO32" t="s">
        <v>4</v>
      </c>
      <c r="GP32" t="s">
        <v>3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HF32" s="15" t="s">
        <v>471</v>
      </c>
      <c r="HG32">
        <v>1</v>
      </c>
    </row>
    <row r="33" spans="1:215" x14ac:dyDescent="0.35">
      <c r="A33">
        <v>20501036</v>
      </c>
      <c r="B33" t="s">
        <v>4</v>
      </c>
      <c r="D33">
        <v>57.5</v>
      </c>
      <c r="E33">
        <v>2.9568869565217395</v>
      </c>
      <c r="F33">
        <v>5.3</v>
      </c>
      <c r="G33">
        <v>6.6</v>
      </c>
      <c r="H33">
        <v>5</v>
      </c>
      <c r="I33">
        <v>6.9</v>
      </c>
      <c r="J33">
        <v>5.15</v>
      </c>
      <c r="K33">
        <v>8</v>
      </c>
      <c r="L33">
        <v>1.3469387755102038</v>
      </c>
      <c r="M33" s="13">
        <v>1.6326530612244896</v>
      </c>
      <c r="N33">
        <v>7.7</v>
      </c>
      <c r="O33">
        <v>14.7</v>
      </c>
      <c r="P33">
        <v>0.5</v>
      </c>
      <c r="Q33">
        <v>0.26666666666666666</v>
      </c>
      <c r="R33" t="s">
        <v>52</v>
      </c>
      <c r="S33">
        <v>0</v>
      </c>
      <c r="T33" t="s">
        <v>56</v>
      </c>
      <c r="U33" t="s">
        <v>56</v>
      </c>
      <c r="V33">
        <v>0</v>
      </c>
      <c r="W33">
        <v>0</v>
      </c>
      <c r="X33" t="s">
        <v>61</v>
      </c>
      <c r="Y33" t="s">
        <v>400</v>
      </c>
      <c r="Z33" t="s">
        <v>3</v>
      </c>
      <c r="AA33" t="s">
        <v>4</v>
      </c>
      <c r="AB33" t="s">
        <v>4</v>
      </c>
      <c r="AC33">
        <v>0</v>
      </c>
      <c r="AE33" t="s">
        <v>4</v>
      </c>
      <c r="AH33">
        <v>19.2</v>
      </c>
      <c r="AI33">
        <v>19</v>
      </c>
      <c r="AJ33">
        <v>3.27</v>
      </c>
      <c r="AK33">
        <v>2</v>
      </c>
      <c r="AL33" t="s">
        <v>1100</v>
      </c>
      <c r="AM33">
        <v>5.0999999999999996</v>
      </c>
      <c r="AN33">
        <v>0.5</v>
      </c>
      <c r="AO33">
        <v>0.3</v>
      </c>
      <c r="AP33" t="s">
        <v>3</v>
      </c>
      <c r="AQ33">
        <v>0.8</v>
      </c>
      <c r="AS33" t="s">
        <v>56</v>
      </c>
      <c r="AT33" t="s">
        <v>56</v>
      </c>
      <c r="AU33">
        <v>0</v>
      </c>
      <c r="AV33">
        <v>0</v>
      </c>
      <c r="AW33" t="s">
        <v>4</v>
      </c>
      <c r="AX33" t="s">
        <v>7</v>
      </c>
      <c r="BF33" t="s">
        <v>4</v>
      </c>
      <c r="BH33" t="s">
        <v>414</v>
      </c>
      <c r="BI33" t="s">
        <v>42</v>
      </c>
      <c r="BJ33">
        <v>7.7</v>
      </c>
      <c r="BQ33" t="s">
        <v>12</v>
      </c>
      <c r="BR33" t="s">
        <v>13</v>
      </c>
      <c r="BS33" t="s">
        <v>14</v>
      </c>
      <c r="BT33" t="s">
        <v>11</v>
      </c>
      <c r="BW33" t="s">
        <v>12</v>
      </c>
      <c r="BX33" t="s">
        <v>13</v>
      </c>
      <c r="BY33" t="s">
        <v>14</v>
      </c>
      <c r="BZ33" t="s">
        <v>11</v>
      </c>
      <c r="CC33" t="s">
        <v>4</v>
      </c>
      <c r="CE33" t="s">
        <v>3</v>
      </c>
      <c r="CF33" t="s">
        <v>3</v>
      </c>
      <c r="CG33">
        <v>13</v>
      </c>
      <c r="CH33">
        <v>13</v>
      </c>
      <c r="CI33">
        <v>1.7</v>
      </c>
      <c r="CJ33">
        <v>1.3</v>
      </c>
      <c r="CK33">
        <v>0.8</v>
      </c>
      <c r="CL33">
        <v>0.8</v>
      </c>
      <c r="CN33">
        <v>19.2</v>
      </c>
      <c r="CO33">
        <v>19.5</v>
      </c>
      <c r="CP33">
        <v>1.85</v>
      </c>
      <c r="CQ33">
        <v>1</v>
      </c>
      <c r="CR33" t="s">
        <v>1133</v>
      </c>
      <c r="CS33">
        <v>4.8</v>
      </c>
      <c r="CT33">
        <v>0.5</v>
      </c>
      <c r="CU33">
        <v>0.25</v>
      </c>
      <c r="DA33" t="s">
        <v>3</v>
      </c>
      <c r="DB33">
        <v>0.5</v>
      </c>
      <c r="DD33" t="s">
        <v>56</v>
      </c>
      <c r="DE33" t="s">
        <v>56</v>
      </c>
      <c r="DF33">
        <v>0</v>
      </c>
      <c r="DG33">
        <v>0</v>
      </c>
      <c r="DH33" t="s">
        <v>1077</v>
      </c>
      <c r="DI33" t="s">
        <v>408</v>
      </c>
      <c r="DJ33">
        <v>19.2</v>
      </c>
      <c r="DK33">
        <v>19.2</v>
      </c>
      <c r="DP33" t="s">
        <v>4</v>
      </c>
      <c r="DR33" t="s">
        <v>232</v>
      </c>
      <c r="DS33" t="s">
        <v>42</v>
      </c>
      <c r="DT33">
        <v>7.7</v>
      </c>
      <c r="EA33" t="s">
        <v>12</v>
      </c>
      <c r="EB33" t="s">
        <v>13</v>
      </c>
      <c r="EC33" t="s">
        <v>14</v>
      </c>
      <c r="EG33" t="s">
        <v>4</v>
      </c>
      <c r="EI33" t="s">
        <v>4</v>
      </c>
      <c r="EJ33" t="s">
        <v>3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R33">
        <v>19.2</v>
      </c>
      <c r="ES33">
        <v>19.100000000000001</v>
      </c>
      <c r="ET33">
        <v>3.76</v>
      </c>
      <c r="EZ33" t="s">
        <v>3</v>
      </c>
      <c r="FA33">
        <v>0.5</v>
      </c>
      <c r="FC33" t="s">
        <v>56</v>
      </c>
      <c r="FD33" t="s">
        <v>56</v>
      </c>
      <c r="FE33">
        <v>0</v>
      </c>
      <c r="FF33">
        <v>0</v>
      </c>
      <c r="FG33" t="s">
        <v>3</v>
      </c>
      <c r="FH33" t="s">
        <v>1077</v>
      </c>
      <c r="FI33" t="s">
        <v>408</v>
      </c>
      <c r="FJ33">
        <v>19.2</v>
      </c>
      <c r="FK33">
        <v>38.4</v>
      </c>
      <c r="FP33" t="s">
        <v>4</v>
      </c>
      <c r="FR33" t="s">
        <v>232</v>
      </c>
      <c r="FS33" t="s">
        <v>42</v>
      </c>
      <c r="FT33">
        <v>7.7</v>
      </c>
      <c r="GA33" t="s">
        <v>12</v>
      </c>
      <c r="GB33" t="s">
        <v>13</v>
      </c>
      <c r="GC33" t="s">
        <v>14</v>
      </c>
      <c r="GG33" t="s">
        <v>14</v>
      </c>
      <c r="GH33" t="s">
        <v>12</v>
      </c>
      <c r="GI33" t="s">
        <v>11</v>
      </c>
      <c r="GJ33" t="s">
        <v>13</v>
      </c>
      <c r="GM33" t="s">
        <v>4</v>
      </c>
      <c r="GO33" t="s">
        <v>4</v>
      </c>
      <c r="GP33" t="s">
        <v>3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HF33" s="15" t="s">
        <v>274</v>
      </c>
      <c r="HG33">
        <v>1</v>
      </c>
    </row>
    <row r="34" spans="1:215" x14ac:dyDescent="0.35">
      <c r="A34">
        <v>20501039</v>
      </c>
      <c r="B34" t="s">
        <v>3</v>
      </c>
      <c r="D34">
        <v>90</v>
      </c>
      <c r="E34">
        <v>1.71</v>
      </c>
      <c r="F34">
        <v>6.2</v>
      </c>
      <c r="G34">
        <v>8</v>
      </c>
      <c r="H34">
        <v>5.5</v>
      </c>
      <c r="I34">
        <v>8</v>
      </c>
      <c r="J34">
        <v>5.85</v>
      </c>
      <c r="K34">
        <v>8</v>
      </c>
      <c r="L34">
        <v>0.96385542168674687</v>
      </c>
      <c r="M34" s="13">
        <v>0.96385542168674687</v>
      </c>
      <c r="N34">
        <v>8</v>
      </c>
      <c r="O34">
        <v>0</v>
      </c>
      <c r="P34">
        <v>0</v>
      </c>
      <c r="Q34">
        <v>0</v>
      </c>
      <c r="R34" t="s">
        <v>52</v>
      </c>
      <c r="S34">
        <v>0</v>
      </c>
      <c r="T34" t="s">
        <v>56</v>
      </c>
      <c r="U34" t="s">
        <v>56</v>
      </c>
      <c r="V34">
        <v>0</v>
      </c>
      <c r="W34">
        <v>0</v>
      </c>
      <c r="X34" t="s">
        <v>61</v>
      </c>
      <c r="Y34" t="s">
        <v>400</v>
      </c>
      <c r="Z34" t="s">
        <v>4</v>
      </c>
      <c r="AA34" t="s">
        <v>4</v>
      </c>
      <c r="AB34" t="s">
        <v>4</v>
      </c>
      <c r="AC34">
        <v>0</v>
      </c>
      <c r="AE34" t="s">
        <v>4</v>
      </c>
      <c r="AH34">
        <v>30</v>
      </c>
      <c r="AI34">
        <v>30</v>
      </c>
      <c r="AJ34">
        <v>2.33</v>
      </c>
      <c r="AP34" t="s">
        <v>4</v>
      </c>
      <c r="AR34">
        <v>0.5</v>
      </c>
      <c r="AS34" t="s">
        <v>56</v>
      </c>
      <c r="AT34" t="s">
        <v>56</v>
      </c>
      <c r="AU34">
        <v>0</v>
      </c>
      <c r="AV34">
        <v>0</v>
      </c>
      <c r="AW34" t="s">
        <v>3</v>
      </c>
      <c r="AX34" t="s">
        <v>1075</v>
      </c>
      <c r="AY34" t="s">
        <v>462</v>
      </c>
      <c r="AZ34">
        <v>30</v>
      </c>
      <c r="BA34">
        <v>0</v>
      </c>
      <c r="BF34" t="s">
        <v>4</v>
      </c>
      <c r="BH34" t="s">
        <v>414</v>
      </c>
      <c r="BI34" t="s">
        <v>42</v>
      </c>
      <c r="BJ34">
        <v>8</v>
      </c>
      <c r="BQ34" t="s">
        <v>13</v>
      </c>
      <c r="BR34" t="s">
        <v>14</v>
      </c>
      <c r="BS34" t="s">
        <v>11</v>
      </c>
      <c r="BW34" t="s">
        <v>13</v>
      </c>
      <c r="BX34" t="s">
        <v>14</v>
      </c>
      <c r="CC34" t="s">
        <v>4</v>
      </c>
      <c r="CE34" t="s">
        <v>4</v>
      </c>
      <c r="CF34" t="s">
        <v>3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N34">
        <v>30</v>
      </c>
      <c r="CO34">
        <v>30</v>
      </c>
      <c r="CP34">
        <v>2.8</v>
      </c>
      <c r="CQ34">
        <v>1</v>
      </c>
      <c r="CR34" t="s">
        <v>1118</v>
      </c>
      <c r="CS34">
        <v>6.3</v>
      </c>
      <c r="CT34">
        <v>0.8</v>
      </c>
      <c r="CU34">
        <v>0.2</v>
      </c>
      <c r="DA34" t="s">
        <v>4</v>
      </c>
      <c r="DB34">
        <v>0.5</v>
      </c>
      <c r="DD34" t="s">
        <v>56</v>
      </c>
      <c r="DE34" t="s">
        <v>56</v>
      </c>
      <c r="DF34">
        <v>0</v>
      </c>
      <c r="DG34">
        <v>0</v>
      </c>
      <c r="DH34" t="s">
        <v>1075</v>
      </c>
      <c r="DI34" t="s">
        <v>462</v>
      </c>
      <c r="DJ34">
        <v>30</v>
      </c>
      <c r="DK34">
        <v>30</v>
      </c>
      <c r="DP34" t="s">
        <v>4</v>
      </c>
      <c r="DR34" t="s">
        <v>415</v>
      </c>
      <c r="DS34" t="s">
        <v>42</v>
      </c>
      <c r="DT34">
        <v>8</v>
      </c>
      <c r="EA34" t="s">
        <v>13</v>
      </c>
      <c r="EB34" t="s">
        <v>12</v>
      </c>
      <c r="EC34" t="s">
        <v>11</v>
      </c>
      <c r="ED34" t="s">
        <v>14</v>
      </c>
      <c r="EG34" t="s">
        <v>4</v>
      </c>
      <c r="EI34" t="s">
        <v>4</v>
      </c>
      <c r="EJ34" t="s">
        <v>3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 t="s">
        <v>463</v>
      </c>
      <c r="ER34">
        <v>30</v>
      </c>
      <c r="ES34">
        <v>30</v>
      </c>
      <c r="ET34">
        <v>0</v>
      </c>
      <c r="EZ34" t="s">
        <v>4</v>
      </c>
      <c r="FB34">
        <v>0.7</v>
      </c>
      <c r="FC34" t="s">
        <v>56</v>
      </c>
      <c r="FD34" t="s">
        <v>56</v>
      </c>
      <c r="FE34">
        <v>0</v>
      </c>
      <c r="FF34">
        <v>0</v>
      </c>
      <c r="FG34" t="s">
        <v>4</v>
      </c>
      <c r="FH34" t="s">
        <v>1075</v>
      </c>
      <c r="FI34" t="s">
        <v>274</v>
      </c>
      <c r="FJ34">
        <v>30</v>
      </c>
      <c r="FK34">
        <v>60</v>
      </c>
      <c r="FP34" t="s">
        <v>4</v>
      </c>
      <c r="FR34" t="s">
        <v>415</v>
      </c>
      <c r="FS34" t="s">
        <v>42</v>
      </c>
      <c r="FT34">
        <v>8</v>
      </c>
      <c r="GA34" t="s">
        <v>12</v>
      </c>
      <c r="GB34" t="s">
        <v>13</v>
      </c>
      <c r="GC34" t="s">
        <v>14</v>
      </c>
      <c r="GD34" t="s">
        <v>11</v>
      </c>
      <c r="GG34" t="s">
        <v>94</v>
      </c>
      <c r="GH34" t="s">
        <v>14</v>
      </c>
      <c r="GI34" t="s">
        <v>13</v>
      </c>
      <c r="GJ34" t="s">
        <v>11</v>
      </c>
      <c r="GM34" t="s">
        <v>4</v>
      </c>
      <c r="GO34" t="s">
        <v>4</v>
      </c>
      <c r="GP34" t="s">
        <v>4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HF34" s="15" t="s">
        <v>103</v>
      </c>
      <c r="HG34">
        <v>1</v>
      </c>
    </row>
    <row r="35" spans="1:215" x14ac:dyDescent="0.35">
      <c r="A35">
        <v>20501041</v>
      </c>
      <c r="B35" t="s">
        <v>4</v>
      </c>
      <c r="D35">
        <v>70.5</v>
      </c>
      <c r="E35">
        <v>1.5866666666666669</v>
      </c>
      <c r="F35">
        <v>6.7</v>
      </c>
      <c r="G35">
        <v>6.1</v>
      </c>
      <c r="H35">
        <v>4.7</v>
      </c>
      <c r="I35">
        <v>6.9</v>
      </c>
      <c r="J35">
        <v>5.7</v>
      </c>
      <c r="K35">
        <v>7</v>
      </c>
      <c r="L35">
        <v>0.80263157894736836</v>
      </c>
      <c r="M35" s="13">
        <v>0.92105263157894746</v>
      </c>
      <c r="N35">
        <v>6.9000000000000012</v>
      </c>
      <c r="O35">
        <v>0</v>
      </c>
      <c r="P35">
        <v>0</v>
      </c>
      <c r="Q35">
        <v>0</v>
      </c>
      <c r="R35" t="s">
        <v>52</v>
      </c>
      <c r="S35">
        <v>0</v>
      </c>
      <c r="T35" t="s">
        <v>56</v>
      </c>
      <c r="U35" t="s">
        <v>56</v>
      </c>
      <c r="V35">
        <v>0</v>
      </c>
      <c r="W35">
        <v>0</v>
      </c>
      <c r="X35" t="s">
        <v>61</v>
      </c>
      <c r="Y35" t="s">
        <v>400</v>
      </c>
      <c r="Z35" t="s">
        <v>3</v>
      </c>
      <c r="AA35" t="s">
        <v>4</v>
      </c>
      <c r="AB35" t="s">
        <v>4</v>
      </c>
      <c r="AC35">
        <v>0</v>
      </c>
      <c r="AE35" t="s">
        <v>4</v>
      </c>
      <c r="AH35">
        <v>23.5</v>
      </c>
      <c r="AI35">
        <v>23.5</v>
      </c>
      <c r="AJ35">
        <v>1.53</v>
      </c>
      <c r="AK35">
        <v>2</v>
      </c>
      <c r="AL35" t="s">
        <v>1154</v>
      </c>
      <c r="AM35">
        <v>5.65</v>
      </c>
      <c r="AN35">
        <v>0.5</v>
      </c>
      <c r="AO35">
        <v>0.15</v>
      </c>
      <c r="AP35" t="s">
        <v>4</v>
      </c>
      <c r="AR35">
        <v>0.4</v>
      </c>
      <c r="AS35" t="s">
        <v>56</v>
      </c>
      <c r="AT35" t="s">
        <v>56</v>
      </c>
      <c r="AU35">
        <v>0</v>
      </c>
      <c r="AV35">
        <v>0</v>
      </c>
      <c r="AW35" t="s">
        <v>4</v>
      </c>
      <c r="AX35" t="s">
        <v>1077</v>
      </c>
      <c r="AY35" t="s">
        <v>408</v>
      </c>
      <c r="AZ35">
        <v>23.5</v>
      </c>
      <c r="BA35">
        <v>0</v>
      </c>
      <c r="BF35" t="s">
        <v>4</v>
      </c>
      <c r="BH35" t="s">
        <v>232</v>
      </c>
      <c r="BI35" t="s">
        <v>42</v>
      </c>
      <c r="BJ35">
        <v>6.9</v>
      </c>
      <c r="BQ35" t="s">
        <v>13</v>
      </c>
      <c r="BR35" t="s">
        <v>12</v>
      </c>
      <c r="BW35" t="s">
        <v>13</v>
      </c>
      <c r="BX35" t="s">
        <v>14</v>
      </c>
      <c r="BY35" t="s">
        <v>12</v>
      </c>
      <c r="CC35" t="s">
        <v>4</v>
      </c>
      <c r="CE35" t="s">
        <v>4</v>
      </c>
      <c r="CF35" t="s">
        <v>4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N35">
        <v>23.5</v>
      </c>
      <c r="CO35">
        <v>23.5</v>
      </c>
      <c r="CP35">
        <v>2.04</v>
      </c>
      <c r="DA35" t="s">
        <v>4</v>
      </c>
      <c r="DC35">
        <v>0.4</v>
      </c>
      <c r="DD35" t="s">
        <v>56</v>
      </c>
      <c r="DE35" t="s">
        <v>56</v>
      </c>
      <c r="DF35">
        <v>0</v>
      </c>
      <c r="DG35">
        <v>0</v>
      </c>
      <c r="DH35" t="s">
        <v>1077</v>
      </c>
      <c r="DI35" t="s">
        <v>408</v>
      </c>
      <c r="DJ35">
        <v>23.5</v>
      </c>
      <c r="DK35">
        <v>23.5</v>
      </c>
      <c r="DP35" t="s">
        <v>4</v>
      </c>
      <c r="DR35" t="s">
        <v>232</v>
      </c>
      <c r="DS35" t="s">
        <v>42</v>
      </c>
      <c r="DT35">
        <v>6.9</v>
      </c>
      <c r="EA35" t="s">
        <v>13</v>
      </c>
      <c r="EB35" t="s">
        <v>12</v>
      </c>
      <c r="EG35" t="s">
        <v>4</v>
      </c>
      <c r="EI35" t="s">
        <v>4</v>
      </c>
      <c r="EJ35" t="s">
        <v>4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R35">
        <v>23.5</v>
      </c>
      <c r="ES35">
        <v>23.5</v>
      </c>
      <c r="ET35">
        <v>1.19</v>
      </c>
      <c r="EU35">
        <v>1</v>
      </c>
      <c r="EV35" t="s">
        <v>1152</v>
      </c>
      <c r="EW35">
        <v>6.68</v>
      </c>
      <c r="EX35">
        <v>0.6</v>
      </c>
      <c r="EY35">
        <v>0.12</v>
      </c>
      <c r="EZ35" t="s">
        <v>4</v>
      </c>
      <c r="FB35">
        <v>0.5</v>
      </c>
      <c r="FC35" t="s">
        <v>56</v>
      </c>
      <c r="FD35" t="s">
        <v>56</v>
      </c>
      <c r="FE35">
        <v>0</v>
      </c>
      <c r="FF35">
        <v>0</v>
      </c>
      <c r="FG35" t="s">
        <v>4</v>
      </c>
      <c r="FH35" t="s">
        <v>1077</v>
      </c>
      <c r="FI35" t="s">
        <v>408</v>
      </c>
      <c r="FJ35">
        <v>23.5</v>
      </c>
      <c r="FK35">
        <v>47</v>
      </c>
      <c r="FP35" t="s">
        <v>4</v>
      </c>
      <c r="FR35" t="s">
        <v>232</v>
      </c>
      <c r="FS35" t="s">
        <v>42</v>
      </c>
      <c r="FT35">
        <v>6.9</v>
      </c>
      <c r="GA35" t="s">
        <v>13</v>
      </c>
      <c r="GB35" t="s">
        <v>12</v>
      </c>
      <c r="GC35" t="s">
        <v>11</v>
      </c>
      <c r="GD35" t="s">
        <v>14</v>
      </c>
      <c r="GG35" t="s">
        <v>13</v>
      </c>
      <c r="GH35" t="s">
        <v>14</v>
      </c>
      <c r="GM35" t="s">
        <v>4</v>
      </c>
      <c r="GO35" t="s">
        <v>4</v>
      </c>
      <c r="GP35" t="s">
        <v>4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 t="s">
        <v>454</v>
      </c>
      <c r="HF35" s="15" t="s">
        <v>947</v>
      </c>
    </row>
    <row r="36" spans="1:215" x14ac:dyDescent="0.35">
      <c r="A36">
        <v>20501042</v>
      </c>
      <c r="B36" t="s">
        <v>3</v>
      </c>
      <c r="C36" t="s">
        <v>324</v>
      </c>
      <c r="D36">
        <v>70.7</v>
      </c>
      <c r="E36">
        <v>0.31776520509193779</v>
      </c>
      <c r="F36">
        <v>6.1</v>
      </c>
      <c r="G36">
        <v>6.8</v>
      </c>
      <c r="H36">
        <v>3.1</v>
      </c>
      <c r="I36">
        <v>7.2</v>
      </c>
      <c r="J36">
        <v>4.5999999999999996</v>
      </c>
      <c r="K36">
        <v>7</v>
      </c>
      <c r="L36">
        <v>1.096774193548387</v>
      </c>
      <c r="M36" s="13">
        <v>1.129032258064516</v>
      </c>
      <c r="N36">
        <v>6.666666666666667</v>
      </c>
      <c r="O36">
        <v>0</v>
      </c>
      <c r="P36">
        <v>0</v>
      </c>
      <c r="Q36">
        <v>0</v>
      </c>
      <c r="R36" t="s">
        <v>52</v>
      </c>
      <c r="S36">
        <v>0</v>
      </c>
      <c r="T36" t="s">
        <v>56</v>
      </c>
      <c r="U36" t="s">
        <v>56</v>
      </c>
      <c r="V36">
        <v>0</v>
      </c>
      <c r="W36">
        <v>0</v>
      </c>
      <c r="X36" t="s">
        <v>61</v>
      </c>
      <c r="Y36" t="s">
        <v>400</v>
      </c>
      <c r="Z36" t="s">
        <v>3</v>
      </c>
      <c r="AA36" t="s">
        <v>4</v>
      </c>
      <c r="AB36" t="s">
        <v>4</v>
      </c>
      <c r="AC36">
        <v>0</v>
      </c>
      <c r="AE36" t="s">
        <v>4</v>
      </c>
      <c r="AH36">
        <v>23.6</v>
      </c>
      <c r="AI36">
        <v>23.5</v>
      </c>
      <c r="AJ36">
        <v>0.01</v>
      </c>
      <c r="AK36">
        <v>2</v>
      </c>
      <c r="AL36" t="s">
        <v>1154</v>
      </c>
      <c r="AM36">
        <v>3.99</v>
      </c>
      <c r="AN36">
        <v>0.1</v>
      </c>
      <c r="AO36">
        <v>0.01</v>
      </c>
      <c r="AP36" t="s">
        <v>3</v>
      </c>
      <c r="AQ36">
        <v>0.6</v>
      </c>
      <c r="AS36" t="s">
        <v>56</v>
      </c>
      <c r="AT36" t="s">
        <v>56</v>
      </c>
      <c r="AU36">
        <v>0</v>
      </c>
      <c r="AV36">
        <v>0</v>
      </c>
      <c r="AW36" t="s">
        <v>4</v>
      </c>
      <c r="AX36" t="s">
        <v>7</v>
      </c>
      <c r="BE36" t="s">
        <v>4</v>
      </c>
      <c r="BF36" t="s">
        <v>4</v>
      </c>
      <c r="BH36" t="s">
        <v>232</v>
      </c>
      <c r="BI36" t="s">
        <v>42</v>
      </c>
      <c r="BJ36">
        <v>7</v>
      </c>
      <c r="BQ36" t="s">
        <v>14</v>
      </c>
      <c r="BW36" t="s">
        <v>13</v>
      </c>
      <c r="BX36" t="s">
        <v>14</v>
      </c>
      <c r="CC36" t="s">
        <v>4</v>
      </c>
      <c r="CE36" t="s">
        <v>4</v>
      </c>
      <c r="CF36" t="s">
        <v>4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446</v>
      </c>
      <c r="CN36">
        <v>23.6</v>
      </c>
      <c r="CO36">
        <v>23.5</v>
      </c>
      <c r="CP36">
        <v>0.01</v>
      </c>
      <c r="DA36" t="s">
        <v>3</v>
      </c>
      <c r="DB36">
        <v>0.4</v>
      </c>
      <c r="DD36" t="s">
        <v>56</v>
      </c>
      <c r="DE36" t="s">
        <v>56</v>
      </c>
      <c r="DF36">
        <v>0</v>
      </c>
      <c r="DG36">
        <v>0</v>
      </c>
      <c r="DH36" t="s">
        <v>7</v>
      </c>
      <c r="DO36" t="s">
        <v>4</v>
      </c>
      <c r="DP36" t="s">
        <v>4</v>
      </c>
      <c r="DR36" t="s">
        <v>232</v>
      </c>
      <c r="DS36" t="s">
        <v>42</v>
      </c>
      <c r="DT36">
        <v>7</v>
      </c>
      <c r="EA36" t="s">
        <v>13</v>
      </c>
      <c r="EB36" t="s">
        <v>81</v>
      </c>
      <c r="EG36" t="s">
        <v>4</v>
      </c>
      <c r="EI36" t="s">
        <v>4</v>
      </c>
      <c r="EJ36" t="s">
        <v>4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R36">
        <v>23.5</v>
      </c>
      <c r="ES36">
        <v>23.4</v>
      </c>
      <c r="ET36">
        <v>0.94</v>
      </c>
      <c r="EU36">
        <v>1</v>
      </c>
      <c r="EV36" t="s">
        <v>1152</v>
      </c>
      <c r="EW36">
        <v>5.03</v>
      </c>
      <c r="EX36">
        <v>5.03</v>
      </c>
      <c r="EY36">
        <v>0.08</v>
      </c>
      <c r="EZ36" t="s">
        <v>4</v>
      </c>
      <c r="FA36">
        <v>0.6</v>
      </c>
      <c r="FC36" t="s">
        <v>56</v>
      </c>
      <c r="FD36" t="s">
        <v>56</v>
      </c>
      <c r="FE36">
        <v>0</v>
      </c>
      <c r="FF36">
        <v>0</v>
      </c>
      <c r="FG36" t="s">
        <v>4</v>
      </c>
      <c r="FH36" t="s">
        <v>7</v>
      </c>
      <c r="FO36" t="s">
        <v>4</v>
      </c>
      <c r="FP36" t="s">
        <v>4</v>
      </c>
      <c r="FR36" t="s">
        <v>232</v>
      </c>
      <c r="FS36" t="s">
        <v>42</v>
      </c>
      <c r="FT36">
        <v>6</v>
      </c>
      <c r="GA36" t="s">
        <v>13</v>
      </c>
      <c r="GB36" t="s">
        <v>14</v>
      </c>
      <c r="GC36" t="s">
        <v>12</v>
      </c>
      <c r="GG36" t="s">
        <v>13</v>
      </c>
      <c r="GH36" t="s">
        <v>14</v>
      </c>
      <c r="GI36" t="s">
        <v>12</v>
      </c>
      <c r="GM36" t="s">
        <v>4</v>
      </c>
      <c r="GO36" t="s">
        <v>4</v>
      </c>
      <c r="GP36" t="s">
        <v>4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HF36" s="2" t="s">
        <v>1078</v>
      </c>
      <c r="HG36">
        <v>1</v>
      </c>
    </row>
    <row r="37" spans="1:215" x14ac:dyDescent="0.35">
      <c r="A37">
        <v>20501046</v>
      </c>
      <c r="B37" t="s">
        <v>4</v>
      </c>
      <c r="D37">
        <v>70.5</v>
      </c>
      <c r="E37">
        <v>1.9566666666666666</v>
      </c>
      <c r="F37">
        <v>5.4</v>
      </c>
      <c r="G37">
        <v>13</v>
      </c>
      <c r="H37">
        <v>5.0999999999999996</v>
      </c>
      <c r="I37">
        <v>13</v>
      </c>
      <c r="J37">
        <v>5.25</v>
      </c>
      <c r="K37">
        <v>14</v>
      </c>
      <c r="L37">
        <v>0.92198581560283688</v>
      </c>
      <c r="M37" s="13">
        <v>0.99290780141843971</v>
      </c>
      <c r="N37">
        <v>13</v>
      </c>
      <c r="O37">
        <v>0</v>
      </c>
      <c r="P37">
        <v>0</v>
      </c>
      <c r="Q37">
        <v>0</v>
      </c>
      <c r="R37" t="s">
        <v>52</v>
      </c>
      <c r="S37">
        <v>0</v>
      </c>
      <c r="T37" t="s">
        <v>56</v>
      </c>
      <c r="U37" t="s">
        <v>56</v>
      </c>
      <c r="V37">
        <v>0</v>
      </c>
      <c r="W37">
        <v>0</v>
      </c>
      <c r="X37" t="s">
        <v>61</v>
      </c>
      <c r="Y37" t="s">
        <v>62</v>
      </c>
      <c r="Z37" t="s">
        <v>4</v>
      </c>
      <c r="AA37" t="s">
        <v>4</v>
      </c>
      <c r="AB37" t="s">
        <v>4</v>
      </c>
      <c r="AC37">
        <v>0</v>
      </c>
      <c r="AE37" t="s">
        <v>4</v>
      </c>
      <c r="AH37">
        <v>23.5</v>
      </c>
      <c r="AI37">
        <v>23.5</v>
      </c>
      <c r="AJ37">
        <v>2.38</v>
      </c>
      <c r="AP37" t="s">
        <v>4</v>
      </c>
      <c r="AR37">
        <v>0.5</v>
      </c>
      <c r="AS37" t="s">
        <v>56</v>
      </c>
      <c r="AT37" t="s">
        <v>56</v>
      </c>
      <c r="AU37">
        <v>0</v>
      </c>
      <c r="AV37">
        <v>0</v>
      </c>
      <c r="AW37" t="s">
        <v>4</v>
      </c>
      <c r="AX37" t="s">
        <v>1077</v>
      </c>
      <c r="BE37" t="s">
        <v>4</v>
      </c>
      <c r="BH37" t="s">
        <v>55</v>
      </c>
      <c r="BI37" t="s">
        <v>91</v>
      </c>
      <c r="BJ37">
        <v>13</v>
      </c>
      <c r="BQ37" t="s">
        <v>13</v>
      </c>
      <c r="BR37" t="s">
        <v>12</v>
      </c>
      <c r="BW37" t="s">
        <v>94</v>
      </c>
      <c r="BX37" t="s">
        <v>11</v>
      </c>
      <c r="BY37" t="s">
        <v>13</v>
      </c>
      <c r="CC37" t="s">
        <v>4</v>
      </c>
      <c r="CE37" t="s">
        <v>4</v>
      </c>
      <c r="CF37" t="s">
        <v>4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N37">
        <v>23.5</v>
      </c>
      <c r="CO37">
        <v>23.5</v>
      </c>
      <c r="CP37">
        <v>2</v>
      </c>
      <c r="CQ37">
        <v>2</v>
      </c>
      <c r="CR37" t="s">
        <v>1118</v>
      </c>
      <c r="CS37">
        <v>5.05</v>
      </c>
      <c r="CT37">
        <v>1.1000000000000001</v>
      </c>
      <c r="CU37">
        <v>0.26</v>
      </c>
      <c r="DA37" t="s">
        <v>4</v>
      </c>
      <c r="DC37">
        <v>0.5</v>
      </c>
      <c r="DD37" t="s">
        <v>56</v>
      </c>
      <c r="DE37" t="s">
        <v>56</v>
      </c>
      <c r="DF37">
        <v>0</v>
      </c>
      <c r="DG37">
        <v>0</v>
      </c>
      <c r="DH37" t="s">
        <v>1077</v>
      </c>
      <c r="DO37" t="s">
        <v>4</v>
      </c>
      <c r="DR37" t="s">
        <v>55</v>
      </c>
      <c r="DS37" t="s">
        <v>41</v>
      </c>
      <c r="DT37">
        <v>13</v>
      </c>
      <c r="EA37" t="s">
        <v>13</v>
      </c>
      <c r="EB37" t="s">
        <v>12</v>
      </c>
      <c r="EC37" t="s">
        <v>14</v>
      </c>
      <c r="ED37" t="s">
        <v>11</v>
      </c>
      <c r="EG37" t="s">
        <v>4</v>
      </c>
      <c r="EI37" t="s">
        <v>4</v>
      </c>
      <c r="EJ37" t="s">
        <v>4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R37">
        <v>23.5</v>
      </c>
      <c r="ES37">
        <v>23.5</v>
      </c>
      <c r="ET37">
        <v>1.49</v>
      </c>
      <c r="EZ37" t="s">
        <v>4</v>
      </c>
      <c r="FB37">
        <v>0.8</v>
      </c>
      <c r="FC37" t="s">
        <v>56</v>
      </c>
      <c r="FD37" t="s">
        <v>56</v>
      </c>
      <c r="FE37">
        <v>0</v>
      </c>
      <c r="FF37">
        <v>0</v>
      </c>
      <c r="FG37" t="s">
        <v>4</v>
      </c>
      <c r="FH37" t="s">
        <v>1077</v>
      </c>
      <c r="FO37" t="s">
        <v>4</v>
      </c>
      <c r="FR37" t="s">
        <v>55</v>
      </c>
      <c r="FS37" t="s">
        <v>91</v>
      </c>
      <c r="FT37">
        <v>13</v>
      </c>
      <c r="GA37" t="s">
        <v>13</v>
      </c>
      <c r="GB37" t="s">
        <v>12</v>
      </c>
      <c r="GC37" t="s">
        <v>11</v>
      </c>
      <c r="GD37" t="s">
        <v>14</v>
      </c>
      <c r="GG37" t="s">
        <v>94</v>
      </c>
      <c r="GH37" t="s">
        <v>13</v>
      </c>
      <c r="GI37" t="s">
        <v>11</v>
      </c>
      <c r="GJ37" t="s">
        <v>14</v>
      </c>
      <c r="GM37" t="s">
        <v>4</v>
      </c>
      <c r="GO37" t="s">
        <v>4</v>
      </c>
      <c r="GP37" t="s">
        <v>4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HF37" s="15" t="s">
        <v>111</v>
      </c>
      <c r="HG37">
        <v>1</v>
      </c>
    </row>
    <row r="38" spans="1:215" x14ac:dyDescent="0.35">
      <c r="A38">
        <v>20501047</v>
      </c>
      <c r="B38" t="s">
        <v>4</v>
      </c>
      <c r="D38">
        <v>57.6</v>
      </c>
      <c r="E38">
        <v>3.5432812500000002</v>
      </c>
      <c r="F38">
        <v>5</v>
      </c>
      <c r="G38">
        <v>5.4</v>
      </c>
      <c r="H38">
        <v>5.7</v>
      </c>
      <c r="I38">
        <v>5.7</v>
      </c>
      <c r="J38">
        <v>5.35</v>
      </c>
      <c r="K38">
        <v>10.67</v>
      </c>
      <c r="L38">
        <v>0.73972602739726034</v>
      </c>
      <c r="M38" s="13">
        <v>1.4616438356164383</v>
      </c>
      <c r="N38">
        <v>5.85</v>
      </c>
      <c r="O38">
        <v>97.3</v>
      </c>
      <c r="P38">
        <v>1.7499999999999998</v>
      </c>
      <c r="Q38">
        <v>1.3</v>
      </c>
      <c r="R38" t="s">
        <v>52</v>
      </c>
      <c r="S38">
        <v>0</v>
      </c>
      <c r="T38" t="s">
        <v>92</v>
      </c>
      <c r="U38" t="s">
        <v>1166</v>
      </c>
      <c r="V38">
        <v>4</v>
      </c>
      <c r="W38">
        <v>0</v>
      </c>
      <c r="X38">
        <v>0</v>
      </c>
      <c r="Z38" t="s">
        <v>4</v>
      </c>
      <c r="AA38" t="s">
        <v>4</v>
      </c>
      <c r="AB38" t="s">
        <v>4</v>
      </c>
      <c r="AC38">
        <v>0.5</v>
      </c>
      <c r="AD38" t="s">
        <v>92</v>
      </c>
      <c r="AE38" t="s">
        <v>4</v>
      </c>
      <c r="AH38">
        <v>19</v>
      </c>
      <c r="AI38">
        <v>19.100000000000001</v>
      </c>
      <c r="AJ38">
        <v>3.82</v>
      </c>
      <c r="AP38" t="s">
        <v>3</v>
      </c>
      <c r="AQ38">
        <v>1.1000000000000001</v>
      </c>
      <c r="AS38" t="s">
        <v>92</v>
      </c>
      <c r="AT38" t="s">
        <v>1166</v>
      </c>
      <c r="AU38">
        <v>1</v>
      </c>
      <c r="AV38">
        <v>0</v>
      </c>
      <c r="AW38" t="s">
        <v>4</v>
      </c>
      <c r="AX38" t="s">
        <v>1075</v>
      </c>
      <c r="AY38" t="s">
        <v>135</v>
      </c>
      <c r="AZ38">
        <v>19</v>
      </c>
      <c r="BA38">
        <v>0</v>
      </c>
      <c r="BF38" t="s">
        <v>4</v>
      </c>
      <c r="BH38" t="s">
        <v>86</v>
      </c>
      <c r="BI38" t="s">
        <v>91</v>
      </c>
      <c r="BK38">
        <v>5</v>
      </c>
      <c r="BN38">
        <v>5</v>
      </c>
      <c r="BP38">
        <v>6.7</v>
      </c>
      <c r="BQ38" t="s">
        <v>13</v>
      </c>
      <c r="BR38" t="s">
        <v>12</v>
      </c>
      <c r="BS38" t="s">
        <v>11</v>
      </c>
      <c r="BW38" t="s">
        <v>94</v>
      </c>
      <c r="BX38" t="s">
        <v>159</v>
      </c>
      <c r="BY38" t="s">
        <v>11</v>
      </c>
      <c r="CC38" t="s">
        <v>4</v>
      </c>
      <c r="CE38" t="s">
        <v>3</v>
      </c>
      <c r="CF38" t="s">
        <v>3</v>
      </c>
      <c r="CG38">
        <v>19</v>
      </c>
      <c r="CH38">
        <v>19</v>
      </c>
      <c r="CI38">
        <v>2.2999999999999998</v>
      </c>
      <c r="CJ38">
        <v>1.8</v>
      </c>
      <c r="CK38">
        <v>1.1000000000000001</v>
      </c>
      <c r="CL38">
        <v>1.3</v>
      </c>
      <c r="CN38">
        <v>19</v>
      </c>
      <c r="CO38">
        <v>16.899999999999999</v>
      </c>
      <c r="CP38">
        <v>3.79</v>
      </c>
      <c r="CQ38">
        <v>3</v>
      </c>
      <c r="CR38" t="s">
        <v>1100</v>
      </c>
      <c r="CS38">
        <v>5.9</v>
      </c>
      <c r="CT38">
        <v>1.31</v>
      </c>
      <c r="CU38">
        <v>0.28999999999999998</v>
      </c>
      <c r="CV38">
        <v>4</v>
      </c>
      <c r="CW38" t="s">
        <v>1118</v>
      </c>
      <c r="CX38">
        <v>5.8</v>
      </c>
      <c r="CY38">
        <v>0.62</v>
      </c>
      <c r="CZ38">
        <v>0.09</v>
      </c>
      <c r="DA38" t="s">
        <v>3</v>
      </c>
      <c r="DB38">
        <v>1.1000000000000001</v>
      </c>
      <c r="DD38" t="s">
        <v>92</v>
      </c>
      <c r="DE38" t="s">
        <v>1166</v>
      </c>
      <c r="DF38">
        <v>2</v>
      </c>
      <c r="DG38">
        <v>0</v>
      </c>
      <c r="DH38" t="s">
        <v>1076</v>
      </c>
      <c r="DI38" t="s">
        <v>135</v>
      </c>
      <c r="DJ38">
        <v>19</v>
      </c>
      <c r="DK38">
        <v>19</v>
      </c>
      <c r="DP38" t="s">
        <v>4</v>
      </c>
      <c r="DR38" t="s">
        <v>86</v>
      </c>
      <c r="DS38" t="s">
        <v>41</v>
      </c>
      <c r="DT38">
        <v>5.9</v>
      </c>
      <c r="DX38">
        <v>5.9</v>
      </c>
      <c r="DZ38">
        <v>7.1</v>
      </c>
      <c r="EA38" t="s">
        <v>13</v>
      </c>
      <c r="EB38" t="s">
        <v>12</v>
      </c>
      <c r="EC38" t="s">
        <v>14</v>
      </c>
      <c r="ED38" t="s">
        <v>11</v>
      </c>
      <c r="EG38" t="s">
        <v>4</v>
      </c>
      <c r="EI38" t="s">
        <v>3</v>
      </c>
      <c r="EJ38" t="s">
        <v>3</v>
      </c>
      <c r="EK38">
        <v>19</v>
      </c>
      <c r="EL38">
        <v>19</v>
      </c>
      <c r="EM38">
        <v>1.6</v>
      </c>
      <c r="EN38">
        <v>1.5</v>
      </c>
      <c r="EO38">
        <v>1.3</v>
      </c>
      <c r="EP38">
        <v>1.5</v>
      </c>
      <c r="ER38">
        <v>19</v>
      </c>
      <c r="ES38">
        <v>21.5</v>
      </c>
      <c r="ET38">
        <v>3.12</v>
      </c>
      <c r="EZ38" t="s">
        <v>112</v>
      </c>
      <c r="FA38">
        <v>1.1000000000000001</v>
      </c>
      <c r="FC38" t="s">
        <v>92</v>
      </c>
      <c r="FD38" t="s">
        <v>1166</v>
      </c>
      <c r="FE38">
        <v>1</v>
      </c>
      <c r="FF38">
        <v>0</v>
      </c>
      <c r="FG38" t="s">
        <v>4</v>
      </c>
      <c r="FH38" t="s">
        <v>1076</v>
      </c>
      <c r="FI38" t="s">
        <v>135</v>
      </c>
      <c r="FJ38">
        <v>19</v>
      </c>
      <c r="FK38">
        <v>38</v>
      </c>
      <c r="FP38" t="s">
        <v>4</v>
      </c>
      <c r="FR38" t="s">
        <v>86</v>
      </c>
      <c r="FS38" t="s">
        <v>91</v>
      </c>
      <c r="FT38">
        <v>5.8</v>
      </c>
      <c r="FX38">
        <v>5.8</v>
      </c>
      <c r="FZ38">
        <v>6.6</v>
      </c>
      <c r="GA38" t="s">
        <v>12</v>
      </c>
      <c r="GB38" t="s">
        <v>13</v>
      </c>
      <c r="GC38" t="s">
        <v>11</v>
      </c>
      <c r="GG38" t="s">
        <v>94</v>
      </c>
      <c r="GH38" t="s">
        <v>13</v>
      </c>
      <c r="GI38" t="s">
        <v>11</v>
      </c>
      <c r="GJ38" t="s">
        <v>14</v>
      </c>
      <c r="GM38" t="s">
        <v>4</v>
      </c>
      <c r="GO38" t="s">
        <v>3</v>
      </c>
      <c r="GP38" t="s">
        <v>3</v>
      </c>
      <c r="GQ38">
        <v>19</v>
      </c>
      <c r="GR38">
        <v>19</v>
      </c>
      <c r="GS38">
        <v>1.7</v>
      </c>
      <c r="GT38">
        <v>1.6</v>
      </c>
      <c r="GU38">
        <v>1.3</v>
      </c>
      <c r="GV38">
        <v>1.3</v>
      </c>
      <c r="HF38" s="2" t="s">
        <v>7</v>
      </c>
      <c r="HG38">
        <v>2</v>
      </c>
    </row>
    <row r="39" spans="1:215" x14ac:dyDescent="0.35">
      <c r="A39">
        <v>20501050</v>
      </c>
      <c r="B39" t="s">
        <v>4</v>
      </c>
      <c r="D39">
        <v>54.5</v>
      </c>
      <c r="E39">
        <v>2.4244403669724766</v>
      </c>
      <c r="F39">
        <v>5.2</v>
      </c>
      <c r="G39">
        <v>17.7</v>
      </c>
      <c r="H39">
        <v>3.7</v>
      </c>
      <c r="I39">
        <v>16.8</v>
      </c>
      <c r="J39">
        <v>4.45</v>
      </c>
      <c r="K39">
        <v>19</v>
      </c>
      <c r="L39">
        <v>1.3720930232558139</v>
      </c>
      <c r="M39" s="13">
        <v>1.4728682170542635</v>
      </c>
      <c r="N39">
        <v>16.933333333333334</v>
      </c>
      <c r="O39">
        <v>16</v>
      </c>
      <c r="P39">
        <v>0.58333333333333337</v>
      </c>
      <c r="Q39">
        <v>0.3</v>
      </c>
      <c r="R39" t="s">
        <v>52</v>
      </c>
      <c r="S39">
        <v>0</v>
      </c>
      <c r="T39" t="s">
        <v>56</v>
      </c>
      <c r="U39" t="s">
        <v>56</v>
      </c>
      <c r="V39">
        <v>0</v>
      </c>
      <c r="W39">
        <v>0</v>
      </c>
      <c r="X39" t="s">
        <v>61</v>
      </c>
      <c r="Y39" t="s">
        <v>400</v>
      </c>
      <c r="Z39" t="s">
        <v>3</v>
      </c>
      <c r="AA39" t="s">
        <v>4</v>
      </c>
      <c r="AB39" t="s">
        <v>4</v>
      </c>
      <c r="AC39">
        <v>0</v>
      </c>
      <c r="AE39" t="s">
        <v>4</v>
      </c>
      <c r="AH39">
        <v>18.2</v>
      </c>
      <c r="AI39">
        <v>18.2</v>
      </c>
      <c r="AJ39">
        <v>3.52</v>
      </c>
      <c r="AP39" t="s">
        <v>3</v>
      </c>
      <c r="AQ39">
        <v>0.6</v>
      </c>
      <c r="AS39" t="s">
        <v>56</v>
      </c>
      <c r="AT39" t="s">
        <v>56</v>
      </c>
      <c r="AU39">
        <v>0</v>
      </c>
      <c r="AV39">
        <v>0</v>
      </c>
      <c r="AW39" t="s">
        <v>4</v>
      </c>
      <c r="AX39" t="s">
        <v>1077</v>
      </c>
      <c r="AY39" t="s">
        <v>451</v>
      </c>
      <c r="AZ39">
        <v>18.2</v>
      </c>
      <c r="BA39">
        <v>0</v>
      </c>
      <c r="BE39" t="s">
        <v>4</v>
      </c>
      <c r="BF39" t="s">
        <v>4</v>
      </c>
      <c r="BH39" t="s">
        <v>414</v>
      </c>
      <c r="BI39" t="s">
        <v>91</v>
      </c>
      <c r="BJ39">
        <v>17.100000000000001</v>
      </c>
      <c r="BQ39" t="s">
        <v>12</v>
      </c>
      <c r="BR39" t="s">
        <v>13</v>
      </c>
      <c r="BS39" t="s">
        <v>14</v>
      </c>
      <c r="BW39" t="s">
        <v>12</v>
      </c>
      <c r="BX39" t="s">
        <v>13</v>
      </c>
      <c r="BY39" t="s">
        <v>11</v>
      </c>
      <c r="CC39" t="s">
        <v>4</v>
      </c>
      <c r="CE39" t="s">
        <v>4</v>
      </c>
      <c r="CF39" t="s">
        <v>4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N39">
        <v>18.2</v>
      </c>
      <c r="CO39">
        <v>18.2</v>
      </c>
      <c r="CP39">
        <v>2.09</v>
      </c>
      <c r="CQ39">
        <v>2</v>
      </c>
      <c r="CR39" t="s">
        <v>1118</v>
      </c>
      <c r="CS39">
        <v>3.7</v>
      </c>
      <c r="CT39">
        <v>0.9</v>
      </c>
      <c r="CU39">
        <v>0.24</v>
      </c>
      <c r="DA39" t="s">
        <v>3</v>
      </c>
      <c r="DB39">
        <v>0.7</v>
      </c>
      <c r="DD39" t="s">
        <v>56</v>
      </c>
      <c r="DE39" t="s">
        <v>56</v>
      </c>
      <c r="DF39">
        <v>0</v>
      </c>
      <c r="DG39">
        <v>0</v>
      </c>
      <c r="DH39" t="s">
        <v>1077</v>
      </c>
      <c r="DI39" t="s">
        <v>452</v>
      </c>
      <c r="DJ39">
        <v>18.2</v>
      </c>
      <c r="DO39" t="s">
        <v>4</v>
      </c>
      <c r="DP39" t="s">
        <v>4</v>
      </c>
      <c r="DR39" t="s">
        <v>232</v>
      </c>
      <c r="DS39" t="s">
        <v>41</v>
      </c>
      <c r="DT39">
        <v>17.5</v>
      </c>
      <c r="EA39" t="s">
        <v>13</v>
      </c>
      <c r="EB39" t="s">
        <v>81</v>
      </c>
      <c r="EC39" t="s">
        <v>12</v>
      </c>
      <c r="EG39" t="s">
        <v>4</v>
      </c>
      <c r="EI39" t="s">
        <v>4</v>
      </c>
      <c r="EJ39" t="s">
        <v>4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R39">
        <v>18.2</v>
      </c>
      <c r="ES39">
        <v>18.2</v>
      </c>
      <c r="ET39">
        <v>1.65</v>
      </c>
      <c r="EU39">
        <v>1</v>
      </c>
      <c r="EV39" t="s">
        <v>1100</v>
      </c>
      <c r="EW39">
        <v>4.33</v>
      </c>
      <c r="EX39">
        <v>1.5</v>
      </c>
      <c r="EY39">
        <v>0.26</v>
      </c>
      <c r="EZ39" t="s">
        <v>3</v>
      </c>
      <c r="FA39">
        <v>0.8</v>
      </c>
      <c r="FC39" t="s">
        <v>56</v>
      </c>
      <c r="FD39" t="s">
        <v>56</v>
      </c>
      <c r="FE39">
        <v>0</v>
      </c>
      <c r="FF39">
        <v>0</v>
      </c>
      <c r="FG39" t="s">
        <v>4</v>
      </c>
      <c r="FH39" t="s">
        <v>7</v>
      </c>
      <c r="FO39" t="s">
        <v>4</v>
      </c>
      <c r="FP39" t="s">
        <v>4</v>
      </c>
      <c r="FR39" t="s">
        <v>415</v>
      </c>
      <c r="FS39" t="s">
        <v>91</v>
      </c>
      <c r="FT39">
        <v>16.2</v>
      </c>
      <c r="GA39" t="s">
        <v>12</v>
      </c>
      <c r="GB39" t="s">
        <v>13</v>
      </c>
      <c r="GC39" t="s">
        <v>14</v>
      </c>
      <c r="GG39" t="s">
        <v>94</v>
      </c>
      <c r="GH39" t="s">
        <v>14</v>
      </c>
      <c r="GI39" t="s">
        <v>13</v>
      </c>
      <c r="GM39" t="s">
        <v>4</v>
      </c>
      <c r="GO39" t="s">
        <v>3</v>
      </c>
      <c r="GP39" t="s">
        <v>3</v>
      </c>
      <c r="GQ39">
        <v>7</v>
      </c>
      <c r="GR39">
        <v>9</v>
      </c>
      <c r="GS39">
        <v>1.6</v>
      </c>
      <c r="GT39">
        <v>1.9</v>
      </c>
      <c r="GU39">
        <v>1</v>
      </c>
      <c r="GV39">
        <v>0.8</v>
      </c>
      <c r="GW39" t="s">
        <v>453</v>
      </c>
      <c r="HF39" s="15" t="s">
        <v>331</v>
      </c>
      <c r="HG39">
        <v>1</v>
      </c>
    </row>
    <row r="40" spans="1:215" x14ac:dyDescent="0.35">
      <c r="A40" s="17">
        <v>20501060</v>
      </c>
      <c r="B40" t="s">
        <v>4</v>
      </c>
      <c r="D40">
        <v>59.8</v>
      </c>
      <c r="E40">
        <v>0.63361204013377936</v>
      </c>
      <c r="F40">
        <v>4.3</v>
      </c>
      <c r="G40">
        <v>5.9</v>
      </c>
      <c r="H40">
        <v>3.5</v>
      </c>
      <c r="I40">
        <v>4.7</v>
      </c>
      <c r="J40">
        <v>3.9</v>
      </c>
      <c r="K40">
        <v>6</v>
      </c>
      <c r="L40" t="e">
        <v>#DIV/0!</v>
      </c>
      <c r="M40" s="13" t="e">
        <v>#DIV/0!</v>
      </c>
      <c r="N40">
        <v>5.9000000000000012</v>
      </c>
      <c r="O40">
        <v>0</v>
      </c>
      <c r="P40">
        <v>0</v>
      </c>
      <c r="Q40">
        <v>0</v>
      </c>
      <c r="R40" t="s">
        <v>52</v>
      </c>
      <c r="S40">
        <v>0</v>
      </c>
      <c r="T40" t="s">
        <v>56</v>
      </c>
      <c r="U40" t="s">
        <v>56</v>
      </c>
      <c r="V40">
        <v>0</v>
      </c>
      <c r="W40">
        <v>0</v>
      </c>
      <c r="X40" t="s">
        <v>61</v>
      </c>
      <c r="Y40" t="s">
        <v>62</v>
      </c>
      <c r="Z40" t="s">
        <v>4</v>
      </c>
      <c r="AA40" t="s">
        <v>4</v>
      </c>
      <c r="AB40" t="s">
        <v>4</v>
      </c>
      <c r="AC40">
        <v>0</v>
      </c>
      <c r="AE40" t="s">
        <v>4</v>
      </c>
      <c r="AH40">
        <v>19.899999999999999</v>
      </c>
      <c r="AI40">
        <v>20</v>
      </c>
      <c r="AJ40">
        <v>1.1000000000000001</v>
      </c>
      <c r="AP40" t="s">
        <v>4</v>
      </c>
      <c r="AR40">
        <v>0.5</v>
      </c>
      <c r="AS40" t="s">
        <v>56</v>
      </c>
      <c r="AT40" t="s">
        <v>56</v>
      </c>
      <c r="AU40">
        <v>0</v>
      </c>
      <c r="AV40">
        <v>0</v>
      </c>
      <c r="AW40" t="s">
        <v>4</v>
      </c>
      <c r="AX40" t="s">
        <v>1077</v>
      </c>
      <c r="AY40" t="s">
        <v>190</v>
      </c>
      <c r="AZ40">
        <v>19.899999999999999</v>
      </c>
      <c r="BA40">
        <v>0</v>
      </c>
      <c r="BF40" t="s">
        <v>4</v>
      </c>
      <c r="BH40" t="s">
        <v>55</v>
      </c>
      <c r="BI40" t="s">
        <v>42</v>
      </c>
      <c r="BJ40">
        <v>5.9</v>
      </c>
      <c r="BQ40" t="s">
        <v>13</v>
      </c>
      <c r="BR40" t="s">
        <v>14</v>
      </c>
      <c r="BW40" t="s">
        <v>11</v>
      </c>
      <c r="BX40" t="s">
        <v>159</v>
      </c>
      <c r="CC40" t="s">
        <v>4</v>
      </c>
      <c r="CE40" t="s">
        <v>4</v>
      </c>
      <c r="CF40" t="s">
        <v>4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N40">
        <v>19.899999999999999</v>
      </c>
      <c r="CO40">
        <v>19.899999999999999</v>
      </c>
      <c r="CP40">
        <v>0.5</v>
      </c>
      <c r="DA40" t="s">
        <v>4</v>
      </c>
      <c r="DC40">
        <v>0.5</v>
      </c>
      <c r="DD40" t="s">
        <v>56</v>
      </c>
      <c r="DE40" t="s">
        <v>56</v>
      </c>
      <c r="DF40">
        <v>0</v>
      </c>
      <c r="DG40">
        <v>0</v>
      </c>
      <c r="DH40" t="s">
        <v>1077</v>
      </c>
      <c r="DI40" t="s">
        <v>191</v>
      </c>
      <c r="DJ40">
        <v>19.899999999999999</v>
      </c>
      <c r="DK40">
        <v>19.899999999999999</v>
      </c>
      <c r="DP40" t="s">
        <v>4</v>
      </c>
      <c r="DR40" t="s">
        <v>55</v>
      </c>
      <c r="DS40" t="s">
        <v>42</v>
      </c>
      <c r="DT40">
        <v>5.9</v>
      </c>
      <c r="EA40" t="s">
        <v>13</v>
      </c>
      <c r="EB40" t="s">
        <v>81</v>
      </c>
      <c r="EG40" t="s">
        <v>4</v>
      </c>
      <c r="EI40" t="s">
        <v>4</v>
      </c>
      <c r="EJ40" t="s">
        <v>4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R40">
        <v>19.899999999999999</v>
      </c>
      <c r="ES40">
        <v>19.8</v>
      </c>
      <c r="ET40">
        <v>0.3</v>
      </c>
      <c r="EZ40" t="s">
        <v>4</v>
      </c>
      <c r="FB40">
        <v>0.5</v>
      </c>
      <c r="FC40" t="s">
        <v>56</v>
      </c>
      <c r="FD40" t="s">
        <v>56</v>
      </c>
      <c r="FE40">
        <v>0</v>
      </c>
      <c r="FF40">
        <v>0</v>
      </c>
      <c r="FG40" t="s">
        <v>4</v>
      </c>
      <c r="FH40" t="s">
        <v>1077</v>
      </c>
      <c r="FI40" t="s">
        <v>191</v>
      </c>
      <c r="FJ40">
        <v>19.899999999999999</v>
      </c>
      <c r="FK40">
        <v>39.799999999999997</v>
      </c>
      <c r="FP40" t="s">
        <v>4</v>
      </c>
      <c r="FR40" t="s">
        <v>55</v>
      </c>
      <c r="FS40" t="s">
        <v>42</v>
      </c>
      <c r="FT40">
        <v>5.9</v>
      </c>
      <c r="GA40" t="s">
        <v>13</v>
      </c>
      <c r="GB40" t="s">
        <v>14</v>
      </c>
      <c r="GC40" t="s">
        <v>11</v>
      </c>
      <c r="GG40" t="s">
        <v>13</v>
      </c>
      <c r="GH40" t="s">
        <v>14</v>
      </c>
      <c r="GI40" t="s">
        <v>11</v>
      </c>
      <c r="GM40" t="s">
        <v>4</v>
      </c>
      <c r="GO40" t="s">
        <v>4</v>
      </c>
      <c r="GP40" t="s">
        <v>4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HF40" s="15" t="s">
        <v>70</v>
      </c>
      <c r="HG40">
        <v>1</v>
      </c>
    </row>
    <row r="41" spans="1:215" x14ac:dyDescent="0.35">
      <c r="A41">
        <v>20501069</v>
      </c>
      <c r="B41" t="s">
        <v>4</v>
      </c>
      <c r="D41">
        <v>35.5</v>
      </c>
      <c r="E41">
        <v>2.4784225352112674</v>
      </c>
      <c r="F41">
        <v>4.7</v>
      </c>
      <c r="G41">
        <v>10.4</v>
      </c>
      <c r="H41">
        <v>5.0999999999999996</v>
      </c>
      <c r="I41">
        <v>10.3</v>
      </c>
      <c r="J41">
        <v>4.9000000000000004</v>
      </c>
      <c r="K41">
        <v>10.25</v>
      </c>
      <c r="L41">
        <v>0.66242038216560517</v>
      </c>
      <c r="M41" s="13">
        <v>0.65286624203821664</v>
      </c>
      <c r="N41">
        <v>9.6</v>
      </c>
      <c r="O41">
        <v>22.1</v>
      </c>
      <c r="P41">
        <v>0.6</v>
      </c>
      <c r="Q41">
        <v>0.18333333333333335</v>
      </c>
      <c r="R41" t="s">
        <v>52</v>
      </c>
      <c r="S41">
        <v>0</v>
      </c>
      <c r="T41" t="s">
        <v>56</v>
      </c>
      <c r="U41" t="s">
        <v>56</v>
      </c>
      <c r="V41">
        <v>0</v>
      </c>
      <c r="W41">
        <v>0</v>
      </c>
      <c r="X41" t="s">
        <v>61</v>
      </c>
      <c r="Y41" t="s">
        <v>27</v>
      </c>
      <c r="Z41" t="s">
        <v>4</v>
      </c>
      <c r="AA41" t="s">
        <v>4</v>
      </c>
      <c r="AB41" t="s">
        <v>4</v>
      </c>
      <c r="AC41">
        <v>0</v>
      </c>
      <c r="AE41" t="s">
        <v>4</v>
      </c>
      <c r="AH41">
        <v>11.8</v>
      </c>
      <c r="AI41">
        <v>11.7</v>
      </c>
      <c r="AJ41">
        <v>1.71</v>
      </c>
      <c r="AP41" t="s">
        <v>3</v>
      </c>
      <c r="AQ41">
        <v>0.8</v>
      </c>
      <c r="AS41" t="s">
        <v>56</v>
      </c>
      <c r="AT41" t="s">
        <v>56</v>
      </c>
      <c r="AU41">
        <v>0</v>
      </c>
      <c r="AV41">
        <v>0</v>
      </c>
      <c r="AW41" t="s">
        <v>4</v>
      </c>
      <c r="AX41" t="s">
        <v>1075</v>
      </c>
      <c r="BE41" t="s">
        <v>4</v>
      </c>
      <c r="BH41" t="s">
        <v>55</v>
      </c>
      <c r="BI41" t="s">
        <v>91</v>
      </c>
      <c r="BJ41">
        <v>10.3</v>
      </c>
      <c r="BQ41" t="s">
        <v>12</v>
      </c>
      <c r="BR41" t="s">
        <v>13</v>
      </c>
      <c r="BS41" t="s">
        <v>14</v>
      </c>
      <c r="BW41" t="s">
        <v>94</v>
      </c>
      <c r="BX41" t="s">
        <v>159</v>
      </c>
      <c r="BY41" t="s">
        <v>14</v>
      </c>
      <c r="CC41" t="s">
        <v>3</v>
      </c>
      <c r="CD41" t="s">
        <v>25</v>
      </c>
      <c r="CE41" t="s">
        <v>3</v>
      </c>
      <c r="CF41" t="s">
        <v>4</v>
      </c>
      <c r="CG41">
        <v>2.8</v>
      </c>
      <c r="CH41">
        <v>0</v>
      </c>
      <c r="CI41">
        <v>0.5</v>
      </c>
      <c r="CJ41">
        <v>0</v>
      </c>
      <c r="CK41">
        <v>0.3</v>
      </c>
      <c r="CL41">
        <v>0</v>
      </c>
      <c r="CM41" t="s">
        <v>161</v>
      </c>
      <c r="CN41">
        <v>11.8</v>
      </c>
      <c r="CO41">
        <v>11.7</v>
      </c>
      <c r="CP41">
        <v>0.68</v>
      </c>
      <c r="CQ41">
        <v>1</v>
      </c>
      <c r="CR41" t="s">
        <v>1118</v>
      </c>
      <c r="CS41">
        <v>4.7</v>
      </c>
      <c r="CT41">
        <v>0.38</v>
      </c>
      <c r="CU41">
        <v>0.11</v>
      </c>
      <c r="DA41" t="s">
        <v>3</v>
      </c>
      <c r="DB41">
        <v>0.8</v>
      </c>
      <c r="DD41" t="s">
        <v>56</v>
      </c>
      <c r="DE41" t="s">
        <v>56</v>
      </c>
      <c r="DF41">
        <v>0</v>
      </c>
      <c r="DG41">
        <v>0</v>
      </c>
      <c r="DH41" t="s">
        <v>1075</v>
      </c>
      <c r="DO41" t="s">
        <v>4</v>
      </c>
      <c r="DR41" t="s">
        <v>55</v>
      </c>
      <c r="DS41" t="s">
        <v>41</v>
      </c>
      <c r="DT41">
        <v>9.8000000000000007</v>
      </c>
      <c r="EA41" t="s">
        <v>13</v>
      </c>
      <c r="EB41" t="s">
        <v>12</v>
      </c>
      <c r="EC41" t="s">
        <v>14</v>
      </c>
      <c r="ED41" t="s">
        <v>11</v>
      </c>
      <c r="EG41" t="s">
        <v>3</v>
      </c>
      <c r="EH41" t="s">
        <v>71</v>
      </c>
      <c r="EI41" t="s">
        <v>3</v>
      </c>
      <c r="EJ41" t="s">
        <v>4</v>
      </c>
      <c r="EK41">
        <v>11.8</v>
      </c>
      <c r="EL41">
        <v>0</v>
      </c>
      <c r="EM41">
        <v>1.2</v>
      </c>
      <c r="EN41">
        <v>0</v>
      </c>
      <c r="EO41">
        <v>0.4</v>
      </c>
      <c r="EP41">
        <v>0</v>
      </c>
      <c r="EQ41" t="s">
        <v>160</v>
      </c>
      <c r="ER41">
        <v>11.8</v>
      </c>
      <c r="ES41">
        <v>11.7</v>
      </c>
      <c r="ET41">
        <v>5.13</v>
      </c>
      <c r="EZ41" t="s">
        <v>3</v>
      </c>
      <c r="FA41">
        <v>1</v>
      </c>
      <c r="FC41" t="s">
        <v>56</v>
      </c>
      <c r="FD41" t="s">
        <v>56</v>
      </c>
      <c r="FE41">
        <v>0</v>
      </c>
      <c r="FF41">
        <v>0</v>
      </c>
      <c r="FG41" t="s">
        <v>3</v>
      </c>
      <c r="FH41" t="s">
        <v>1075</v>
      </c>
      <c r="FO41" t="s">
        <v>4</v>
      </c>
      <c r="FR41" t="s">
        <v>55</v>
      </c>
      <c r="FS41" t="s">
        <v>91</v>
      </c>
      <c r="FT41">
        <v>8.6999999999999993</v>
      </c>
      <c r="GA41" t="s">
        <v>12</v>
      </c>
      <c r="GB41" t="s">
        <v>13</v>
      </c>
      <c r="GC41" t="s">
        <v>14</v>
      </c>
      <c r="GG41" t="s">
        <v>11</v>
      </c>
      <c r="GH41" t="s">
        <v>12</v>
      </c>
      <c r="GI41" t="s">
        <v>13</v>
      </c>
      <c r="GM41" t="s">
        <v>3</v>
      </c>
      <c r="GN41" t="s">
        <v>25</v>
      </c>
      <c r="GO41" t="s">
        <v>3</v>
      </c>
      <c r="GP41" t="s">
        <v>4</v>
      </c>
      <c r="GQ41">
        <v>9.8000000000000007</v>
      </c>
      <c r="GR41">
        <v>0</v>
      </c>
      <c r="GS41">
        <v>1.9</v>
      </c>
      <c r="GT41">
        <v>0</v>
      </c>
      <c r="GU41">
        <v>0.4</v>
      </c>
      <c r="GV41">
        <v>0</v>
      </c>
      <c r="GW41" t="s">
        <v>162</v>
      </c>
      <c r="HF41" s="15" t="s">
        <v>947</v>
      </c>
    </row>
    <row r="42" spans="1:215" x14ac:dyDescent="0.35">
      <c r="A42">
        <v>20501112</v>
      </c>
      <c r="B42" t="s">
        <v>4</v>
      </c>
      <c r="D42">
        <v>45</v>
      </c>
      <c r="E42">
        <v>4.3333333333333342E-2</v>
      </c>
      <c r="F42">
        <v>5</v>
      </c>
      <c r="G42">
        <v>6</v>
      </c>
      <c r="H42">
        <v>5</v>
      </c>
      <c r="I42">
        <v>6</v>
      </c>
      <c r="J42">
        <v>5</v>
      </c>
      <c r="K42">
        <v>6</v>
      </c>
      <c r="L42" t="e">
        <v>#DIV/0!</v>
      </c>
      <c r="M42" s="13" t="e">
        <v>#DIV/0!</v>
      </c>
      <c r="N42">
        <v>6</v>
      </c>
      <c r="O42">
        <v>0</v>
      </c>
      <c r="P42">
        <v>0</v>
      </c>
      <c r="Q42">
        <v>0</v>
      </c>
      <c r="R42" t="s">
        <v>52</v>
      </c>
      <c r="S42">
        <v>0</v>
      </c>
      <c r="T42" t="s">
        <v>56</v>
      </c>
      <c r="U42" t="s">
        <v>56</v>
      </c>
      <c r="V42">
        <v>0</v>
      </c>
      <c r="W42">
        <v>0</v>
      </c>
      <c r="X42" t="s">
        <v>61</v>
      </c>
      <c r="Y42" t="s">
        <v>62</v>
      </c>
      <c r="Z42" t="s">
        <v>4</v>
      </c>
      <c r="AA42" t="s">
        <v>3</v>
      </c>
      <c r="AB42" t="s">
        <v>4</v>
      </c>
      <c r="AC42">
        <v>0</v>
      </c>
      <c r="AE42" t="s">
        <v>4</v>
      </c>
      <c r="AH42">
        <v>15</v>
      </c>
      <c r="AI42">
        <v>15</v>
      </c>
      <c r="AJ42">
        <v>0.13</v>
      </c>
      <c r="AP42" t="s">
        <v>3</v>
      </c>
      <c r="AQ42">
        <v>1.1000000000000001</v>
      </c>
      <c r="AS42" t="s">
        <v>56</v>
      </c>
      <c r="AT42" t="s">
        <v>56</v>
      </c>
      <c r="AU42">
        <v>0</v>
      </c>
      <c r="AV42">
        <v>0</v>
      </c>
      <c r="AW42" t="s">
        <v>3</v>
      </c>
      <c r="AX42" t="s">
        <v>1076</v>
      </c>
      <c r="AY42" t="s">
        <v>367</v>
      </c>
      <c r="AZ42">
        <v>15</v>
      </c>
      <c r="BA42">
        <v>0</v>
      </c>
      <c r="BF42" t="s">
        <v>4</v>
      </c>
      <c r="BH42" t="s">
        <v>232</v>
      </c>
      <c r="BI42" t="s">
        <v>43</v>
      </c>
      <c r="BJ42">
        <v>6</v>
      </c>
      <c r="BQ42" t="s">
        <v>15</v>
      </c>
      <c r="BR42" t="s">
        <v>14</v>
      </c>
      <c r="BS42" t="s">
        <v>13</v>
      </c>
      <c r="BT42" t="s">
        <v>12</v>
      </c>
      <c r="BW42" t="s">
        <v>15</v>
      </c>
      <c r="BX42" t="s">
        <v>14</v>
      </c>
      <c r="BY42" t="s">
        <v>13</v>
      </c>
      <c r="CC42" t="s">
        <v>4</v>
      </c>
      <c r="CE42" t="s">
        <v>4</v>
      </c>
      <c r="CF42" t="s">
        <v>3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N42">
        <v>15</v>
      </c>
      <c r="CO42">
        <v>15</v>
      </c>
      <c r="CP42">
        <v>0</v>
      </c>
      <c r="CQ42">
        <v>1</v>
      </c>
      <c r="CR42" t="s">
        <v>1118</v>
      </c>
      <c r="CS42">
        <v>5.38</v>
      </c>
      <c r="CT42">
        <v>0.12</v>
      </c>
      <c r="CU42">
        <v>0.04</v>
      </c>
      <c r="DA42" t="s">
        <v>3</v>
      </c>
      <c r="DB42">
        <v>0.9</v>
      </c>
      <c r="DD42" t="s">
        <v>56</v>
      </c>
      <c r="DE42" t="s">
        <v>56</v>
      </c>
      <c r="DF42">
        <v>0</v>
      </c>
      <c r="DG42">
        <v>0</v>
      </c>
      <c r="DH42" t="s">
        <v>1076</v>
      </c>
      <c r="DI42" t="s">
        <v>367</v>
      </c>
      <c r="DJ42">
        <v>15</v>
      </c>
      <c r="DK42">
        <v>15</v>
      </c>
      <c r="DP42" t="s">
        <v>4</v>
      </c>
      <c r="DR42" t="s">
        <v>232</v>
      </c>
      <c r="DS42" t="s">
        <v>43</v>
      </c>
      <c r="DT42">
        <v>6</v>
      </c>
      <c r="EA42" t="s">
        <v>15</v>
      </c>
      <c r="EB42" t="s">
        <v>13</v>
      </c>
      <c r="EC42" t="s">
        <v>14</v>
      </c>
      <c r="EG42" t="s">
        <v>3</v>
      </c>
      <c r="EH42" t="s">
        <v>95</v>
      </c>
      <c r="EI42" t="s">
        <v>4</v>
      </c>
      <c r="EJ42" t="s">
        <v>3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R42">
        <v>15</v>
      </c>
      <c r="ES42">
        <v>15</v>
      </c>
      <c r="ET42">
        <v>0</v>
      </c>
      <c r="EZ42" t="s">
        <v>3</v>
      </c>
      <c r="FA42">
        <v>0.9</v>
      </c>
      <c r="FC42" t="s">
        <v>56</v>
      </c>
      <c r="FD42" t="s">
        <v>56</v>
      </c>
      <c r="FE42">
        <v>0</v>
      </c>
      <c r="FF42">
        <v>0</v>
      </c>
      <c r="FG42" t="s">
        <v>4</v>
      </c>
      <c r="FH42" t="s">
        <v>7</v>
      </c>
      <c r="FP42" t="s">
        <v>4</v>
      </c>
      <c r="FR42" t="s">
        <v>232</v>
      </c>
      <c r="FS42" t="s">
        <v>43</v>
      </c>
      <c r="FT42">
        <v>6</v>
      </c>
      <c r="GA42" t="s">
        <v>15</v>
      </c>
      <c r="GB42" t="s">
        <v>13</v>
      </c>
      <c r="GC42" t="s">
        <v>12</v>
      </c>
      <c r="GM42" t="s">
        <v>3</v>
      </c>
      <c r="GO42" t="s">
        <v>4</v>
      </c>
      <c r="GP42" t="s">
        <v>3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HF42" s="2" t="s">
        <v>1073</v>
      </c>
      <c r="HG42">
        <v>32</v>
      </c>
    </row>
    <row r="43" spans="1:215" x14ac:dyDescent="0.35">
      <c r="A43" s="17">
        <v>20501113</v>
      </c>
      <c r="B43" t="s">
        <v>3</v>
      </c>
      <c r="C43" t="s">
        <v>361</v>
      </c>
      <c r="D43">
        <v>40</v>
      </c>
      <c r="E43">
        <v>0</v>
      </c>
      <c r="F43">
        <v>4.5</v>
      </c>
      <c r="G43">
        <v>6</v>
      </c>
      <c r="H43">
        <v>5.4</v>
      </c>
      <c r="I43">
        <v>6</v>
      </c>
      <c r="J43">
        <v>4.95</v>
      </c>
      <c r="K43">
        <v>6</v>
      </c>
      <c r="L43" t="e">
        <v>#DIV/0!</v>
      </c>
      <c r="M43" s="13" t="e">
        <v>#DIV/0!</v>
      </c>
      <c r="N43">
        <v>5.5999999999999988</v>
      </c>
      <c r="O43">
        <v>0</v>
      </c>
      <c r="P43">
        <v>0</v>
      </c>
      <c r="Q43">
        <v>0</v>
      </c>
      <c r="R43" t="s">
        <v>52</v>
      </c>
      <c r="S43">
        <v>0</v>
      </c>
      <c r="T43" t="s">
        <v>56</v>
      </c>
      <c r="U43" t="s">
        <v>56</v>
      </c>
      <c r="V43">
        <v>0</v>
      </c>
      <c r="W43">
        <v>0</v>
      </c>
      <c r="X43" t="s">
        <v>61</v>
      </c>
      <c r="Y43" t="s">
        <v>62</v>
      </c>
      <c r="Z43" t="s">
        <v>3</v>
      </c>
      <c r="AA43" t="s">
        <v>3</v>
      </c>
      <c r="AB43" t="s">
        <v>4</v>
      </c>
      <c r="AC43">
        <v>0</v>
      </c>
      <c r="AE43" t="s">
        <v>4</v>
      </c>
      <c r="AH43">
        <v>13.3</v>
      </c>
      <c r="AI43">
        <v>13.3</v>
      </c>
      <c r="AJ43">
        <v>0</v>
      </c>
      <c r="AK43">
        <v>1</v>
      </c>
      <c r="AL43" t="s">
        <v>1118</v>
      </c>
      <c r="AM43">
        <v>5.05</v>
      </c>
      <c r="AP43" t="s">
        <v>3</v>
      </c>
      <c r="AQ43">
        <v>2.6</v>
      </c>
      <c r="AS43" t="s">
        <v>56</v>
      </c>
      <c r="AT43" t="s">
        <v>56</v>
      </c>
      <c r="AU43">
        <v>0</v>
      </c>
      <c r="AV43">
        <v>0</v>
      </c>
      <c r="AW43" t="s">
        <v>4</v>
      </c>
      <c r="AX43" t="s">
        <v>1077</v>
      </c>
      <c r="AZ43">
        <v>13.3</v>
      </c>
      <c r="BA43">
        <v>0</v>
      </c>
      <c r="BF43" t="s">
        <v>4</v>
      </c>
      <c r="BH43" t="s">
        <v>37</v>
      </c>
      <c r="BI43" t="s">
        <v>360</v>
      </c>
      <c r="BJ43">
        <v>5.6</v>
      </c>
      <c r="BQ43" t="s">
        <v>13</v>
      </c>
      <c r="BR43" t="s">
        <v>15</v>
      </c>
      <c r="BS43" t="s">
        <v>12</v>
      </c>
      <c r="CC43" t="s">
        <v>4</v>
      </c>
      <c r="CE43" t="s">
        <v>4</v>
      </c>
      <c r="CF43" t="s">
        <v>3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N43">
        <v>13.3</v>
      </c>
      <c r="CO43">
        <v>13.3</v>
      </c>
      <c r="CP43">
        <v>0</v>
      </c>
      <c r="DA43" t="s">
        <v>3</v>
      </c>
      <c r="DB43">
        <v>2.5</v>
      </c>
      <c r="DD43" t="s">
        <v>56</v>
      </c>
      <c r="DE43" t="s">
        <v>56</v>
      </c>
      <c r="DF43">
        <v>0</v>
      </c>
      <c r="DG43">
        <v>0</v>
      </c>
      <c r="DH43" t="s">
        <v>1077</v>
      </c>
      <c r="DJ43">
        <v>13.3</v>
      </c>
      <c r="DK43">
        <v>13.3</v>
      </c>
      <c r="DP43" t="s">
        <v>4</v>
      </c>
      <c r="DR43" t="s">
        <v>37</v>
      </c>
      <c r="DS43" t="s">
        <v>360</v>
      </c>
      <c r="DT43">
        <v>5.6</v>
      </c>
      <c r="EA43" t="s">
        <v>15</v>
      </c>
      <c r="EB43" t="s">
        <v>13</v>
      </c>
      <c r="EC43" t="s">
        <v>12</v>
      </c>
      <c r="EG43" t="s">
        <v>4</v>
      </c>
      <c r="EI43" t="s">
        <v>4</v>
      </c>
      <c r="EJ43" t="s">
        <v>3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R43">
        <v>13.3</v>
      </c>
      <c r="ES43">
        <v>13.3</v>
      </c>
      <c r="ET43">
        <v>0</v>
      </c>
      <c r="EV43" t="s">
        <v>971</v>
      </c>
      <c r="EZ43" t="s">
        <v>3</v>
      </c>
      <c r="FA43">
        <v>2.2999999999999998</v>
      </c>
      <c r="FC43" t="s">
        <v>56</v>
      </c>
      <c r="FD43" t="s">
        <v>56</v>
      </c>
      <c r="FE43">
        <v>0</v>
      </c>
      <c r="FF43">
        <v>0</v>
      </c>
      <c r="FG43" t="s">
        <v>4</v>
      </c>
      <c r="FH43" t="s">
        <v>1077</v>
      </c>
      <c r="FJ43">
        <v>13.3</v>
      </c>
      <c r="FK43">
        <v>26.6</v>
      </c>
      <c r="FP43" t="s">
        <v>4</v>
      </c>
      <c r="FR43" t="s">
        <v>37</v>
      </c>
      <c r="FS43" t="s">
        <v>360</v>
      </c>
      <c r="FT43">
        <v>5.6</v>
      </c>
      <c r="GM43" t="s">
        <v>4</v>
      </c>
      <c r="GO43" t="s">
        <v>4</v>
      </c>
      <c r="GP43" t="s">
        <v>3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</row>
    <row r="44" spans="1:215" x14ac:dyDescent="0.35">
      <c r="A44">
        <v>20501143</v>
      </c>
      <c r="B44" t="s">
        <v>3</v>
      </c>
      <c r="C44" t="s">
        <v>361</v>
      </c>
      <c r="D44">
        <v>78.5</v>
      </c>
      <c r="E44">
        <v>1.0109528662420382</v>
      </c>
      <c r="F44">
        <v>5.7</v>
      </c>
      <c r="G44">
        <v>6.5</v>
      </c>
      <c r="H44">
        <v>5.9</v>
      </c>
      <c r="I44">
        <v>6.9</v>
      </c>
      <c r="J44">
        <v>5.8000000000000007</v>
      </c>
      <c r="K44">
        <v>11.5</v>
      </c>
      <c r="L44">
        <v>0.83333333333333337</v>
      </c>
      <c r="M44" s="13">
        <v>1.4743589743589745</v>
      </c>
      <c r="N44">
        <v>11.1</v>
      </c>
      <c r="O44">
        <v>0</v>
      </c>
      <c r="P44">
        <v>0</v>
      </c>
      <c r="Q44">
        <v>0</v>
      </c>
      <c r="R44" t="s">
        <v>52</v>
      </c>
      <c r="S44">
        <v>0</v>
      </c>
      <c r="T44" t="s">
        <v>371</v>
      </c>
      <c r="U44" t="s">
        <v>1168</v>
      </c>
      <c r="V44">
        <v>6</v>
      </c>
      <c r="W44">
        <v>1</v>
      </c>
      <c r="X44" t="s">
        <v>61</v>
      </c>
      <c r="Y44" t="s">
        <v>62</v>
      </c>
      <c r="Z44" t="s">
        <v>3</v>
      </c>
      <c r="AA44" t="s">
        <v>4</v>
      </c>
      <c r="AB44" t="s">
        <v>4</v>
      </c>
      <c r="AC44">
        <v>0</v>
      </c>
      <c r="AE44" t="s">
        <v>4</v>
      </c>
      <c r="AH44">
        <v>26.2</v>
      </c>
      <c r="AI44">
        <v>26.2</v>
      </c>
      <c r="AJ44">
        <v>1.98</v>
      </c>
      <c r="AP44" t="s">
        <v>3</v>
      </c>
      <c r="AQ44">
        <v>0.9</v>
      </c>
      <c r="AS44" t="s">
        <v>371</v>
      </c>
      <c r="AT44" t="s">
        <v>1168</v>
      </c>
      <c r="AU44">
        <v>2</v>
      </c>
      <c r="AV44">
        <v>1</v>
      </c>
      <c r="AW44" t="s">
        <v>4</v>
      </c>
      <c r="AX44" t="s">
        <v>1076</v>
      </c>
      <c r="AY44" t="s">
        <v>111</v>
      </c>
      <c r="AZ44">
        <v>18</v>
      </c>
      <c r="BA44">
        <v>8</v>
      </c>
      <c r="BB44" t="s">
        <v>372</v>
      </c>
      <c r="BC44">
        <v>8</v>
      </c>
      <c r="BD44">
        <v>0</v>
      </c>
      <c r="BF44" t="s">
        <v>4</v>
      </c>
      <c r="BH44" t="s">
        <v>55</v>
      </c>
      <c r="BI44" t="s">
        <v>42</v>
      </c>
      <c r="BJ44">
        <v>11.1</v>
      </c>
      <c r="BN44">
        <v>9.9</v>
      </c>
      <c r="BQ44" t="s">
        <v>12</v>
      </c>
      <c r="BR44" t="s">
        <v>13</v>
      </c>
      <c r="BS44" t="s">
        <v>11</v>
      </c>
      <c r="BT44" t="s">
        <v>14</v>
      </c>
      <c r="BW44" t="s">
        <v>13</v>
      </c>
      <c r="BX44" t="s">
        <v>12</v>
      </c>
      <c r="BY44" t="s">
        <v>11</v>
      </c>
      <c r="CC44" t="s">
        <v>4</v>
      </c>
      <c r="CE44" t="s">
        <v>4</v>
      </c>
      <c r="CF44" t="s">
        <v>3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373</v>
      </c>
      <c r="CN44">
        <v>26.2</v>
      </c>
      <c r="CO44">
        <v>2.62</v>
      </c>
      <c r="CP44">
        <v>0.99</v>
      </c>
      <c r="CQ44">
        <v>2</v>
      </c>
      <c r="CR44" t="s">
        <v>1100</v>
      </c>
      <c r="CS44">
        <v>6.23</v>
      </c>
      <c r="CT44">
        <v>0.45</v>
      </c>
      <c r="CU44">
        <v>0.19</v>
      </c>
      <c r="CV44">
        <v>3</v>
      </c>
      <c r="CW44" t="s">
        <v>1133</v>
      </c>
      <c r="CX44">
        <v>5.71</v>
      </c>
      <c r="DA44" t="s">
        <v>3</v>
      </c>
      <c r="DB44">
        <v>0.8</v>
      </c>
      <c r="DD44" t="s">
        <v>371</v>
      </c>
      <c r="DE44" t="s">
        <v>1168</v>
      </c>
      <c r="DF44">
        <v>2</v>
      </c>
      <c r="DG44">
        <v>0</v>
      </c>
      <c r="DH44" t="s">
        <v>1076</v>
      </c>
      <c r="DI44" t="s">
        <v>111</v>
      </c>
      <c r="DJ44">
        <v>26.2</v>
      </c>
      <c r="DK44">
        <v>26.2</v>
      </c>
      <c r="DP44" t="s">
        <v>4</v>
      </c>
      <c r="DR44" t="s">
        <v>55</v>
      </c>
      <c r="DS44" t="s">
        <v>42</v>
      </c>
      <c r="DT44">
        <v>11.1</v>
      </c>
      <c r="DX44">
        <v>8.8000000000000007</v>
      </c>
      <c r="EA44" t="s">
        <v>12</v>
      </c>
      <c r="EB44" t="s">
        <v>13</v>
      </c>
      <c r="EC44" t="s">
        <v>14</v>
      </c>
      <c r="ED44" t="s">
        <v>11</v>
      </c>
      <c r="EG44" t="s">
        <v>4</v>
      </c>
      <c r="EI44" t="s">
        <v>4</v>
      </c>
      <c r="EJ44" t="s">
        <v>3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R44">
        <v>26.2</v>
      </c>
      <c r="ES44">
        <v>26.2</v>
      </c>
      <c r="ET44">
        <v>0.95</v>
      </c>
      <c r="EZ44" t="s">
        <v>3</v>
      </c>
      <c r="FA44">
        <v>0.7</v>
      </c>
      <c r="FC44" t="s">
        <v>371</v>
      </c>
      <c r="FD44" t="s">
        <v>1168</v>
      </c>
      <c r="FE44">
        <v>2</v>
      </c>
      <c r="FF44">
        <v>0</v>
      </c>
      <c r="FG44" t="s">
        <v>4</v>
      </c>
      <c r="FH44" t="s">
        <v>1076</v>
      </c>
      <c r="FI44" t="s">
        <v>111</v>
      </c>
      <c r="FJ44">
        <v>26.2</v>
      </c>
      <c r="FK44">
        <v>52.4</v>
      </c>
      <c r="FP44" t="s">
        <v>4</v>
      </c>
      <c r="FR44" t="s">
        <v>55</v>
      </c>
      <c r="FS44" t="s">
        <v>42</v>
      </c>
      <c r="FT44">
        <v>11.1</v>
      </c>
      <c r="FX44">
        <v>9.5</v>
      </c>
      <c r="GA44" t="s">
        <v>12</v>
      </c>
      <c r="GB44" t="s">
        <v>13</v>
      </c>
      <c r="GC44" t="s">
        <v>14</v>
      </c>
      <c r="GD44" t="s">
        <v>11</v>
      </c>
      <c r="GE44" t="s">
        <v>15</v>
      </c>
      <c r="GG44" t="s">
        <v>12</v>
      </c>
      <c r="GH44" t="s">
        <v>14</v>
      </c>
      <c r="GI44" t="s">
        <v>13</v>
      </c>
      <c r="GJ44" t="s">
        <v>11</v>
      </c>
      <c r="GM44" t="s">
        <v>4</v>
      </c>
      <c r="GO44" t="s">
        <v>4</v>
      </c>
      <c r="GP44" t="s">
        <v>3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</row>
    <row r="45" spans="1:215" x14ac:dyDescent="0.35">
      <c r="A45">
        <v>20501154</v>
      </c>
      <c r="B45" t="s">
        <v>4</v>
      </c>
      <c r="D45">
        <v>90.5</v>
      </c>
      <c r="E45">
        <v>0</v>
      </c>
      <c r="F45">
        <v>8.1</v>
      </c>
      <c r="G45">
        <v>12.2</v>
      </c>
      <c r="H45">
        <v>8.1</v>
      </c>
      <c r="I45">
        <v>14.8</v>
      </c>
      <c r="J45">
        <v>8.1</v>
      </c>
      <c r="K45">
        <v>14.9</v>
      </c>
      <c r="L45">
        <v>1.2577319587628866</v>
      </c>
      <c r="M45" s="13">
        <v>1.5360824742268042</v>
      </c>
      <c r="N45">
        <v>14.800000000000002</v>
      </c>
      <c r="O45">
        <v>0</v>
      </c>
      <c r="P45">
        <v>0</v>
      </c>
      <c r="Q45">
        <v>0</v>
      </c>
      <c r="R45" t="s">
        <v>20</v>
      </c>
      <c r="S45">
        <v>0</v>
      </c>
      <c r="T45" t="s">
        <v>56</v>
      </c>
      <c r="U45" t="s">
        <v>56</v>
      </c>
      <c r="V45">
        <v>0</v>
      </c>
      <c r="X45" t="s">
        <v>61</v>
      </c>
      <c r="Y45" t="s">
        <v>400</v>
      </c>
      <c r="Z45" t="s">
        <v>4</v>
      </c>
      <c r="AA45" t="s">
        <v>3</v>
      </c>
      <c r="AB45" t="s">
        <v>4</v>
      </c>
      <c r="AC45">
        <v>0</v>
      </c>
      <c r="AE45" t="s">
        <v>4</v>
      </c>
      <c r="AH45">
        <v>30</v>
      </c>
      <c r="AP45" t="s">
        <v>3</v>
      </c>
      <c r="AQ45">
        <v>1.3</v>
      </c>
      <c r="AS45" t="s">
        <v>56</v>
      </c>
      <c r="AT45" t="s">
        <v>56</v>
      </c>
      <c r="AU45">
        <v>0</v>
      </c>
      <c r="AV45">
        <v>0</v>
      </c>
      <c r="AW45" t="s">
        <v>4</v>
      </c>
      <c r="AX45" t="s">
        <v>7</v>
      </c>
      <c r="BF45" t="s">
        <v>4</v>
      </c>
      <c r="BH45" t="s">
        <v>37</v>
      </c>
      <c r="BI45" t="s">
        <v>43</v>
      </c>
      <c r="BJ45">
        <v>14.8</v>
      </c>
      <c r="BK45" t="s">
        <v>945</v>
      </c>
      <c r="BL45" t="s">
        <v>945</v>
      </c>
      <c r="BM45" t="s">
        <v>945</v>
      </c>
      <c r="BN45" t="s">
        <v>945</v>
      </c>
      <c r="BO45" t="s">
        <v>945</v>
      </c>
      <c r="BP45" t="s">
        <v>945</v>
      </c>
      <c r="BQ45" t="s">
        <v>13</v>
      </c>
      <c r="BR45" t="s">
        <v>15</v>
      </c>
      <c r="BS45" t="s">
        <v>14</v>
      </c>
      <c r="BT45" t="s">
        <v>12</v>
      </c>
      <c r="BW45" t="s">
        <v>294</v>
      </c>
      <c r="BX45" t="s">
        <v>14</v>
      </c>
      <c r="BY45" t="s">
        <v>13</v>
      </c>
      <c r="BZ45" t="s">
        <v>12</v>
      </c>
      <c r="CC45" t="s">
        <v>4</v>
      </c>
      <c r="CE45" t="s">
        <v>4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401</v>
      </c>
      <c r="CN45">
        <v>30</v>
      </c>
      <c r="DA45" t="s">
        <v>3</v>
      </c>
      <c r="DB45">
        <v>1.4</v>
      </c>
      <c r="DD45" t="s">
        <v>56</v>
      </c>
      <c r="DE45" t="s">
        <v>56</v>
      </c>
      <c r="DF45">
        <v>0</v>
      </c>
      <c r="DG45">
        <v>0</v>
      </c>
      <c r="DH45" t="s">
        <v>7</v>
      </c>
      <c r="DP45" t="s">
        <v>4</v>
      </c>
      <c r="DR45" t="s">
        <v>37</v>
      </c>
      <c r="DS45" t="s">
        <v>43</v>
      </c>
      <c r="DT45">
        <v>14.8</v>
      </c>
      <c r="DU45" t="s">
        <v>1055</v>
      </c>
      <c r="DV45" t="s">
        <v>1055</v>
      </c>
      <c r="DW45" t="s">
        <v>1055</v>
      </c>
      <c r="DX45" t="s">
        <v>1055</v>
      </c>
      <c r="DY45" t="s">
        <v>1055</v>
      </c>
      <c r="DZ45" t="s">
        <v>1055</v>
      </c>
      <c r="EA45" t="s">
        <v>13</v>
      </c>
      <c r="EB45" t="s">
        <v>15</v>
      </c>
      <c r="EC45" t="s">
        <v>12</v>
      </c>
      <c r="ED45" t="s">
        <v>14</v>
      </c>
      <c r="EG45" t="s">
        <v>4</v>
      </c>
      <c r="EI45" t="s">
        <v>4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R45">
        <v>30</v>
      </c>
      <c r="EZ45" t="s">
        <v>3</v>
      </c>
      <c r="FA45">
        <v>1.4</v>
      </c>
      <c r="FC45" t="s">
        <v>56</v>
      </c>
      <c r="FD45" t="s">
        <v>56</v>
      </c>
      <c r="FE45">
        <v>0</v>
      </c>
      <c r="FF45">
        <v>0</v>
      </c>
      <c r="FG45" t="s">
        <v>4</v>
      </c>
      <c r="FH45" t="s">
        <v>7</v>
      </c>
      <c r="FP45" t="s">
        <v>4</v>
      </c>
      <c r="FR45" t="s">
        <v>37</v>
      </c>
      <c r="FS45" t="s">
        <v>43</v>
      </c>
      <c r="FT45">
        <v>14.8</v>
      </c>
      <c r="GA45" t="s">
        <v>15</v>
      </c>
      <c r="GB45" t="s">
        <v>14</v>
      </c>
      <c r="GC45" t="s">
        <v>11</v>
      </c>
      <c r="GD45" t="s">
        <v>13</v>
      </c>
      <c r="GE45" t="s">
        <v>12</v>
      </c>
      <c r="GG45" t="s">
        <v>13</v>
      </c>
      <c r="GH45" t="s">
        <v>15</v>
      </c>
      <c r="GI45" t="s">
        <v>12</v>
      </c>
      <c r="GJ45" t="s">
        <v>14</v>
      </c>
      <c r="GM45" t="s">
        <v>4</v>
      </c>
      <c r="GO45" t="s">
        <v>4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</row>
    <row r="46" spans="1:215" x14ac:dyDescent="0.35">
      <c r="A46">
        <v>20501173</v>
      </c>
      <c r="B46" t="s">
        <v>4</v>
      </c>
      <c r="D46">
        <v>36.200000000000003</v>
      </c>
      <c r="E46">
        <v>8.2872928176795577E-2</v>
      </c>
      <c r="F46">
        <v>6.1</v>
      </c>
      <c r="G46">
        <v>12.7</v>
      </c>
      <c r="H46">
        <v>6.2</v>
      </c>
      <c r="I46">
        <v>14</v>
      </c>
      <c r="J46">
        <v>6.15</v>
      </c>
      <c r="K46">
        <v>19.829999999999998</v>
      </c>
      <c r="L46">
        <v>1.233009708737864</v>
      </c>
      <c r="M46" s="13">
        <v>1.9252427184466017</v>
      </c>
      <c r="N46">
        <v>14.1</v>
      </c>
      <c r="O46">
        <v>63</v>
      </c>
      <c r="P46">
        <v>2.6166666666666667</v>
      </c>
      <c r="Q46">
        <v>0.68333333333333324</v>
      </c>
      <c r="R46" t="s">
        <v>20</v>
      </c>
      <c r="S46">
        <v>2</v>
      </c>
      <c r="T46" t="s">
        <v>325</v>
      </c>
      <c r="U46" t="s">
        <v>1168</v>
      </c>
      <c r="V46">
        <v>2</v>
      </c>
      <c r="W46">
        <v>0</v>
      </c>
      <c r="X46">
        <v>0</v>
      </c>
      <c r="Z46" t="s">
        <v>4</v>
      </c>
      <c r="AA46" t="s">
        <v>4</v>
      </c>
      <c r="AB46" t="s">
        <v>4</v>
      </c>
      <c r="AC46">
        <v>0</v>
      </c>
      <c r="AE46" t="s">
        <v>4</v>
      </c>
      <c r="AH46">
        <v>12</v>
      </c>
      <c r="AI46">
        <v>12</v>
      </c>
      <c r="AJ46">
        <v>0</v>
      </c>
      <c r="AP46" t="s">
        <v>3</v>
      </c>
      <c r="AQ46">
        <v>1.7</v>
      </c>
      <c r="AS46" t="s">
        <v>325</v>
      </c>
      <c r="AT46" t="s">
        <v>1168</v>
      </c>
      <c r="AU46">
        <v>1</v>
      </c>
      <c r="AV46">
        <v>0</v>
      </c>
      <c r="AW46" t="s">
        <v>4</v>
      </c>
      <c r="AX46" t="s">
        <v>7</v>
      </c>
      <c r="BF46" t="s">
        <v>4</v>
      </c>
      <c r="BH46" t="s">
        <v>412</v>
      </c>
      <c r="BI46" t="s">
        <v>42</v>
      </c>
      <c r="BJ46">
        <v>14.7</v>
      </c>
      <c r="BN46">
        <v>10.8</v>
      </c>
      <c r="BQ46" t="s">
        <v>12</v>
      </c>
      <c r="BR46" t="s">
        <v>13</v>
      </c>
      <c r="BS46" t="s">
        <v>14</v>
      </c>
      <c r="BT46" t="s">
        <v>11</v>
      </c>
      <c r="BW46" t="s">
        <v>11</v>
      </c>
      <c r="BX46" t="s">
        <v>12</v>
      </c>
      <c r="BY46" t="s">
        <v>13</v>
      </c>
      <c r="BZ46" t="s">
        <v>14</v>
      </c>
      <c r="CC46" t="s">
        <v>4</v>
      </c>
      <c r="CE46" t="s">
        <v>3</v>
      </c>
      <c r="CF46" t="s">
        <v>3</v>
      </c>
      <c r="CG46">
        <v>12</v>
      </c>
      <c r="CH46">
        <v>12</v>
      </c>
      <c r="CI46">
        <v>3</v>
      </c>
      <c r="CJ46">
        <v>2</v>
      </c>
      <c r="CK46">
        <v>0.5</v>
      </c>
      <c r="CL46">
        <v>0.6</v>
      </c>
      <c r="CM46" t="s">
        <v>422</v>
      </c>
      <c r="CN46">
        <v>12</v>
      </c>
      <c r="CO46">
        <v>12</v>
      </c>
      <c r="CP46">
        <v>0.25</v>
      </c>
      <c r="CQ46">
        <v>2</v>
      </c>
      <c r="CR46" t="s">
        <v>1100</v>
      </c>
      <c r="CS46">
        <v>6.4</v>
      </c>
      <c r="CT46">
        <v>1.4</v>
      </c>
      <c r="CU46">
        <v>0.25</v>
      </c>
      <c r="DA46" t="s">
        <v>3</v>
      </c>
      <c r="DB46">
        <v>1.7</v>
      </c>
      <c r="DC46">
        <v>1</v>
      </c>
      <c r="DD46" t="s">
        <v>325</v>
      </c>
      <c r="DE46" t="s">
        <v>1168</v>
      </c>
      <c r="DF46">
        <v>1</v>
      </c>
      <c r="DG46">
        <v>0</v>
      </c>
      <c r="DH46" t="s">
        <v>7</v>
      </c>
      <c r="DP46" t="s">
        <v>4</v>
      </c>
      <c r="DR46" t="s">
        <v>412</v>
      </c>
      <c r="DS46" t="s">
        <v>42</v>
      </c>
      <c r="DT46">
        <v>14</v>
      </c>
      <c r="DX46">
        <v>10.7</v>
      </c>
      <c r="EA46" t="s">
        <v>12</v>
      </c>
      <c r="EB46" t="s">
        <v>13</v>
      </c>
      <c r="EC46" t="s">
        <v>11</v>
      </c>
      <c r="ED46" t="s">
        <v>14</v>
      </c>
      <c r="EG46" t="s">
        <v>4</v>
      </c>
      <c r="EI46" t="s">
        <v>3</v>
      </c>
      <c r="EJ46" t="s">
        <v>3</v>
      </c>
      <c r="EK46">
        <v>12</v>
      </c>
      <c r="EL46">
        <v>12</v>
      </c>
      <c r="EM46">
        <v>3.5</v>
      </c>
      <c r="EN46">
        <v>2.5</v>
      </c>
      <c r="EO46">
        <v>0.7</v>
      </c>
      <c r="EP46">
        <v>0.7</v>
      </c>
      <c r="EQ46" t="s">
        <v>423</v>
      </c>
      <c r="ER46">
        <v>12</v>
      </c>
      <c r="ES46">
        <v>12</v>
      </c>
      <c r="ET46">
        <v>0</v>
      </c>
      <c r="EU46">
        <v>3</v>
      </c>
      <c r="EV46" t="s">
        <v>1118</v>
      </c>
      <c r="EW46">
        <v>6.5</v>
      </c>
      <c r="EX46">
        <v>0.4</v>
      </c>
      <c r="EY46">
        <v>0.2</v>
      </c>
      <c r="EZ46" t="s">
        <v>3</v>
      </c>
      <c r="FA46">
        <v>1.7</v>
      </c>
      <c r="FC46" t="s">
        <v>56</v>
      </c>
      <c r="FD46" t="s">
        <v>56</v>
      </c>
      <c r="FE46">
        <v>0</v>
      </c>
      <c r="FF46">
        <v>0</v>
      </c>
      <c r="FG46" t="s">
        <v>4</v>
      </c>
      <c r="FH46" t="s">
        <v>7</v>
      </c>
      <c r="FP46" t="s">
        <v>4</v>
      </c>
      <c r="FR46" t="s">
        <v>412</v>
      </c>
      <c r="FS46" t="s">
        <v>42</v>
      </c>
      <c r="FT46">
        <v>13.6</v>
      </c>
      <c r="GA46" t="s">
        <v>12</v>
      </c>
      <c r="GB46" t="s">
        <v>13</v>
      </c>
      <c r="GC46" t="s">
        <v>14</v>
      </c>
      <c r="GD46" t="s">
        <v>11</v>
      </c>
      <c r="GG46" t="s">
        <v>94</v>
      </c>
      <c r="GH46" t="s">
        <v>11</v>
      </c>
      <c r="GI46" t="s">
        <v>13</v>
      </c>
      <c r="GJ46" t="s">
        <v>14</v>
      </c>
      <c r="GM46" t="s">
        <v>4</v>
      </c>
      <c r="GO46" t="s">
        <v>3</v>
      </c>
      <c r="GP46" t="s">
        <v>3</v>
      </c>
      <c r="GQ46">
        <v>12</v>
      </c>
      <c r="GR46">
        <v>12</v>
      </c>
      <c r="GS46">
        <v>2.5</v>
      </c>
      <c r="GT46">
        <v>2.2000000000000002</v>
      </c>
      <c r="GU46">
        <v>0.8</v>
      </c>
      <c r="GV46">
        <v>0.8</v>
      </c>
    </row>
    <row r="47" spans="1:215" x14ac:dyDescent="0.35">
      <c r="A47">
        <v>20501182</v>
      </c>
      <c r="B47" t="s">
        <v>4</v>
      </c>
      <c r="D47">
        <v>92.7</v>
      </c>
      <c r="E47">
        <v>1.1099999999999999</v>
      </c>
      <c r="F47">
        <v>5.4</v>
      </c>
      <c r="G47">
        <v>5.9</v>
      </c>
      <c r="H47">
        <v>5.2</v>
      </c>
      <c r="I47">
        <v>5</v>
      </c>
      <c r="J47">
        <v>5.3000000000000007</v>
      </c>
      <c r="K47">
        <v>8</v>
      </c>
      <c r="L47">
        <v>0.67045454545454541</v>
      </c>
      <c r="M47" s="13">
        <v>0.90909090909090906</v>
      </c>
      <c r="N47">
        <v>5.1000000000000005</v>
      </c>
      <c r="O47">
        <v>155.70000000000002</v>
      </c>
      <c r="P47">
        <v>1.3666666666666665</v>
      </c>
      <c r="Q47">
        <v>0.88333333333333319</v>
      </c>
      <c r="R47" t="s">
        <v>52</v>
      </c>
      <c r="S47">
        <v>0</v>
      </c>
      <c r="T47" t="s">
        <v>56</v>
      </c>
      <c r="U47" t="s">
        <v>56</v>
      </c>
      <c r="V47">
        <v>0</v>
      </c>
      <c r="W47">
        <v>0</v>
      </c>
      <c r="X47">
        <v>0</v>
      </c>
      <c r="Z47" t="s">
        <v>4</v>
      </c>
      <c r="AA47" t="s">
        <v>4</v>
      </c>
      <c r="AB47" t="s">
        <v>4</v>
      </c>
      <c r="AC47">
        <v>0</v>
      </c>
      <c r="AE47" t="s">
        <v>4</v>
      </c>
      <c r="AH47">
        <v>30.9</v>
      </c>
      <c r="AI47">
        <v>30.9</v>
      </c>
      <c r="AJ47">
        <v>0.23</v>
      </c>
      <c r="AP47" t="s">
        <v>4</v>
      </c>
      <c r="AR47">
        <v>0.4</v>
      </c>
      <c r="AS47" t="s">
        <v>56</v>
      </c>
      <c r="AT47" t="s">
        <v>56</v>
      </c>
      <c r="AU47">
        <v>0</v>
      </c>
      <c r="AV47">
        <v>0</v>
      </c>
      <c r="AW47" t="s">
        <v>4</v>
      </c>
      <c r="AX47" t="s">
        <v>7</v>
      </c>
      <c r="BF47" t="s">
        <v>4</v>
      </c>
      <c r="BH47" t="s">
        <v>37</v>
      </c>
      <c r="BI47" t="s">
        <v>43</v>
      </c>
      <c r="BJ47">
        <v>5.4</v>
      </c>
      <c r="BQ47" t="s">
        <v>13</v>
      </c>
      <c r="BR47" t="s">
        <v>14</v>
      </c>
      <c r="BW47" t="s">
        <v>13</v>
      </c>
      <c r="BX47" t="s">
        <v>14</v>
      </c>
      <c r="BY47" t="s">
        <v>12</v>
      </c>
      <c r="BZ47" t="s">
        <v>11</v>
      </c>
      <c r="CC47" t="s">
        <v>4</v>
      </c>
      <c r="CE47" t="s">
        <v>3</v>
      </c>
      <c r="CF47" t="s">
        <v>4</v>
      </c>
      <c r="CG47">
        <v>30.9</v>
      </c>
      <c r="CH47">
        <v>30.9</v>
      </c>
      <c r="CI47">
        <v>1.2</v>
      </c>
      <c r="CJ47">
        <v>1.2</v>
      </c>
      <c r="CK47">
        <v>0.7</v>
      </c>
      <c r="CL47">
        <v>0.8</v>
      </c>
      <c r="CN47">
        <v>30.9</v>
      </c>
      <c r="CO47">
        <v>30.9</v>
      </c>
      <c r="CP47">
        <v>0.71</v>
      </c>
      <c r="CQ47">
        <v>1</v>
      </c>
      <c r="CR47" t="s">
        <v>1118</v>
      </c>
      <c r="CS47">
        <v>5.69</v>
      </c>
      <c r="CT47">
        <v>0.1</v>
      </c>
      <c r="CU47">
        <v>0.52</v>
      </c>
      <c r="DA47" t="s">
        <v>4</v>
      </c>
      <c r="DC47">
        <v>0.4</v>
      </c>
      <c r="DD47" t="s">
        <v>56</v>
      </c>
      <c r="DE47" t="s">
        <v>56</v>
      </c>
      <c r="DF47">
        <v>0</v>
      </c>
      <c r="DG47">
        <v>0</v>
      </c>
      <c r="DH47" t="s">
        <v>7</v>
      </c>
      <c r="DP47" t="s">
        <v>4</v>
      </c>
      <c r="DR47" t="s">
        <v>55</v>
      </c>
      <c r="DS47" t="s">
        <v>42</v>
      </c>
      <c r="DT47">
        <v>5.2</v>
      </c>
      <c r="EA47" t="s">
        <v>13</v>
      </c>
      <c r="EB47" t="s">
        <v>81</v>
      </c>
      <c r="EG47" t="s">
        <v>4</v>
      </c>
      <c r="EI47" t="s">
        <v>3</v>
      </c>
      <c r="EJ47" t="s">
        <v>4</v>
      </c>
      <c r="EK47">
        <v>30.9</v>
      </c>
      <c r="EL47">
        <v>30.9</v>
      </c>
      <c r="EM47">
        <v>1.3</v>
      </c>
      <c r="EN47">
        <v>1.5</v>
      </c>
      <c r="EO47">
        <v>0.8</v>
      </c>
      <c r="EP47">
        <v>0.9</v>
      </c>
      <c r="ER47">
        <v>30.9</v>
      </c>
      <c r="ES47">
        <v>30.9</v>
      </c>
      <c r="ET47">
        <v>2.39</v>
      </c>
      <c r="EZ47" t="s">
        <v>3</v>
      </c>
      <c r="FA47">
        <v>0.3</v>
      </c>
      <c r="FC47" t="s">
        <v>56</v>
      </c>
      <c r="FD47" t="s">
        <v>56</v>
      </c>
      <c r="FE47">
        <v>0</v>
      </c>
      <c r="FF47">
        <v>0</v>
      </c>
      <c r="FG47" t="s">
        <v>4</v>
      </c>
      <c r="FH47" t="s">
        <v>7</v>
      </c>
      <c r="FP47" t="s">
        <v>4</v>
      </c>
      <c r="FR47" t="s">
        <v>55</v>
      </c>
      <c r="FS47" t="s">
        <v>42</v>
      </c>
      <c r="FT47">
        <v>4.7</v>
      </c>
      <c r="GA47" t="s">
        <v>13</v>
      </c>
      <c r="GB47" t="s">
        <v>14</v>
      </c>
      <c r="GG47" t="s">
        <v>94</v>
      </c>
      <c r="GH47" t="s">
        <v>13</v>
      </c>
      <c r="GI47" t="s">
        <v>11</v>
      </c>
      <c r="GJ47" t="s">
        <v>14</v>
      </c>
      <c r="GM47" t="s">
        <v>4</v>
      </c>
      <c r="GO47" t="s">
        <v>3</v>
      </c>
      <c r="GP47" t="s">
        <v>4</v>
      </c>
      <c r="GQ47">
        <v>30.9</v>
      </c>
      <c r="GR47">
        <v>30.9</v>
      </c>
      <c r="GS47">
        <v>1.4</v>
      </c>
      <c r="GT47">
        <v>1.6</v>
      </c>
      <c r="GU47">
        <v>1</v>
      </c>
      <c r="GV47">
        <v>1.1000000000000001</v>
      </c>
    </row>
    <row r="48" spans="1:215" x14ac:dyDescent="0.35">
      <c r="A48">
        <v>20501192</v>
      </c>
      <c r="B48" t="s">
        <v>4</v>
      </c>
      <c r="D48">
        <v>64.900000000000006</v>
      </c>
      <c r="E48">
        <v>2.5738513097072415</v>
      </c>
      <c r="F48">
        <v>4.4000000000000004</v>
      </c>
      <c r="G48">
        <v>3.3</v>
      </c>
      <c r="H48">
        <v>4.0999999999999996</v>
      </c>
      <c r="I48">
        <v>5</v>
      </c>
      <c r="J48">
        <v>4.25</v>
      </c>
      <c r="K48">
        <v>6</v>
      </c>
      <c r="L48">
        <v>0.94285714285714284</v>
      </c>
      <c r="M48" s="13">
        <v>1.7142857142857142</v>
      </c>
      <c r="N48">
        <v>3.8000000000000003</v>
      </c>
      <c r="O48">
        <v>109.4</v>
      </c>
      <c r="P48">
        <v>1.1833333333333333</v>
      </c>
      <c r="Q48">
        <v>0.46666666666666662</v>
      </c>
      <c r="R48" t="s">
        <v>52</v>
      </c>
      <c r="S48">
        <v>0</v>
      </c>
      <c r="T48" t="s">
        <v>56</v>
      </c>
      <c r="U48" t="s">
        <v>56</v>
      </c>
      <c r="V48">
        <v>0</v>
      </c>
      <c r="W48">
        <v>0</v>
      </c>
      <c r="X48">
        <v>0</v>
      </c>
      <c r="Z48" t="s">
        <v>3</v>
      </c>
      <c r="AA48" t="s">
        <v>4</v>
      </c>
      <c r="AB48" t="s">
        <v>4</v>
      </c>
      <c r="AC48">
        <v>0</v>
      </c>
      <c r="AE48" t="s">
        <v>4</v>
      </c>
      <c r="AH48">
        <v>21.6</v>
      </c>
      <c r="AI48">
        <v>21.5</v>
      </c>
      <c r="AJ48">
        <v>3.7208999999999999</v>
      </c>
      <c r="AP48" t="s">
        <v>3</v>
      </c>
      <c r="AQ48">
        <v>0.5</v>
      </c>
      <c r="AS48" t="s">
        <v>56</v>
      </c>
      <c r="AT48" t="s">
        <v>56</v>
      </c>
      <c r="AU48">
        <v>0</v>
      </c>
      <c r="AV48">
        <v>0</v>
      </c>
      <c r="AW48" t="s">
        <v>4</v>
      </c>
      <c r="AX48" t="s">
        <v>7</v>
      </c>
      <c r="BF48" t="s">
        <v>4</v>
      </c>
      <c r="BH48" t="s">
        <v>55</v>
      </c>
      <c r="BI48" t="s">
        <v>91</v>
      </c>
      <c r="BJ48">
        <v>3.5</v>
      </c>
      <c r="BQ48" t="s">
        <v>12</v>
      </c>
      <c r="BR48" t="s">
        <v>13</v>
      </c>
      <c r="BW48" t="s">
        <v>94</v>
      </c>
      <c r="BX48" t="s">
        <v>159</v>
      </c>
      <c r="CC48" t="s">
        <v>4</v>
      </c>
      <c r="CE48" t="s">
        <v>3</v>
      </c>
      <c r="CF48" t="s">
        <v>4</v>
      </c>
      <c r="CG48">
        <v>21.6</v>
      </c>
      <c r="CH48">
        <v>21.6</v>
      </c>
      <c r="CI48">
        <v>1.4</v>
      </c>
      <c r="CJ48">
        <v>1.1000000000000001</v>
      </c>
      <c r="CK48">
        <v>0.5</v>
      </c>
      <c r="CL48">
        <v>0.4</v>
      </c>
      <c r="CN48">
        <v>21.6</v>
      </c>
      <c r="CO48">
        <v>21.7</v>
      </c>
      <c r="CP48">
        <v>3.09</v>
      </c>
      <c r="DA48" t="s">
        <v>3</v>
      </c>
      <c r="DB48">
        <v>0.4</v>
      </c>
      <c r="DD48" t="s">
        <v>56</v>
      </c>
      <c r="DE48" t="s">
        <v>56</v>
      </c>
      <c r="DF48">
        <v>0</v>
      </c>
      <c r="DG48">
        <v>0</v>
      </c>
      <c r="DH48" t="s">
        <v>7</v>
      </c>
      <c r="DP48" t="s">
        <v>4</v>
      </c>
      <c r="DR48" t="s">
        <v>55</v>
      </c>
      <c r="DS48" t="s">
        <v>41</v>
      </c>
      <c r="DT48">
        <v>3.9</v>
      </c>
      <c r="EA48" t="s">
        <v>12</v>
      </c>
      <c r="EB48" t="s">
        <v>13</v>
      </c>
      <c r="EC48" t="s">
        <v>14</v>
      </c>
      <c r="EG48" t="s">
        <v>4</v>
      </c>
      <c r="EI48" t="s">
        <v>3</v>
      </c>
      <c r="EJ48" t="s">
        <v>4</v>
      </c>
      <c r="EK48">
        <v>21.6</v>
      </c>
      <c r="EL48">
        <v>21.6</v>
      </c>
      <c r="EM48">
        <v>1.3</v>
      </c>
      <c r="EN48">
        <v>1.2</v>
      </c>
      <c r="EO48">
        <v>0.5</v>
      </c>
      <c r="EP48">
        <v>0.4</v>
      </c>
      <c r="ER48">
        <v>21.6</v>
      </c>
      <c r="ES48">
        <v>21.8</v>
      </c>
      <c r="ET48">
        <v>0.91700000000000004</v>
      </c>
      <c r="EU48">
        <v>2</v>
      </c>
      <c r="EV48" t="s">
        <v>1118</v>
      </c>
      <c r="EW48">
        <v>4</v>
      </c>
      <c r="EX48">
        <v>0.7</v>
      </c>
      <c r="EY48">
        <v>0.15</v>
      </c>
      <c r="EZ48" t="s">
        <v>3</v>
      </c>
      <c r="FA48">
        <v>0.4</v>
      </c>
      <c r="FC48" t="s">
        <v>56</v>
      </c>
      <c r="FD48" t="s">
        <v>56</v>
      </c>
      <c r="FE48">
        <v>0</v>
      </c>
      <c r="FF48">
        <v>0</v>
      </c>
      <c r="FG48" t="s">
        <v>4</v>
      </c>
      <c r="FH48" t="s">
        <v>7</v>
      </c>
      <c r="FP48" t="s">
        <v>4</v>
      </c>
      <c r="FR48" t="s">
        <v>55</v>
      </c>
      <c r="FS48" t="s">
        <v>91</v>
      </c>
      <c r="FT48">
        <v>4</v>
      </c>
      <c r="GA48" t="s">
        <v>12</v>
      </c>
      <c r="GB48" t="s">
        <v>13</v>
      </c>
      <c r="GG48" t="s">
        <v>94</v>
      </c>
      <c r="GH48" t="s">
        <v>14</v>
      </c>
      <c r="GM48" t="s">
        <v>4</v>
      </c>
      <c r="GO48" t="s">
        <v>3</v>
      </c>
      <c r="GP48" t="s">
        <v>4</v>
      </c>
      <c r="GQ48">
        <v>21.6</v>
      </c>
      <c r="GR48">
        <v>21.6</v>
      </c>
      <c r="GS48">
        <v>1</v>
      </c>
      <c r="GT48">
        <v>1.1000000000000001</v>
      </c>
      <c r="GU48">
        <v>0.4</v>
      </c>
      <c r="GV48">
        <v>0.6</v>
      </c>
    </row>
    <row r="49" spans="1:205" x14ac:dyDescent="0.35">
      <c r="A49">
        <v>20501224</v>
      </c>
      <c r="B49" t="s">
        <v>4</v>
      </c>
      <c r="D49">
        <v>60</v>
      </c>
      <c r="E49">
        <v>2.3050000000000002</v>
      </c>
      <c r="F49">
        <v>7.8</v>
      </c>
      <c r="G49">
        <v>8.4</v>
      </c>
      <c r="H49">
        <v>7.8</v>
      </c>
      <c r="I49">
        <v>11.1</v>
      </c>
      <c r="J49">
        <v>7.8</v>
      </c>
      <c r="K49">
        <v>11.5</v>
      </c>
      <c r="L49">
        <v>0.9655172413793105</v>
      </c>
      <c r="M49" s="13">
        <v>1.3218390804597702</v>
      </c>
      <c r="N49">
        <v>11.1</v>
      </c>
      <c r="O49">
        <v>0</v>
      </c>
      <c r="P49">
        <v>0</v>
      </c>
      <c r="Q49">
        <v>0</v>
      </c>
      <c r="R49" t="s">
        <v>52</v>
      </c>
      <c r="S49">
        <v>0</v>
      </c>
      <c r="T49" t="s">
        <v>56</v>
      </c>
      <c r="U49" t="s">
        <v>56</v>
      </c>
      <c r="V49">
        <v>0</v>
      </c>
      <c r="W49">
        <v>0</v>
      </c>
      <c r="X49" t="s">
        <v>61</v>
      </c>
      <c r="Y49" t="s">
        <v>62</v>
      </c>
      <c r="Z49" t="s">
        <v>4</v>
      </c>
      <c r="AA49" t="s">
        <v>4</v>
      </c>
      <c r="AB49" t="s">
        <v>4</v>
      </c>
      <c r="AC49">
        <v>0</v>
      </c>
      <c r="AE49" t="s">
        <v>4</v>
      </c>
      <c r="AH49">
        <v>20</v>
      </c>
      <c r="AI49">
        <v>20</v>
      </c>
      <c r="AJ49">
        <v>1.5</v>
      </c>
      <c r="AP49" t="s">
        <v>3</v>
      </c>
      <c r="AQ49">
        <v>0.5</v>
      </c>
      <c r="AS49" t="s">
        <v>56</v>
      </c>
      <c r="AT49" t="s">
        <v>56</v>
      </c>
      <c r="AU49">
        <v>1</v>
      </c>
      <c r="AV49">
        <v>0</v>
      </c>
      <c r="AW49" t="s">
        <v>4</v>
      </c>
      <c r="AX49" t="s">
        <v>1077</v>
      </c>
      <c r="BF49" t="s">
        <v>4</v>
      </c>
      <c r="BH49" t="s">
        <v>232</v>
      </c>
      <c r="BI49" t="s">
        <v>42</v>
      </c>
      <c r="BJ49">
        <v>11.1</v>
      </c>
      <c r="BQ49" t="s">
        <v>13</v>
      </c>
      <c r="BR49" t="s">
        <v>12</v>
      </c>
      <c r="CC49" t="s">
        <v>3</v>
      </c>
      <c r="CD49" t="s">
        <v>408</v>
      </c>
      <c r="CE49" t="s">
        <v>4</v>
      </c>
      <c r="CF49" t="s">
        <v>3</v>
      </c>
      <c r="CN49">
        <v>20</v>
      </c>
      <c r="CO49">
        <v>20</v>
      </c>
      <c r="CP49">
        <v>2.75</v>
      </c>
      <c r="CQ49">
        <v>1</v>
      </c>
      <c r="CR49" t="s">
        <v>1118</v>
      </c>
      <c r="CS49">
        <v>7.8</v>
      </c>
      <c r="CT49">
        <v>0.6</v>
      </c>
      <c r="CU49">
        <v>0.05</v>
      </c>
      <c r="DA49" t="s">
        <v>4</v>
      </c>
      <c r="DC49">
        <v>0.54</v>
      </c>
      <c r="DD49" t="s">
        <v>492</v>
      </c>
      <c r="DE49" t="s">
        <v>1168</v>
      </c>
      <c r="DF49">
        <v>1</v>
      </c>
      <c r="DG49">
        <v>1</v>
      </c>
      <c r="DH49" t="s">
        <v>1077</v>
      </c>
      <c r="DJ49">
        <v>20</v>
      </c>
      <c r="DK49">
        <v>20</v>
      </c>
      <c r="DL49" t="s">
        <v>35</v>
      </c>
      <c r="DO49" t="s">
        <v>4</v>
      </c>
      <c r="DP49" t="s">
        <v>4</v>
      </c>
      <c r="DR49" t="s">
        <v>232</v>
      </c>
      <c r="DS49" t="s">
        <v>42</v>
      </c>
      <c r="DT49">
        <v>11.1</v>
      </c>
      <c r="EA49" t="s">
        <v>13</v>
      </c>
      <c r="EB49" t="s">
        <v>12</v>
      </c>
      <c r="EG49" t="s">
        <v>3</v>
      </c>
      <c r="EH49" t="s">
        <v>408</v>
      </c>
      <c r="EI49" t="s">
        <v>4</v>
      </c>
      <c r="EJ49" t="s">
        <v>3</v>
      </c>
      <c r="ER49">
        <v>20</v>
      </c>
      <c r="ES49">
        <v>20.5</v>
      </c>
      <c r="ET49">
        <v>2.6</v>
      </c>
      <c r="EZ49" t="s">
        <v>4</v>
      </c>
      <c r="FB49">
        <v>0.5</v>
      </c>
      <c r="FC49" t="s">
        <v>56</v>
      </c>
      <c r="FD49" t="s">
        <v>56</v>
      </c>
      <c r="FE49">
        <v>0</v>
      </c>
      <c r="FF49">
        <v>0</v>
      </c>
      <c r="FG49" t="s">
        <v>4</v>
      </c>
      <c r="FH49" t="s">
        <v>1077</v>
      </c>
      <c r="FI49" t="s">
        <v>35</v>
      </c>
      <c r="FJ49">
        <v>20</v>
      </c>
      <c r="FK49">
        <v>40</v>
      </c>
      <c r="FP49" t="s">
        <v>4</v>
      </c>
      <c r="FR49" t="s">
        <v>493</v>
      </c>
      <c r="FS49" t="s">
        <v>42</v>
      </c>
      <c r="FT49">
        <v>11.1</v>
      </c>
      <c r="GA49" t="s">
        <v>13</v>
      </c>
      <c r="GB49" t="s">
        <v>12</v>
      </c>
      <c r="GC49" t="s">
        <v>11</v>
      </c>
      <c r="GM49" t="s">
        <v>4</v>
      </c>
      <c r="GO49" t="s">
        <v>4</v>
      </c>
      <c r="GP49" t="s">
        <v>3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</row>
    <row r="50" spans="1:205" x14ac:dyDescent="0.35">
      <c r="A50">
        <v>20501238</v>
      </c>
      <c r="B50" t="s">
        <v>4</v>
      </c>
      <c r="D50">
        <v>78.599999999999994</v>
      </c>
      <c r="E50">
        <v>0.12951653944020358</v>
      </c>
      <c r="F50">
        <v>8.8000000000000007</v>
      </c>
      <c r="G50">
        <v>12</v>
      </c>
      <c r="H50">
        <v>7.8</v>
      </c>
      <c r="I50">
        <v>13.1</v>
      </c>
      <c r="J50">
        <v>8.3000000000000007</v>
      </c>
      <c r="K50">
        <v>13</v>
      </c>
      <c r="L50">
        <v>0.81081081081081074</v>
      </c>
      <c r="M50" s="13">
        <v>0.87837837837837829</v>
      </c>
      <c r="N50">
        <v>13.1</v>
      </c>
      <c r="O50">
        <v>0</v>
      </c>
      <c r="P50">
        <v>0</v>
      </c>
      <c r="Q50">
        <v>0</v>
      </c>
      <c r="R50" t="s">
        <v>52</v>
      </c>
      <c r="S50">
        <v>0</v>
      </c>
      <c r="T50" t="s">
        <v>56</v>
      </c>
      <c r="U50" t="s">
        <v>56</v>
      </c>
      <c r="V50">
        <v>0</v>
      </c>
      <c r="W50">
        <v>0</v>
      </c>
      <c r="X50" t="s">
        <v>61</v>
      </c>
      <c r="Y50" t="s">
        <v>62</v>
      </c>
      <c r="Z50" t="s">
        <v>4</v>
      </c>
      <c r="AA50" t="s">
        <v>4</v>
      </c>
      <c r="AB50" t="s">
        <v>4</v>
      </c>
      <c r="AC50">
        <v>0</v>
      </c>
      <c r="AE50" t="s">
        <v>4</v>
      </c>
      <c r="AH50">
        <v>26.2</v>
      </c>
      <c r="AI50">
        <v>26.3</v>
      </c>
      <c r="AJ50">
        <v>0.08</v>
      </c>
      <c r="AK50">
        <v>1</v>
      </c>
      <c r="AL50" t="s">
        <v>1118</v>
      </c>
      <c r="AM50">
        <v>9.25</v>
      </c>
      <c r="AN50">
        <v>0.47</v>
      </c>
      <c r="AO50">
        <v>0.01</v>
      </c>
      <c r="AP50" t="s">
        <v>4</v>
      </c>
      <c r="AR50">
        <v>1.1000000000000001</v>
      </c>
      <c r="AS50" t="s">
        <v>56</v>
      </c>
      <c r="AT50" t="s">
        <v>56</v>
      </c>
      <c r="AU50">
        <v>0</v>
      </c>
      <c r="AV50">
        <v>0</v>
      </c>
      <c r="AW50" t="s">
        <v>4</v>
      </c>
      <c r="AX50" t="s">
        <v>1077</v>
      </c>
      <c r="AY50" t="s">
        <v>211</v>
      </c>
      <c r="AZ50">
        <v>26.2</v>
      </c>
      <c r="BA50">
        <v>0</v>
      </c>
      <c r="BE50" t="s">
        <v>4</v>
      </c>
      <c r="BH50" t="s">
        <v>37</v>
      </c>
      <c r="BI50" t="s">
        <v>43</v>
      </c>
      <c r="BJ50">
        <v>13.1</v>
      </c>
      <c r="BQ50" t="s">
        <v>15</v>
      </c>
      <c r="BR50" t="s">
        <v>11</v>
      </c>
      <c r="BW50" t="s">
        <v>15</v>
      </c>
      <c r="CC50" t="s">
        <v>4</v>
      </c>
      <c r="CE50" t="s">
        <v>4</v>
      </c>
      <c r="CF50" t="s">
        <v>4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N50">
        <v>26.2</v>
      </c>
      <c r="CO50">
        <v>26</v>
      </c>
      <c r="CP50">
        <v>0.27</v>
      </c>
      <c r="DA50" t="s">
        <v>4</v>
      </c>
      <c r="DC50">
        <v>1.2</v>
      </c>
      <c r="DD50" t="s">
        <v>56</v>
      </c>
      <c r="DE50" t="s">
        <v>56</v>
      </c>
      <c r="DF50">
        <v>0</v>
      </c>
      <c r="DG50">
        <v>0</v>
      </c>
      <c r="DH50" t="s">
        <v>1077</v>
      </c>
      <c r="DI50" t="s">
        <v>211</v>
      </c>
      <c r="DJ50">
        <v>26.2</v>
      </c>
      <c r="DK50">
        <v>26.2</v>
      </c>
      <c r="DO50" t="s">
        <v>4</v>
      </c>
      <c r="DR50" t="s">
        <v>37</v>
      </c>
      <c r="DS50" t="s">
        <v>43</v>
      </c>
      <c r="DT50">
        <v>13.1</v>
      </c>
      <c r="EA50" t="s">
        <v>15</v>
      </c>
      <c r="EB50" t="s">
        <v>11</v>
      </c>
      <c r="EG50" t="s">
        <v>4</v>
      </c>
      <c r="EI50" t="s">
        <v>4</v>
      </c>
      <c r="EJ50" t="s">
        <v>4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R50">
        <v>26.2</v>
      </c>
      <c r="ES50">
        <v>26.4</v>
      </c>
      <c r="ET50">
        <v>0.04</v>
      </c>
      <c r="EZ50" t="s">
        <v>3</v>
      </c>
      <c r="FA50">
        <v>1.7</v>
      </c>
      <c r="FC50" t="s">
        <v>56</v>
      </c>
      <c r="FD50" t="s">
        <v>56</v>
      </c>
      <c r="FE50">
        <v>0</v>
      </c>
      <c r="FF50">
        <v>0</v>
      </c>
      <c r="FG50" t="s">
        <v>4</v>
      </c>
      <c r="FH50" t="s">
        <v>1075</v>
      </c>
      <c r="FI50" t="s">
        <v>212</v>
      </c>
      <c r="FJ50">
        <v>26.2</v>
      </c>
      <c r="FK50">
        <v>52.4</v>
      </c>
      <c r="FO50" t="s">
        <v>4</v>
      </c>
      <c r="FR50" t="s">
        <v>37</v>
      </c>
      <c r="FS50" t="s">
        <v>43</v>
      </c>
      <c r="FT50">
        <v>13.1</v>
      </c>
      <c r="GA50" t="s">
        <v>15</v>
      </c>
      <c r="GB50" t="s">
        <v>11</v>
      </c>
      <c r="GG50" t="s">
        <v>15</v>
      </c>
      <c r="GH50" t="s">
        <v>11</v>
      </c>
      <c r="GM50" t="s">
        <v>4</v>
      </c>
      <c r="GO50" t="s">
        <v>4</v>
      </c>
      <c r="GP50" t="s">
        <v>4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</row>
    <row r="51" spans="1:205" x14ac:dyDescent="0.35">
      <c r="A51">
        <v>20501403</v>
      </c>
      <c r="B51" t="s">
        <v>4</v>
      </c>
      <c r="D51">
        <v>52.8</v>
      </c>
      <c r="E51">
        <v>1.2880113636363637</v>
      </c>
      <c r="F51">
        <v>4.4000000000000004</v>
      </c>
      <c r="G51">
        <v>3.3</v>
      </c>
      <c r="H51">
        <v>3.8</v>
      </c>
      <c r="I51">
        <v>6</v>
      </c>
      <c r="J51">
        <v>4.0999999999999996</v>
      </c>
      <c r="K51">
        <v>7.91</v>
      </c>
      <c r="L51">
        <v>0.57894736842105254</v>
      </c>
      <c r="M51" s="13">
        <v>1.3877192982456139</v>
      </c>
      <c r="N51">
        <v>6.9333333333333336</v>
      </c>
      <c r="O51">
        <v>41</v>
      </c>
      <c r="P51">
        <v>1.6333333333333331</v>
      </c>
      <c r="Q51">
        <v>0.98333333333333339</v>
      </c>
      <c r="R51" t="s">
        <v>52</v>
      </c>
      <c r="S51">
        <v>0</v>
      </c>
      <c r="T51" t="s">
        <v>325</v>
      </c>
      <c r="U51" t="s">
        <v>1168</v>
      </c>
      <c r="V51">
        <v>4</v>
      </c>
      <c r="W51">
        <v>0</v>
      </c>
      <c r="X51" t="s">
        <v>61</v>
      </c>
      <c r="Y51" t="s">
        <v>485</v>
      </c>
      <c r="Z51" t="s">
        <v>4</v>
      </c>
      <c r="AA51" t="s">
        <v>4</v>
      </c>
      <c r="AB51" t="s">
        <v>4</v>
      </c>
      <c r="AC51">
        <v>0</v>
      </c>
      <c r="AE51" t="s">
        <v>4</v>
      </c>
      <c r="AH51">
        <v>17.600000000000001</v>
      </c>
      <c r="AI51">
        <v>17.600000000000001</v>
      </c>
      <c r="AJ51">
        <v>1.82</v>
      </c>
      <c r="AP51" t="s">
        <v>3</v>
      </c>
      <c r="AQ51">
        <v>0.4</v>
      </c>
      <c r="AS51" t="s">
        <v>325</v>
      </c>
      <c r="AT51" t="s">
        <v>1168</v>
      </c>
      <c r="AU51">
        <v>1</v>
      </c>
      <c r="AV51">
        <v>0</v>
      </c>
      <c r="AW51" t="s">
        <v>4</v>
      </c>
      <c r="AX51" t="s">
        <v>1075</v>
      </c>
      <c r="BF51" t="s">
        <v>4</v>
      </c>
      <c r="BH51" t="s">
        <v>414</v>
      </c>
      <c r="BI51" t="s">
        <v>42</v>
      </c>
      <c r="BJ51">
        <v>8</v>
      </c>
      <c r="BN51">
        <v>4.5</v>
      </c>
      <c r="BQ51" t="s">
        <v>13</v>
      </c>
      <c r="BR51" t="s">
        <v>16</v>
      </c>
      <c r="BS51" t="s">
        <v>15</v>
      </c>
      <c r="BT51" t="s">
        <v>12</v>
      </c>
      <c r="BW51" t="s">
        <v>13</v>
      </c>
      <c r="BX51" t="s">
        <v>16</v>
      </c>
      <c r="BY51" t="s">
        <v>15</v>
      </c>
      <c r="BZ51" t="s">
        <v>12</v>
      </c>
      <c r="CC51" t="s">
        <v>4</v>
      </c>
      <c r="CE51" t="s">
        <v>3</v>
      </c>
      <c r="CF51" t="s">
        <v>3</v>
      </c>
      <c r="CG51">
        <v>4.0999999999999996</v>
      </c>
      <c r="CH51">
        <v>0</v>
      </c>
      <c r="CI51">
        <v>2.4</v>
      </c>
      <c r="CJ51">
        <v>0</v>
      </c>
      <c r="CK51">
        <v>1.1000000000000001</v>
      </c>
      <c r="CL51">
        <v>0</v>
      </c>
      <c r="CN51">
        <v>17.600000000000001</v>
      </c>
      <c r="CO51">
        <v>17.600000000000001</v>
      </c>
      <c r="CP51">
        <v>1.7</v>
      </c>
      <c r="CV51">
        <v>2</v>
      </c>
      <c r="CW51" t="s">
        <v>1100</v>
      </c>
      <c r="CX51">
        <v>3.55</v>
      </c>
      <c r="CY51">
        <v>0.4</v>
      </c>
      <c r="CZ51">
        <v>0.15</v>
      </c>
      <c r="DA51" t="s">
        <v>4</v>
      </c>
      <c r="DC51">
        <v>0.3</v>
      </c>
      <c r="DD51" t="s">
        <v>325</v>
      </c>
      <c r="DE51" t="s">
        <v>1168</v>
      </c>
      <c r="DF51">
        <v>2</v>
      </c>
      <c r="DG51">
        <v>0</v>
      </c>
      <c r="DH51" t="s">
        <v>1077</v>
      </c>
      <c r="DP51" t="s">
        <v>4</v>
      </c>
      <c r="DR51" t="s">
        <v>232</v>
      </c>
      <c r="DS51" t="s">
        <v>42</v>
      </c>
      <c r="DT51">
        <v>6.4</v>
      </c>
      <c r="DX51">
        <v>5.3</v>
      </c>
      <c r="EA51" t="s">
        <v>13</v>
      </c>
      <c r="EB51" t="s">
        <v>16</v>
      </c>
      <c r="EC51" t="s">
        <v>15</v>
      </c>
      <c r="ED51" t="s">
        <v>12</v>
      </c>
      <c r="EG51" t="s">
        <v>4</v>
      </c>
      <c r="EI51" t="s">
        <v>3</v>
      </c>
      <c r="EJ51" t="s">
        <v>4</v>
      </c>
      <c r="EK51">
        <v>7.2</v>
      </c>
      <c r="EL51">
        <v>8.6999999999999993</v>
      </c>
      <c r="EM51">
        <v>2.2000000000000002</v>
      </c>
      <c r="EN51">
        <v>1.3</v>
      </c>
      <c r="EO51">
        <v>1.1000000000000001</v>
      </c>
      <c r="EP51">
        <v>1.2</v>
      </c>
      <c r="ER51">
        <v>17.600000000000001</v>
      </c>
      <c r="ES51">
        <v>17.3</v>
      </c>
      <c r="ET51">
        <v>0.35</v>
      </c>
      <c r="EZ51" t="s">
        <v>3</v>
      </c>
      <c r="FA51">
        <v>0.4</v>
      </c>
      <c r="FC51" t="s">
        <v>325</v>
      </c>
      <c r="FD51" t="s">
        <v>1168</v>
      </c>
      <c r="FE51">
        <v>1</v>
      </c>
      <c r="FF51">
        <v>0</v>
      </c>
      <c r="FG51" t="s">
        <v>4</v>
      </c>
      <c r="FH51" t="s">
        <v>1075</v>
      </c>
      <c r="FP51" t="s">
        <v>4</v>
      </c>
      <c r="FR51" t="s">
        <v>415</v>
      </c>
      <c r="FS51" t="s">
        <v>42</v>
      </c>
      <c r="FT51">
        <v>6.4</v>
      </c>
      <c r="FX51">
        <v>4.0999999999999996</v>
      </c>
      <c r="GA51" t="s">
        <v>13</v>
      </c>
      <c r="GB51" t="s">
        <v>16</v>
      </c>
      <c r="GC51" t="s">
        <v>15</v>
      </c>
      <c r="GD51" t="s">
        <v>12</v>
      </c>
      <c r="GG51" t="s">
        <v>11</v>
      </c>
      <c r="GM51" t="s">
        <v>4</v>
      </c>
      <c r="GO51" t="s">
        <v>3</v>
      </c>
      <c r="GP51" t="s">
        <v>3</v>
      </c>
      <c r="GQ51">
        <v>10.1</v>
      </c>
      <c r="GR51">
        <v>12.6</v>
      </c>
      <c r="GS51">
        <v>1.8</v>
      </c>
      <c r="GT51">
        <v>2.1</v>
      </c>
      <c r="GU51">
        <v>0.9</v>
      </c>
      <c r="GV51">
        <v>1.6</v>
      </c>
    </row>
    <row r="52" spans="1:205" x14ac:dyDescent="0.35">
      <c r="A52">
        <v>20501404</v>
      </c>
      <c r="B52" t="s">
        <v>4</v>
      </c>
      <c r="D52">
        <v>80</v>
      </c>
      <c r="E52">
        <v>9.6787499999999999E-2</v>
      </c>
      <c r="F52">
        <v>5.7</v>
      </c>
      <c r="G52">
        <v>4.5</v>
      </c>
      <c r="H52">
        <v>5.7</v>
      </c>
      <c r="I52">
        <v>5.0999999999999996</v>
      </c>
      <c r="J52">
        <v>5.7</v>
      </c>
      <c r="K52">
        <v>9</v>
      </c>
      <c r="L52">
        <v>0.6428571428571429</v>
      </c>
      <c r="M52" s="13">
        <v>1.2857142857142858</v>
      </c>
      <c r="N52">
        <v>8.3666666666666671</v>
      </c>
      <c r="O52">
        <v>17</v>
      </c>
      <c r="P52">
        <v>0.46666666666666662</v>
      </c>
      <c r="Q52">
        <v>4.9999999999999996E-2</v>
      </c>
      <c r="R52" t="s">
        <v>52</v>
      </c>
      <c r="S52">
        <v>0</v>
      </c>
      <c r="T52" t="s">
        <v>325</v>
      </c>
      <c r="U52" t="s">
        <v>1168</v>
      </c>
      <c r="V52">
        <v>4</v>
      </c>
      <c r="W52">
        <v>0</v>
      </c>
      <c r="X52" t="s">
        <v>61</v>
      </c>
      <c r="Y52" t="s">
        <v>400</v>
      </c>
      <c r="Z52" t="s">
        <v>3</v>
      </c>
      <c r="AA52" t="s">
        <v>3</v>
      </c>
      <c r="AB52" t="s">
        <v>4</v>
      </c>
      <c r="AC52">
        <v>0</v>
      </c>
      <c r="AE52" t="s">
        <v>4</v>
      </c>
      <c r="AH52">
        <v>26.7</v>
      </c>
      <c r="AI52">
        <v>26.7</v>
      </c>
      <c r="AJ52">
        <v>0.15</v>
      </c>
      <c r="AP52" t="s">
        <v>3</v>
      </c>
      <c r="AQ52">
        <v>1.3</v>
      </c>
      <c r="AS52" t="s">
        <v>325</v>
      </c>
      <c r="AT52" t="s">
        <v>1168</v>
      </c>
      <c r="AU52">
        <v>1</v>
      </c>
      <c r="AV52">
        <v>0</v>
      </c>
      <c r="AW52" t="s">
        <v>4</v>
      </c>
      <c r="AX52" t="s">
        <v>7</v>
      </c>
      <c r="BF52" t="s">
        <v>4</v>
      </c>
      <c r="BH52" t="s">
        <v>37</v>
      </c>
      <c r="BI52" t="s">
        <v>43</v>
      </c>
      <c r="BJ52">
        <v>8.8000000000000007</v>
      </c>
      <c r="BQ52" t="s">
        <v>16</v>
      </c>
      <c r="BR52" t="s">
        <v>15</v>
      </c>
      <c r="BS52" t="s">
        <v>14</v>
      </c>
      <c r="BW52" t="s">
        <v>16</v>
      </c>
      <c r="BX52" t="s">
        <v>15</v>
      </c>
      <c r="BY52" t="s">
        <v>14</v>
      </c>
      <c r="BZ52" t="s">
        <v>11</v>
      </c>
      <c r="CC52" t="s">
        <v>4</v>
      </c>
      <c r="CE52" t="s">
        <v>4</v>
      </c>
      <c r="CF52" t="s">
        <v>3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N52">
        <v>26.7</v>
      </c>
      <c r="CO52">
        <v>26.7</v>
      </c>
      <c r="CP52">
        <v>7.0000000000000007E-2</v>
      </c>
      <c r="CQ52">
        <v>2</v>
      </c>
      <c r="CR52" t="s">
        <v>1118</v>
      </c>
      <c r="CS52">
        <v>5.71</v>
      </c>
      <c r="CT52">
        <v>0.45</v>
      </c>
      <c r="CU52">
        <v>0.1</v>
      </c>
      <c r="DA52" t="s">
        <v>3</v>
      </c>
      <c r="DB52">
        <v>1.2</v>
      </c>
      <c r="DD52" t="s">
        <v>325</v>
      </c>
      <c r="DE52" t="s">
        <v>1168</v>
      </c>
      <c r="DF52">
        <v>1</v>
      </c>
      <c r="DG52">
        <v>0</v>
      </c>
      <c r="DH52" t="s">
        <v>7</v>
      </c>
      <c r="DP52" t="s">
        <v>4</v>
      </c>
      <c r="DR52" t="s">
        <v>37</v>
      </c>
      <c r="DS52" t="s">
        <v>43</v>
      </c>
      <c r="DT52">
        <v>8.8000000000000007</v>
      </c>
      <c r="DX52">
        <v>7.8</v>
      </c>
      <c r="EA52" t="s">
        <v>15</v>
      </c>
      <c r="EB52" t="s">
        <v>16</v>
      </c>
      <c r="EC52" t="s">
        <v>13</v>
      </c>
      <c r="ED52" t="s">
        <v>12</v>
      </c>
      <c r="EG52" t="s">
        <v>4</v>
      </c>
      <c r="EI52" t="s">
        <v>3</v>
      </c>
      <c r="EJ52" t="s">
        <v>4</v>
      </c>
      <c r="EK52">
        <v>4</v>
      </c>
      <c r="EL52">
        <v>0</v>
      </c>
      <c r="EM52">
        <v>1.2</v>
      </c>
      <c r="EN52">
        <v>0</v>
      </c>
      <c r="EO52">
        <v>0</v>
      </c>
      <c r="EP52">
        <v>0</v>
      </c>
      <c r="ER52">
        <v>26.7</v>
      </c>
      <c r="ES52">
        <v>26.7</v>
      </c>
      <c r="ET52">
        <v>7.0000000000000007E-2</v>
      </c>
      <c r="EZ52" t="s">
        <v>3</v>
      </c>
      <c r="FA52">
        <v>1.3</v>
      </c>
      <c r="FC52" t="s">
        <v>325</v>
      </c>
      <c r="FD52" t="s">
        <v>1168</v>
      </c>
      <c r="FE52">
        <v>2</v>
      </c>
      <c r="FF52">
        <v>0</v>
      </c>
      <c r="FG52" t="s">
        <v>4</v>
      </c>
      <c r="FH52" t="s">
        <v>7</v>
      </c>
      <c r="FP52" t="s">
        <v>4</v>
      </c>
      <c r="FR52" t="s">
        <v>37</v>
      </c>
      <c r="FS52" t="s">
        <v>43</v>
      </c>
      <c r="FT52">
        <v>7.5</v>
      </c>
      <c r="FX52">
        <v>6.9</v>
      </c>
      <c r="GA52" t="s">
        <v>13</v>
      </c>
      <c r="GB52" t="s">
        <v>15</v>
      </c>
      <c r="GC52" t="s">
        <v>12</v>
      </c>
      <c r="GG52" t="s">
        <v>13</v>
      </c>
      <c r="GH52" t="s">
        <v>12</v>
      </c>
      <c r="GI52" t="s">
        <v>15</v>
      </c>
      <c r="GM52" t="s">
        <v>4</v>
      </c>
      <c r="GO52" t="s">
        <v>3</v>
      </c>
      <c r="GP52" t="s">
        <v>4</v>
      </c>
      <c r="GQ52">
        <v>0</v>
      </c>
      <c r="GR52">
        <v>13</v>
      </c>
      <c r="GS52">
        <v>0</v>
      </c>
      <c r="GT52">
        <v>1.6</v>
      </c>
      <c r="GU52">
        <v>0</v>
      </c>
      <c r="GV52">
        <v>0.3</v>
      </c>
    </row>
    <row r="53" spans="1:205" x14ac:dyDescent="0.35">
      <c r="A53">
        <v>20501435</v>
      </c>
      <c r="B53" t="s">
        <v>4</v>
      </c>
      <c r="D53">
        <v>41.5</v>
      </c>
      <c r="E53">
        <v>0</v>
      </c>
      <c r="F53">
        <v>8.5</v>
      </c>
      <c r="G53">
        <v>29</v>
      </c>
      <c r="H53">
        <v>7.1</v>
      </c>
      <c r="I53">
        <v>22</v>
      </c>
      <c r="J53">
        <v>7.8</v>
      </c>
      <c r="K53">
        <v>32</v>
      </c>
      <c r="L53">
        <v>1.1153846153846154</v>
      </c>
      <c r="M53" s="13">
        <v>1.2307692307692308</v>
      </c>
      <c r="N53">
        <v>27.5</v>
      </c>
      <c r="O53">
        <v>0</v>
      </c>
      <c r="P53">
        <v>0</v>
      </c>
      <c r="Q53">
        <v>0</v>
      </c>
      <c r="R53" t="s">
        <v>52</v>
      </c>
      <c r="S53">
        <v>0</v>
      </c>
      <c r="T53" t="s">
        <v>56</v>
      </c>
      <c r="U53" t="s">
        <v>56</v>
      </c>
      <c r="V53">
        <v>0</v>
      </c>
      <c r="W53">
        <v>0</v>
      </c>
      <c r="X53" t="s">
        <v>61</v>
      </c>
      <c r="Y53" t="s">
        <v>62</v>
      </c>
      <c r="Z53" t="s">
        <v>4</v>
      </c>
      <c r="AA53" t="s">
        <v>3</v>
      </c>
      <c r="AB53" t="s">
        <v>4</v>
      </c>
      <c r="AC53">
        <v>0</v>
      </c>
      <c r="AE53" t="s">
        <v>4</v>
      </c>
      <c r="AH53">
        <v>13.8</v>
      </c>
      <c r="AI53">
        <v>13.8</v>
      </c>
      <c r="AJ53">
        <v>0</v>
      </c>
      <c r="AP53" t="s">
        <v>3</v>
      </c>
      <c r="AQ53">
        <v>1.8</v>
      </c>
      <c r="AS53" t="s">
        <v>56</v>
      </c>
      <c r="AT53" t="s">
        <v>56</v>
      </c>
      <c r="AU53">
        <v>0</v>
      </c>
      <c r="AV53">
        <v>0</v>
      </c>
      <c r="AW53" t="s">
        <v>4</v>
      </c>
      <c r="AX53" t="s">
        <v>7</v>
      </c>
      <c r="BE53" t="s">
        <v>4</v>
      </c>
      <c r="BH53" t="s">
        <v>38</v>
      </c>
      <c r="BI53" t="s">
        <v>43</v>
      </c>
      <c r="BJ53">
        <v>27.5</v>
      </c>
      <c r="BQ53" t="s">
        <v>14</v>
      </c>
      <c r="BR53" t="s">
        <v>13</v>
      </c>
      <c r="BS53" t="s">
        <v>12</v>
      </c>
      <c r="BT53" t="s">
        <v>11</v>
      </c>
      <c r="BU53" t="s">
        <v>15</v>
      </c>
      <c r="BW53" t="s">
        <v>14</v>
      </c>
      <c r="BX53" t="s">
        <v>159</v>
      </c>
      <c r="BY53" t="s">
        <v>12</v>
      </c>
      <c r="BZ53" t="s">
        <v>11</v>
      </c>
      <c r="CA53" t="s">
        <v>15</v>
      </c>
      <c r="CC53" t="s">
        <v>4</v>
      </c>
      <c r="CE53" t="s">
        <v>4</v>
      </c>
      <c r="CF53" t="s">
        <v>4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N53">
        <v>13.8</v>
      </c>
      <c r="CO53">
        <v>19.8</v>
      </c>
      <c r="CP53">
        <v>0</v>
      </c>
      <c r="CQ53">
        <v>1</v>
      </c>
      <c r="CR53" t="s">
        <v>1118</v>
      </c>
      <c r="CS53">
        <v>7.66</v>
      </c>
      <c r="CT53">
        <v>0.9</v>
      </c>
      <c r="CU53">
        <v>0.08</v>
      </c>
      <c r="DA53" t="s">
        <v>3</v>
      </c>
      <c r="DB53">
        <v>2</v>
      </c>
      <c r="DD53" t="s">
        <v>56</v>
      </c>
      <c r="DE53" t="s">
        <v>56</v>
      </c>
      <c r="DF53">
        <v>0</v>
      </c>
      <c r="DG53">
        <v>0</v>
      </c>
      <c r="DH53" t="s">
        <v>7</v>
      </c>
      <c r="DO53" t="s">
        <v>4</v>
      </c>
      <c r="DR53" t="s">
        <v>38</v>
      </c>
      <c r="DS53" t="s">
        <v>43</v>
      </c>
      <c r="DT53">
        <v>27.5</v>
      </c>
      <c r="EA53" t="s">
        <v>14</v>
      </c>
      <c r="EB53" t="s">
        <v>13</v>
      </c>
      <c r="EC53" t="s">
        <v>12</v>
      </c>
      <c r="ED53" t="s">
        <v>11</v>
      </c>
      <c r="EE53" t="s">
        <v>15</v>
      </c>
      <c r="EG53" t="s">
        <v>4</v>
      </c>
      <c r="EI53" t="s">
        <v>4</v>
      </c>
      <c r="EJ53" t="s">
        <v>4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R53">
        <v>13.8</v>
      </c>
      <c r="ES53">
        <v>14.1</v>
      </c>
      <c r="ET53">
        <v>0</v>
      </c>
      <c r="EZ53" t="s">
        <v>3</v>
      </c>
      <c r="FA53">
        <v>2.7</v>
      </c>
      <c r="FC53" t="s">
        <v>56</v>
      </c>
      <c r="FD53" t="s">
        <v>56</v>
      </c>
      <c r="FE53">
        <v>0</v>
      </c>
      <c r="FF53">
        <v>0</v>
      </c>
      <c r="FG53" t="s">
        <v>4</v>
      </c>
      <c r="FH53" t="s">
        <v>1076</v>
      </c>
      <c r="FJ53">
        <v>13.8</v>
      </c>
      <c r="FK53">
        <v>27.6</v>
      </c>
      <c r="FO53" t="s">
        <v>4</v>
      </c>
      <c r="FR53" t="s">
        <v>38</v>
      </c>
      <c r="FS53" t="s">
        <v>43</v>
      </c>
      <c r="FT53">
        <v>27.5</v>
      </c>
      <c r="GA53" t="s">
        <v>14</v>
      </c>
      <c r="GB53" t="s">
        <v>13</v>
      </c>
      <c r="GC53" t="s">
        <v>12</v>
      </c>
      <c r="GD53" t="s">
        <v>15</v>
      </c>
      <c r="GE53" t="s">
        <v>11</v>
      </c>
      <c r="GG53" t="s">
        <v>14</v>
      </c>
      <c r="GH53" t="s">
        <v>13</v>
      </c>
      <c r="GI53" t="s">
        <v>15</v>
      </c>
      <c r="GM53" t="s">
        <v>4</v>
      </c>
      <c r="GO53" t="s">
        <v>4</v>
      </c>
      <c r="GP53" t="s">
        <v>4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</row>
    <row r="54" spans="1:205" x14ac:dyDescent="0.35">
      <c r="A54">
        <v>20501444</v>
      </c>
      <c r="B54" t="s">
        <v>4</v>
      </c>
      <c r="D54">
        <v>70.400000000000006</v>
      </c>
      <c r="E54">
        <v>0.47034090909090898</v>
      </c>
      <c r="F54">
        <v>5.6</v>
      </c>
      <c r="G54">
        <v>11.9</v>
      </c>
      <c r="H54">
        <v>5.5</v>
      </c>
      <c r="I54">
        <v>11.9</v>
      </c>
      <c r="J54">
        <v>5.55</v>
      </c>
      <c r="K54">
        <v>12</v>
      </c>
      <c r="L54">
        <v>0.85611510791366907</v>
      </c>
      <c r="M54" s="13">
        <v>0.86330935251798557</v>
      </c>
      <c r="N54">
        <v>11.9</v>
      </c>
      <c r="O54">
        <v>0</v>
      </c>
      <c r="P54">
        <v>0</v>
      </c>
      <c r="Q54">
        <v>0</v>
      </c>
      <c r="R54" t="s">
        <v>52</v>
      </c>
      <c r="S54">
        <v>0</v>
      </c>
      <c r="T54" t="s">
        <v>56</v>
      </c>
      <c r="U54" t="s">
        <v>56</v>
      </c>
      <c r="V54">
        <v>0</v>
      </c>
      <c r="W54">
        <v>0</v>
      </c>
      <c r="X54" t="s">
        <v>61</v>
      </c>
      <c r="Y54" t="s">
        <v>62</v>
      </c>
      <c r="Z54" t="s">
        <v>4</v>
      </c>
      <c r="AA54" t="s">
        <v>3</v>
      </c>
      <c r="AB54" t="s">
        <v>3</v>
      </c>
      <c r="AC54">
        <v>0</v>
      </c>
      <c r="AE54" t="s">
        <v>4</v>
      </c>
      <c r="AH54">
        <v>23.5</v>
      </c>
      <c r="AI54">
        <v>23.7</v>
      </c>
      <c r="AJ54">
        <v>0.3</v>
      </c>
      <c r="AK54">
        <v>2</v>
      </c>
      <c r="AL54" t="s">
        <v>1133</v>
      </c>
      <c r="AM54">
        <v>5.8</v>
      </c>
      <c r="AN54">
        <v>0.43</v>
      </c>
      <c r="AO54">
        <v>7.0000000000000007E-2</v>
      </c>
      <c r="AP54" t="s">
        <v>4</v>
      </c>
      <c r="AR54">
        <v>0.7</v>
      </c>
      <c r="AS54" t="s">
        <v>56</v>
      </c>
      <c r="AT54" t="s">
        <v>56</v>
      </c>
      <c r="AU54">
        <v>0</v>
      </c>
      <c r="AV54">
        <v>0</v>
      </c>
      <c r="AW54" t="s">
        <v>4</v>
      </c>
      <c r="AX54" t="s">
        <v>7</v>
      </c>
      <c r="BF54" t="s">
        <v>4</v>
      </c>
      <c r="BH54" t="s">
        <v>69</v>
      </c>
      <c r="BI54" t="s">
        <v>42</v>
      </c>
      <c r="BJ54">
        <v>11.9</v>
      </c>
      <c r="BQ54" t="s">
        <v>13</v>
      </c>
      <c r="BR54" t="s">
        <v>14</v>
      </c>
      <c r="BS54" t="s">
        <v>12</v>
      </c>
      <c r="BW54" t="s">
        <v>13</v>
      </c>
      <c r="BX54" t="s">
        <v>14</v>
      </c>
      <c r="BY54" t="s">
        <v>12</v>
      </c>
      <c r="BZ54" t="s">
        <v>11</v>
      </c>
      <c r="CC54" t="s">
        <v>4</v>
      </c>
      <c r="CE54" t="s">
        <v>4</v>
      </c>
      <c r="CF54" t="s">
        <v>4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N54">
        <v>23.5</v>
      </c>
      <c r="CO54">
        <v>23.4</v>
      </c>
      <c r="CP54">
        <v>0.09</v>
      </c>
      <c r="CV54">
        <v>3</v>
      </c>
      <c r="CW54" t="s">
        <v>1100</v>
      </c>
      <c r="CX54">
        <v>5.4</v>
      </c>
      <c r="CY54">
        <v>0.25</v>
      </c>
      <c r="CZ54">
        <v>0.1</v>
      </c>
      <c r="DA54" t="s">
        <v>4</v>
      </c>
      <c r="DC54">
        <v>0.9</v>
      </c>
      <c r="DD54" t="s">
        <v>56</v>
      </c>
      <c r="DE54" t="s">
        <v>56</v>
      </c>
      <c r="DF54">
        <v>0</v>
      </c>
      <c r="DG54">
        <v>0</v>
      </c>
      <c r="DH54" t="s">
        <v>7</v>
      </c>
      <c r="DP54" t="s">
        <v>4</v>
      </c>
      <c r="DR54" t="s">
        <v>69</v>
      </c>
      <c r="DS54" t="s">
        <v>42</v>
      </c>
      <c r="DT54">
        <v>11.9</v>
      </c>
      <c r="EA54" t="s">
        <v>13</v>
      </c>
      <c r="EB54" t="s">
        <v>81</v>
      </c>
      <c r="EC54" t="s">
        <v>12</v>
      </c>
      <c r="EG54" t="s">
        <v>4</v>
      </c>
      <c r="EI54" t="s">
        <v>4</v>
      </c>
      <c r="EJ54" t="s">
        <v>4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R54">
        <v>23.5</v>
      </c>
      <c r="ES54">
        <v>23.2</v>
      </c>
      <c r="ET54">
        <v>1.03</v>
      </c>
      <c r="EZ54" t="s">
        <v>4</v>
      </c>
      <c r="FB54">
        <v>0.7</v>
      </c>
      <c r="FC54" t="s">
        <v>56</v>
      </c>
      <c r="FD54" t="s">
        <v>56</v>
      </c>
      <c r="FE54">
        <v>0</v>
      </c>
      <c r="FF54">
        <v>0</v>
      </c>
      <c r="FG54" t="s">
        <v>4</v>
      </c>
      <c r="FH54" t="s">
        <v>7</v>
      </c>
      <c r="FP54" t="s">
        <v>4</v>
      </c>
      <c r="FR54" t="s">
        <v>69</v>
      </c>
      <c r="FS54" t="s">
        <v>42</v>
      </c>
      <c r="FT54">
        <v>11.9</v>
      </c>
      <c r="GA54" t="s">
        <v>13</v>
      </c>
      <c r="GB54" t="s">
        <v>14</v>
      </c>
      <c r="GC54" t="s">
        <v>12</v>
      </c>
      <c r="GG54" t="s">
        <v>14</v>
      </c>
      <c r="GH54" t="s">
        <v>13</v>
      </c>
      <c r="GI54" t="s">
        <v>12</v>
      </c>
      <c r="GM54" t="s">
        <v>4</v>
      </c>
      <c r="GO54" t="s">
        <v>4</v>
      </c>
      <c r="GP54" t="s">
        <v>4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</row>
    <row r="55" spans="1:205" x14ac:dyDescent="0.35">
      <c r="A55">
        <v>20501445</v>
      </c>
      <c r="B55" t="s">
        <v>4</v>
      </c>
      <c r="D55">
        <v>150</v>
      </c>
      <c r="E55">
        <v>0</v>
      </c>
      <c r="F55">
        <v>11.6</v>
      </c>
      <c r="G55">
        <v>13.5</v>
      </c>
      <c r="H55">
        <v>9.3000000000000007</v>
      </c>
      <c r="I55">
        <v>12.7</v>
      </c>
      <c r="J55">
        <v>10.45</v>
      </c>
      <c r="K55">
        <v>13</v>
      </c>
      <c r="L55">
        <v>1.3775510204081631</v>
      </c>
      <c r="M55" s="13">
        <v>1.3265306122448979</v>
      </c>
      <c r="N55">
        <v>13</v>
      </c>
      <c r="O55">
        <v>0</v>
      </c>
      <c r="P55">
        <v>0</v>
      </c>
      <c r="Q55">
        <v>0</v>
      </c>
      <c r="R55" t="s">
        <v>52</v>
      </c>
      <c r="S55">
        <v>0</v>
      </c>
      <c r="T55" t="s">
        <v>56</v>
      </c>
      <c r="U55" t="s">
        <v>56</v>
      </c>
      <c r="V55">
        <v>0</v>
      </c>
      <c r="W55">
        <v>0</v>
      </c>
      <c r="X55" t="s">
        <v>61</v>
      </c>
      <c r="Y55" t="s">
        <v>400</v>
      </c>
      <c r="Z55" t="s">
        <v>4</v>
      </c>
      <c r="AA55" t="s">
        <v>4</v>
      </c>
      <c r="AB55" t="s">
        <v>4</v>
      </c>
      <c r="AC55">
        <v>0</v>
      </c>
      <c r="AE55" t="s">
        <v>4</v>
      </c>
      <c r="AH55">
        <v>50</v>
      </c>
      <c r="AP55" t="s">
        <v>3</v>
      </c>
      <c r="AQ55">
        <v>0.8</v>
      </c>
      <c r="AS55" t="s">
        <v>56</v>
      </c>
      <c r="AT55" t="s">
        <v>56</v>
      </c>
      <c r="AU55">
        <v>0</v>
      </c>
      <c r="AV55">
        <v>0</v>
      </c>
      <c r="AW55" t="s">
        <v>4</v>
      </c>
      <c r="AX55" t="s">
        <v>1077</v>
      </c>
      <c r="AY55" t="s">
        <v>404</v>
      </c>
      <c r="AZ55">
        <v>50</v>
      </c>
      <c r="BA55">
        <v>50</v>
      </c>
      <c r="BF55" t="s">
        <v>4</v>
      </c>
      <c r="BH55" t="s">
        <v>37</v>
      </c>
      <c r="BI55" t="s">
        <v>43</v>
      </c>
      <c r="BJ55">
        <v>13</v>
      </c>
      <c r="BQ55" t="s">
        <v>14</v>
      </c>
      <c r="BR55" t="s">
        <v>11</v>
      </c>
      <c r="BW55" t="s">
        <v>294</v>
      </c>
      <c r="BX55" t="s">
        <v>11</v>
      </c>
      <c r="BY55" t="s">
        <v>12</v>
      </c>
      <c r="BZ55" t="s">
        <v>13</v>
      </c>
      <c r="CC55" t="s">
        <v>98</v>
      </c>
      <c r="CD55" t="s">
        <v>405</v>
      </c>
      <c r="CE55" t="s">
        <v>4</v>
      </c>
      <c r="CF55" t="s">
        <v>4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N55">
        <v>50</v>
      </c>
      <c r="DA55" t="s">
        <v>3</v>
      </c>
      <c r="DB55">
        <v>0.5</v>
      </c>
      <c r="DD55" t="s">
        <v>56</v>
      </c>
      <c r="DE55" t="s">
        <v>56</v>
      </c>
      <c r="DF55">
        <v>0</v>
      </c>
      <c r="DG55">
        <v>0</v>
      </c>
      <c r="DH55" t="s">
        <v>1077</v>
      </c>
      <c r="DI55" t="s">
        <v>406</v>
      </c>
      <c r="DJ55">
        <v>50</v>
      </c>
      <c r="DK55">
        <v>50</v>
      </c>
      <c r="DP55" t="s">
        <v>4</v>
      </c>
      <c r="DR55" t="s">
        <v>37</v>
      </c>
      <c r="DS55" t="s">
        <v>43</v>
      </c>
      <c r="DT55">
        <v>13</v>
      </c>
      <c r="EA55" t="s">
        <v>15</v>
      </c>
      <c r="EB55" t="s">
        <v>11</v>
      </c>
      <c r="EG55" t="s">
        <v>3</v>
      </c>
      <c r="EH55" t="s">
        <v>407</v>
      </c>
      <c r="EI55" t="s">
        <v>4</v>
      </c>
      <c r="EJ55" t="s">
        <v>4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R55">
        <v>50</v>
      </c>
      <c r="EZ55" t="s">
        <v>3</v>
      </c>
      <c r="FA55">
        <v>1</v>
      </c>
      <c r="FC55" t="s">
        <v>56</v>
      </c>
      <c r="FD55" t="s">
        <v>56</v>
      </c>
      <c r="FE55">
        <v>0</v>
      </c>
      <c r="FF55">
        <v>0</v>
      </c>
      <c r="FG55" t="s">
        <v>3</v>
      </c>
      <c r="FH55" t="s">
        <v>1077</v>
      </c>
      <c r="FI55" t="s">
        <v>408</v>
      </c>
      <c r="FJ55">
        <v>50</v>
      </c>
      <c r="FK55">
        <v>50</v>
      </c>
      <c r="FP55" t="s">
        <v>4</v>
      </c>
      <c r="FR55" t="s">
        <v>37</v>
      </c>
      <c r="FS55" t="s">
        <v>43</v>
      </c>
      <c r="FT55">
        <v>13</v>
      </c>
      <c r="GA55" t="s">
        <v>15</v>
      </c>
      <c r="GB55" t="s">
        <v>11</v>
      </c>
      <c r="GG55" t="s">
        <v>15</v>
      </c>
      <c r="GH55" t="s">
        <v>12</v>
      </c>
      <c r="GI55" t="s">
        <v>11</v>
      </c>
      <c r="GM55" t="s">
        <v>3</v>
      </c>
      <c r="GN55" t="s">
        <v>409</v>
      </c>
      <c r="GO55" t="s">
        <v>4</v>
      </c>
      <c r="GP55" t="s">
        <v>4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</row>
    <row r="56" spans="1:205" x14ac:dyDescent="0.35">
      <c r="A56">
        <v>20501461</v>
      </c>
      <c r="B56" t="s">
        <v>4</v>
      </c>
      <c r="D56">
        <v>41.1</v>
      </c>
      <c r="E56">
        <v>0.99632603406326037</v>
      </c>
      <c r="F56">
        <v>6</v>
      </c>
      <c r="G56">
        <v>12.5</v>
      </c>
      <c r="H56">
        <v>5.4</v>
      </c>
      <c r="I56">
        <v>14</v>
      </c>
      <c r="J56">
        <v>5.7</v>
      </c>
      <c r="K56">
        <v>16.829999999999998</v>
      </c>
      <c r="L56">
        <v>1.0245901639344264</v>
      </c>
      <c r="M56" s="13">
        <v>1.3795081967213114</v>
      </c>
      <c r="N56">
        <v>12.233333333333333</v>
      </c>
      <c r="O56">
        <v>41.099999999999994</v>
      </c>
      <c r="P56">
        <v>2.4166666666666665</v>
      </c>
      <c r="Q56">
        <v>0.25</v>
      </c>
      <c r="R56" t="s">
        <v>52</v>
      </c>
      <c r="S56">
        <v>0</v>
      </c>
      <c r="T56" t="s">
        <v>56</v>
      </c>
      <c r="U56" t="s">
        <v>56</v>
      </c>
      <c r="V56">
        <v>0</v>
      </c>
      <c r="W56">
        <v>0</v>
      </c>
      <c r="X56" t="s">
        <v>61</v>
      </c>
      <c r="Y56" t="s">
        <v>26</v>
      </c>
      <c r="Z56" t="s">
        <v>4</v>
      </c>
      <c r="AA56" t="s">
        <v>4</v>
      </c>
      <c r="AB56" t="s">
        <v>4</v>
      </c>
      <c r="AC56">
        <v>0</v>
      </c>
      <c r="AE56" t="s">
        <v>4</v>
      </c>
      <c r="AH56">
        <v>13.7</v>
      </c>
      <c r="AI56">
        <v>13.7</v>
      </c>
      <c r="AJ56">
        <v>1.75</v>
      </c>
      <c r="AP56" t="s">
        <v>4</v>
      </c>
      <c r="AR56">
        <v>0.6</v>
      </c>
      <c r="AS56" t="s">
        <v>56</v>
      </c>
      <c r="AT56" t="s">
        <v>56</v>
      </c>
      <c r="AU56">
        <v>0</v>
      </c>
      <c r="AV56">
        <v>0</v>
      </c>
      <c r="AW56" t="s">
        <v>4</v>
      </c>
      <c r="AX56" t="s">
        <v>1076</v>
      </c>
      <c r="AY56" t="s">
        <v>300</v>
      </c>
      <c r="AZ56">
        <v>13.7</v>
      </c>
      <c r="BA56">
        <v>0</v>
      </c>
      <c r="BE56" t="s">
        <v>4</v>
      </c>
      <c r="BH56" t="s">
        <v>55</v>
      </c>
      <c r="BI56" t="s">
        <v>42</v>
      </c>
      <c r="BJ56">
        <v>14.2</v>
      </c>
      <c r="BQ56" t="s">
        <v>12</v>
      </c>
      <c r="BR56" t="s">
        <v>13</v>
      </c>
      <c r="BS56" t="s">
        <v>11</v>
      </c>
      <c r="BW56" t="s">
        <v>94</v>
      </c>
      <c r="BX56" t="s">
        <v>159</v>
      </c>
      <c r="CC56" t="s">
        <v>3</v>
      </c>
      <c r="CD56" t="s">
        <v>25</v>
      </c>
      <c r="CE56" t="s">
        <v>3</v>
      </c>
      <c r="CF56" t="s">
        <v>3</v>
      </c>
      <c r="CG56">
        <v>0</v>
      </c>
      <c r="CH56">
        <v>13.7</v>
      </c>
      <c r="CI56">
        <v>0</v>
      </c>
      <c r="CJ56">
        <v>3.7</v>
      </c>
      <c r="CK56">
        <v>0</v>
      </c>
      <c r="CL56">
        <v>0.3</v>
      </c>
      <c r="CM56" t="s">
        <v>243</v>
      </c>
      <c r="CN56">
        <v>13.7</v>
      </c>
      <c r="CO56">
        <v>13.8</v>
      </c>
      <c r="CP56">
        <v>7.0000000000000007E-2</v>
      </c>
      <c r="CQ56">
        <v>3</v>
      </c>
      <c r="CR56" t="s">
        <v>1118</v>
      </c>
      <c r="CS56">
        <v>5.25</v>
      </c>
      <c r="CT56">
        <v>1.19</v>
      </c>
      <c r="CU56">
        <v>0.25</v>
      </c>
      <c r="DA56" t="s">
        <v>4</v>
      </c>
      <c r="DC56">
        <v>0.6</v>
      </c>
      <c r="DD56" t="s">
        <v>56</v>
      </c>
      <c r="DE56" t="s">
        <v>56</v>
      </c>
      <c r="DF56">
        <v>0</v>
      </c>
      <c r="DG56">
        <v>0</v>
      </c>
      <c r="DH56" t="s">
        <v>1076</v>
      </c>
      <c r="DI56" t="s">
        <v>301</v>
      </c>
      <c r="DJ56">
        <v>13.7</v>
      </c>
      <c r="DK56">
        <v>13.7</v>
      </c>
      <c r="DO56" t="s">
        <v>4</v>
      </c>
      <c r="DR56" t="s">
        <v>55</v>
      </c>
      <c r="DS56" t="s">
        <v>42</v>
      </c>
      <c r="DT56">
        <v>11.6</v>
      </c>
      <c r="EA56" t="s">
        <v>12</v>
      </c>
      <c r="EB56" t="s">
        <v>13</v>
      </c>
      <c r="EC56" t="s">
        <v>11</v>
      </c>
      <c r="EG56" t="s">
        <v>3</v>
      </c>
      <c r="EH56" t="s">
        <v>71</v>
      </c>
      <c r="EI56" t="s">
        <v>3</v>
      </c>
      <c r="EJ56" t="s">
        <v>3</v>
      </c>
      <c r="EK56">
        <v>0</v>
      </c>
      <c r="EL56">
        <v>13.7</v>
      </c>
      <c r="EM56">
        <v>0</v>
      </c>
      <c r="EN56">
        <v>5.3</v>
      </c>
      <c r="EO56">
        <v>0</v>
      </c>
      <c r="EP56">
        <v>0.5</v>
      </c>
      <c r="EQ56" t="s">
        <v>243</v>
      </c>
      <c r="ER56">
        <v>13.7</v>
      </c>
      <c r="ES56">
        <v>13.8</v>
      </c>
      <c r="ET56">
        <v>1.1599999999999999</v>
      </c>
      <c r="EZ56" t="s">
        <v>4</v>
      </c>
      <c r="FB56">
        <v>0.9</v>
      </c>
      <c r="FC56" t="s">
        <v>56</v>
      </c>
      <c r="FD56" t="s">
        <v>56</v>
      </c>
      <c r="FE56">
        <v>0</v>
      </c>
      <c r="FF56">
        <v>0</v>
      </c>
      <c r="FG56" t="s">
        <v>4</v>
      </c>
      <c r="FH56" t="s">
        <v>1076</v>
      </c>
      <c r="FI56" t="s">
        <v>301</v>
      </c>
      <c r="FJ56">
        <v>13.7</v>
      </c>
      <c r="FK56">
        <v>27.4</v>
      </c>
      <c r="FO56" t="s">
        <v>4</v>
      </c>
      <c r="FR56" t="s">
        <v>55</v>
      </c>
      <c r="FS56" t="s">
        <v>91</v>
      </c>
      <c r="FT56">
        <v>10.9</v>
      </c>
      <c r="FX56">
        <v>8.8000000000000007</v>
      </c>
      <c r="GA56" t="s">
        <v>12</v>
      </c>
      <c r="GB56" t="s">
        <v>11</v>
      </c>
      <c r="GC56" t="s">
        <v>13</v>
      </c>
      <c r="GG56" t="s">
        <v>11</v>
      </c>
      <c r="GH56" t="s">
        <v>12</v>
      </c>
      <c r="GI56" t="s">
        <v>13</v>
      </c>
      <c r="GM56" t="s">
        <v>3</v>
      </c>
      <c r="GN56" t="s">
        <v>25</v>
      </c>
      <c r="GO56" t="s">
        <v>3</v>
      </c>
      <c r="GP56" t="s">
        <v>3</v>
      </c>
      <c r="GQ56">
        <v>0</v>
      </c>
      <c r="GR56">
        <v>13.7</v>
      </c>
      <c r="GS56">
        <v>0</v>
      </c>
      <c r="GT56">
        <v>5.5</v>
      </c>
      <c r="GU56">
        <v>0</v>
      </c>
      <c r="GV56">
        <v>0.7</v>
      </c>
      <c r="GW56" t="s">
        <v>243</v>
      </c>
    </row>
    <row r="57" spans="1:205" x14ac:dyDescent="0.35">
      <c r="A57">
        <v>20501462</v>
      </c>
      <c r="B57" t="s">
        <v>4</v>
      </c>
      <c r="D57">
        <v>60.6</v>
      </c>
      <c r="E57">
        <v>0.26133663366336635</v>
      </c>
      <c r="F57">
        <v>5.6</v>
      </c>
      <c r="G57">
        <v>10</v>
      </c>
      <c r="H57">
        <v>5.6</v>
      </c>
      <c r="I57">
        <v>11.3</v>
      </c>
      <c r="J57">
        <v>5.6</v>
      </c>
      <c r="K57">
        <v>16.75</v>
      </c>
      <c r="L57">
        <v>0.67114093959731547</v>
      </c>
      <c r="M57" s="13">
        <v>1.1241610738255032</v>
      </c>
      <c r="N57">
        <v>14</v>
      </c>
      <c r="O57">
        <v>96.4</v>
      </c>
      <c r="P57">
        <v>1.4666666666666668</v>
      </c>
      <c r="Q57">
        <v>0.81666666666666654</v>
      </c>
      <c r="R57" t="s">
        <v>52</v>
      </c>
      <c r="S57">
        <v>0</v>
      </c>
      <c r="T57" t="s">
        <v>56</v>
      </c>
      <c r="U57" t="s">
        <v>56</v>
      </c>
      <c r="V57">
        <v>0</v>
      </c>
      <c r="W57">
        <v>0</v>
      </c>
      <c r="X57">
        <v>0</v>
      </c>
      <c r="Z57" t="s">
        <v>3</v>
      </c>
      <c r="AA57" t="s">
        <v>4</v>
      </c>
      <c r="AB57" t="s">
        <v>4</v>
      </c>
      <c r="AC57">
        <v>0</v>
      </c>
      <c r="AE57" t="s">
        <v>4</v>
      </c>
      <c r="AH57">
        <v>20.2</v>
      </c>
      <c r="AI57">
        <v>20.3</v>
      </c>
      <c r="AJ57">
        <v>0.1</v>
      </c>
      <c r="AP57" t="s">
        <v>3</v>
      </c>
      <c r="AQ57">
        <v>0.7</v>
      </c>
      <c r="AS57" t="s">
        <v>56</v>
      </c>
      <c r="AT57" t="s">
        <v>56</v>
      </c>
      <c r="AU57">
        <v>0</v>
      </c>
      <c r="AV57">
        <v>0</v>
      </c>
      <c r="AW57" t="s">
        <v>4</v>
      </c>
      <c r="AX57" t="s">
        <v>1075</v>
      </c>
      <c r="AY57" t="s">
        <v>318</v>
      </c>
      <c r="AZ57">
        <v>20.2</v>
      </c>
      <c r="BA57">
        <v>0</v>
      </c>
      <c r="BF57" t="s">
        <v>4</v>
      </c>
      <c r="BH57" t="s">
        <v>39</v>
      </c>
      <c r="BI57" t="s">
        <v>42</v>
      </c>
      <c r="BJ57">
        <v>14.5</v>
      </c>
      <c r="BQ57" t="s">
        <v>13</v>
      </c>
      <c r="BR57" t="s">
        <v>14</v>
      </c>
      <c r="BS57" t="s">
        <v>12</v>
      </c>
      <c r="BW57" t="s">
        <v>13</v>
      </c>
      <c r="BX57" t="s">
        <v>14</v>
      </c>
      <c r="BY57" t="s">
        <v>12</v>
      </c>
      <c r="BZ57" t="s">
        <v>11</v>
      </c>
      <c r="CC57" t="s">
        <v>4</v>
      </c>
      <c r="CE57" t="s">
        <v>3</v>
      </c>
      <c r="CF57" t="s">
        <v>3</v>
      </c>
      <c r="CG57">
        <v>19</v>
      </c>
      <c r="CH57">
        <v>19</v>
      </c>
      <c r="CI57">
        <v>1.6</v>
      </c>
      <c r="CJ57">
        <v>1.4</v>
      </c>
      <c r="CK57">
        <v>0.7</v>
      </c>
      <c r="CL57">
        <v>1.1000000000000001</v>
      </c>
      <c r="CN57">
        <v>20.2</v>
      </c>
      <c r="CO57">
        <v>20.3</v>
      </c>
      <c r="CP57">
        <v>0.19</v>
      </c>
      <c r="CQ57">
        <v>2</v>
      </c>
      <c r="CR57" t="s">
        <v>1118</v>
      </c>
      <c r="CS57">
        <v>5.0199999999999996</v>
      </c>
      <c r="CT57">
        <v>0.61</v>
      </c>
      <c r="CU57">
        <v>0.11</v>
      </c>
      <c r="DA57" t="s">
        <v>112</v>
      </c>
      <c r="DB57">
        <v>0.9</v>
      </c>
      <c r="DD57" t="s">
        <v>56</v>
      </c>
      <c r="DE57" t="s">
        <v>56</v>
      </c>
      <c r="DF57">
        <v>0</v>
      </c>
      <c r="DG57">
        <v>0</v>
      </c>
      <c r="DH57" t="s">
        <v>7</v>
      </c>
      <c r="DP57" t="s">
        <v>4</v>
      </c>
      <c r="DR57" t="s">
        <v>55</v>
      </c>
      <c r="DS57" t="s">
        <v>42</v>
      </c>
      <c r="DT57">
        <v>14.3</v>
      </c>
      <c r="EA57" t="s">
        <v>13</v>
      </c>
      <c r="EB57" t="s">
        <v>81</v>
      </c>
      <c r="EC57" t="s">
        <v>12</v>
      </c>
      <c r="EG57" t="s">
        <v>4</v>
      </c>
      <c r="EI57" t="s">
        <v>3</v>
      </c>
      <c r="EJ57" t="s">
        <v>3</v>
      </c>
      <c r="EK57">
        <v>20.2</v>
      </c>
      <c r="EL57">
        <v>15.2</v>
      </c>
      <c r="EM57">
        <v>1.5</v>
      </c>
      <c r="EN57">
        <v>1.5</v>
      </c>
      <c r="EO57">
        <v>0.8</v>
      </c>
      <c r="EP57">
        <v>0.9</v>
      </c>
      <c r="ER57">
        <v>20.2</v>
      </c>
      <c r="ES57">
        <v>19.899999999999999</v>
      </c>
      <c r="ET57">
        <v>0.5</v>
      </c>
      <c r="EZ57" t="s">
        <v>3</v>
      </c>
      <c r="FA57">
        <v>0.6</v>
      </c>
      <c r="FC57" t="s">
        <v>56</v>
      </c>
      <c r="FD57" t="s">
        <v>56</v>
      </c>
      <c r="FE57">
        <v>0</v>
      </c>
      <c r="FF57">
        <v>0</v>
      </c>
      <c r="FG57" t="s">
        <v>4</v>
      </c>
      <c r="FH57" t="s">
        <v>7</v>
      </c>
      <c r="FP57" t="s">
        <v>4</v>
      </c>
      <c r="FR57" t="s">
        <v>55</v>
      </c>
      <c r="FS57" t="s">
        <v>42</v>
      </c>
      <c r="FT57">
        <v>13.2</v>
      </c>
      <c r="GA57" t="s">
        <v>13</v>
      </c>
      <c r="GB57" t="s">
        <v>12</v>
      </c>
      <c r="GG57" t="s">
        <v>94</v>
      </c>
      <c r="GH57" t="s">
        <v>13</v>
      </c>
      <c r="GI57" t="s">
        <v>11</v>
      </c>
      <c r="GJ57" t="s">
        <v>14</v>
      </c>
      <c r="GM57" t="s">
        <v>4</v>
      </c>
      <c r="GO57" t="s">
        <v>3</v>
      </c>
      <c r="GP57" t="s">
        <v>3</v>
      </c>
      <c r="GQ57">
        <v>20.2</v>
      </c>
      <c r="GR57">
        <v>20.2</v>
      </c>
      <c r="GS57">
        <v>1.4</v>
      </c>
      <c r="GT57">
        <v>1.4</v>
      </c>
      <c r="GU57">
        <v>0.6</v>
      </c>
      <c r="GV57">
        <v>0.8</v>
      </c>
    </row>
    <row r="58" spans="1:205" x14ac:dyDescent="0.35">
      <c r="A58">
        <v>20501464</v>
      </c>
      <c r="B58" t="s">
        <v>4</v>
      </c>
      <c r="D58">
        <v>100.3</v>
      </c>
      <c r="E58" t="e">
        <v>#VALUE!</v>
      </c>
      <c r="F58">
        <v>8.1</v>
      </c>
      <c r="G58">
        <v>10</v>
      </c>
      <c r="H58">
        <v>7.9</v>
      </c>
      <c r="I58">
        <v>10.7</v>
      </c>
      <c r="J58">
        <v>8</v>
      </c>
      <c r="K58">
        <v>12</v>
      </c>
      <c r="L58">
        <v>1.0416666666666667</v>
      </c>
      <c r="M58" s="13">
        <v>1.25</v>
      </c>
      <c r="N58">
        <v>12.166666666666666</v>
      </c>
      <c r="O58">
        <v>71.3</v>
      </c>
      <c r="P58">
        <v>1.9333333333333333</v>
      </c>
      <c r="Q58">
        <v>1.0166666666666666</v>
      </c>
      <c r="R58" t="s">
        <v>52</v>
      </c>
      <c r="S58">
        <v>0</v>
      </c>
      <c r="T58" t="s">
        <v>325</v>
      </c>
      <c r="U58" t="s">
        <v>1168</v>
      </c>
      <c r="V58">
        <v>6</v>
      </c>
      <c r="W58">
        <v>2</v>
      </c>
      <c r="X58" t="s">
        <v>89</v>
      </c>
      <c r="Y58" t="s">
        <v>100</v>
      </c>
      <c r="Z58" t="s">
        <v>3</v>
      </c>
      <c r="AA58" t="s">
        <v>4</v>
      </c>
      <c r="AB58" t="s">
        <v>4</v>
      </c>
      <c r="AC58">
        <v>0</v>
      </c>
      <c r="AE58" t="s">
        <v>4</v>
      </c>
      <c r="AH58">
        <v>33.4</v>
      </c>
      <c r="AI58">
        <v>33.4</v>
      </c>
      <c r="AJ58">
        <v>0.78</v>
      </c>
      <c r="AP58" t="s">
        <v>3</v>
      </c>
      <c r="AQ58">
        <v>1</v>
      </c>
      <c r="AS58" t="s">
        <v>325</v>
      </c>
      <c r="AT58" t="s">
        <v>1168</v>
      </c>
      <c r="AU58">
        <v>2</v>
      </c>
      <c r="AV58">
        <v>0</v>
      </c>
      <c r="AW58" t="s">
        <v>4</v>
      </c>
      <c r="AX58" t="s">
        <v>7</v>
      </c>
      <c r="AY58" t="s">
        <v>330</v>
      </c>
      <c r="AZ58">
        <v>7.4</v>
      </c>
      <c r="BA58">
        <v>26</v>
      </c>
      <c r="BF58" t="s">
        <v>4</v>
      </c>
      <c r="BH58" t="s">
        <v>55</v>
      </c>
      <c r="BI58" t="s">
        <v>91</v>
      </c>
      <c r="BJ58">
        <v>12</v>
      </c>
      <c r="BN58">
        <v>10.6</v>
      </c>
      <c r="BQ58" t="s">
        <v>13</v>
      </c>
      <c r="BR58" t="s">
        <v>12</v>
      </c>
      <c r="BS58" t="s">
        <v>11</v>
      </c>
      <c r="BW58" t="s">
        <v>13</v>
      </c>
      <c r="BX58" t="s">
        <v>12</v>
      </c>
      <c r="BY58" t="s">
        <v>11</v>
      </c>
      <c r="CC58" t="s">
        <v>4</v>
      </c>
      <c r="CE58" t="s">
        <v>3</v>
      </c>
      <c r="CF58" t="s">
        <v>3</v>
      </c>
      <c r="CG58">
        <v>26</v>
      </c>
      <c r="CH58">
        <v>9</v>
      </c>
      <c r="CI58">
        <v>2.8</v>
      </c>
      <c r="CJ58">
        <v>1.7</v>
      </c>
      <c r="CK58">
        <v>1.4</v>
      </c>
      <c r="CL58">
        <v>0.8</v>
      </c>
      <c r="CN58">
        <v>33.4</v>
      </c>
      <c r="CO58">
        <v>33.4</v>
      </c>
      <c r="CP58">
        <v>1.74</v>
      </c>
      <c r="CQ58">
        <v>1</v>
      </c>
      <c r="CR58" t="s">
        <v>1100</v>
      </c>
      <c r="CS58">
        <v>3.94</v>
      </c>
      <c r="CT58">
        <v>0.34</v>
      </c>
      <c r="CU58">
        <v>0.15</v>
      </c>
      <c r="DA58" t="s">
        <v>4</v>
      </c>
      <c r="DC58">
        <v>0.6</v>
      </c>
      <c r="DD58" t="s">
        <v>325</v>
      </c>
      <c r="DE58" t="s">
        <v>1168</v>
      </c>
      <c r="DF58">
        <v>2</v>
      </c>
      <c r="DG58">
        <v>1</v>
      </c>
      <c r="DH58" t="s">
        <v>7</v>
      </c>
      <c r="DI58" t="s">
        <v>331</v>
      </c>
      <c r="DJ58">
        <v>57</v>
      </c>
      <c r="DK58">
        <v>118</v>
      </c>
      <c r="DP58" t="s">
        <v>4</v>
      </c>
      <c r="DR58" t="s">
        <v>55</v>
      </c>
      <c r="DS58" t="s">
        <v>41</v>
      </c>
      <c r="DT58">
        <v>13</v>
      </c>
      <c r="DX58">
        <v>10.7</v>
      </c>
      <c r="EA58" t="s">
        <v>13</v>
      </c>
      <c r="EB58" t="s">
        <v>12</v>
      </c>
      <c r="EC58" t="s">
        <v>11</v>
      </c>
      <c r="EG58" t="s">
        <v>4</v>
      </c>
      <c r="EI58" t="s">
        <v>3</v>
      </c>
      <c r="EJ58" t="s">
        <v>3</v>
      </c>
      <c r="EK58">
        <v>14</v>
      </c>
      <c r="EL58">
        <v>8.5</v>
      </c>
      <c r="EM58">
        <v>2.1</v>
      </c>
      <c r="EN58">
        <v>1.8</v>
      </c>
      <c r="EO58">
        <v>0.9</v>
      </c>
      <c r="EP58">
        <v>1</v>
      </c>
      <c r="EQ58" t="s">
        <v>332</v>
      </c>
      <c r="ER58">
        <v>33.4</v>
      </c>
      <c r="ES58" t="s">
        <v>945</v>
      </c>
      <c r="ET58" t="s">
        <v>945</v>
      </c>
      <c r="EU58">
        <v>2</v>
      </c>
      <c r="EV58" t="s">
        <v>1155</v>
      </c>
      <c r="EW58">
        <v>6.28</v>
      </c>
      <c r="EX58">
        <v>0.28999999999999998</v>
      </c>
      <c r="EY58">
        <v>7.0000000000000007E-2</v>
      </c>
      <c r="EZ58" t="s">
        <v>4</v>
      </c>
      <c r="FB58">
        <v>0.7</v>
      </c>
      <c r="FC58" t="s">
        <v>325</v>
      </c>
      <c r="FD58" t="s">
        <v>1168</v>
      </c>
      <c r="FE58">
        <v>2</v>
      </c>
      <c r="FF58">
        <v>1</v>
      </c>
      <c r="FG58" t="s">
        <v>4</v>
      </c>
      <c r="FH58" t="s">
        <v>1075</v>
      </c>
      <c r="FI58" t="s">
        <v>333</v>
      </c>
      <c r="FJ58">
        <v>18</v>
      </c>
      <c r="FK58">
        <v>67</v>
      </c>
      <c r="FL58" t="s">
        <v>7</v>
      </c>
      <c r="FM58">
        <v>15</v>
      </c>
      <c r="FN58">
        <v>85</v>
      </c>
      <c r="FP58" t="s">
        <v>4</v>
      </c>
      <c r="FR58" t="s">
        <v>55</v>
      </c>
      <c r="FS58" t="s">
        <v>42</v>
      </c>
      <c r="FT58">
        <v>11.5</v>
      </c>
      <c r="FX58">
        <v>11.8</v>
      </c>
      <c r="GA58" t="s">
        <v>13</v>
      </c>
      <c r="GB58" t="s">
        <v>12</v>
      </c>
      <c r="GC58" t="s">
        <v>14</v>
      </c>
      <c r="GD58" t="s">
        <v>11</v>
      </c>
      <c r="GG58" t="s">
        <v>94</v>
      </c>
      <c r="GH58" t="s">
        <v>13</v>
      </c>
      <c r="GI58" t="s">
        <v>11</v>
      </c>
      <c r="GJ58" t="s">
        <v>14</v>
      </c>
      <c r="GM58" t="s">
        <v>4</v>
      </c>
      <c r="GO58" t="s">
        <v>3</v>
      </c>
      <c r="GP58" t="s">
        <v>3</v>
      </c>
      <c r="GQ58">
        <v>14</v>
      </c>
      <c r="GR58">
        <v>23</v>
      </c>
      <c r="GS58">
        <v>1.6</v>
      </c>
      <c r="GT58">
        <v>1.6</v>
      </c>
      <c r="GU58">
        <v>0.8</v>
      </c>
      <c r="GV58">
        <v>1.2</v>
      </c>
    </row>
    <row r="59" spans="1:205" x14ac:dyDescent="0.35">
      <c r="A59">
        <v>20501471</v>
      </c>
      <c r="B59" t="s">
        <v>4</v>
      </c>
      <c r="D59">
        <v>36</v>
      </c>
      <c r="E59">
        <v>0.5557777777777777</v>
      </c>
      <c r="F59">
        <v>5.4</v>
      </c>
      <c r="G59">
        <v>13.5</v>
      </c>
      <c r="H59">
        <v>5.6</v>
      </c>
      <c r="I59">
        <v>15.3</v>
      </c>
      <c r="J59">
        <v>5.5</v>
      </c>
      <c r="K59">
        <v>19.829999999999998</v>
      </c>
      <c r="L59">
        <v>0.82822085889570551</v>
      </c>
      <c r="M59" s="13">
        <v>1.216564417177914</v>
      </c>
      <c r="N59">
        <v>17.5</v>
      </c>
      <c r="O59">
        <v>5.5</v>
      </c>
      <c r="P59">
        <v>0.65</v>
      </c>
      <c r="Q59">
        <v>0.3833333333333333</v>
      </c>
      <c r="R59" t="s">
        <v>52</v>
      </c>
      <c r="S59">
        <v>0</v>
      </c>
      <c r="T59" t="s">
        <v>134</v>
      </c>
      <c r="U59" t="s">
        <v>1168</v>
      </c>
      <c r="V59">
        <v>1</v>
      </c>
      <c r="W59">
        <v>0</v>
      </c>
      <c r="X59" t="s">
        <v>61</v>
      </c>
      <c r="Y59" t="s">
        <v>62</v>
      </c>
      <c r="Z59" t="s">
        <v>3</v>
      </c>
      <c r="AA59" t="s">
        <v>4</v>
      </c>
      <c r="AB59" t="s">
        <v>4</v>
      </c>
      <c r="AC59">
        <v>0</v>
      </c>
      <c r="AE59" t="s">
        <v>4</v>
      </c>
      <c r="AH59">
        <v>12</v>
      </c>
      <c r="AI59">
        <v>12.2</v>
      </c>
      <c r="AJ59">
        <v>0.82</v>
      </c>
      <c r="AK59">
        <v>2</v>
      </c>
      <c r="AL59" t="s">
        <v>1100</v>
      </c>
      <c r="AM59">
        <v>5.92</v>
      </c>
      <c r="AN59">
        <v>1.7</v>
      </c>
      <c r="AO59">
        <v>0.15</v>
      </c>
      <c r="AP59" t="s">
        <v>3</v>
      </c>
      <c r="AQ59">
        <v>1</v>
      </c>
      <c r="AS59" t="s">
        <v>325</v>
      </c>
      <c r="AT59" t="s">
        <v>1168</v>
      </c>
      <c r="AU59">
        <v>1</v>
      </c>
      <c r="AV59">
        <v>0</v>
      </c>
      <c r="AW59" t="s">
        <v>4</v>
      </c>
      <c r="AX59" t="s">
        <v>1075</v>
      </c>
      <c r="BF59" t="s">
        <v>4</v>
      </c>
      <c r="BH59" t="s">
        <v>414</v>
      </c>
      <c r="BI59" t="s">
        <v>42</v>
      </c>
      <c r="BJ59">
        <v>16.899999999999999</v>
      </c>
      <c r="BN59">
        <v>14.2</v>
      </c>
      <c r="BQ59" t="s">
        <v>12</v>
      </c>
      <c r="BR59" t="s">
        <v>13</v>
      </c>
      <c r="BS59" t="s">
        <v>11</v>
      </c>
      <c r="BW59" t="s">
        <v>12</v>
      </c>
      <c r="BX59" t="s">
        <v>13</v>
      </c>
      <c r="BY59" t="s">
        <v>11</v>
      </c>
      <c r="CC59" t="s">
        <v>4</v>
      </c>
      <c r="CE59" t="s">
        <v>3</v>
      </c>
      <c r="CF59" t="s">
        <v>3</v>
      </c>
      <c r="CG59">
        <v>12.2</v>
      </c>
      <c r="CH59">
        <v>0</v>
      </c>
      <c r="CI59">
        <v>2.2000000000000002</v>
      </c>
      <c r="CJ59">
        <v>0</v>
      </c>
      <c r="CK59">
        <v>1</v>
      </c>
      <c r="CL59">
        <v>0</v>
      </c>
      <c r="CM59" t="s">
        <v>490</v>
      </c>
      <c r="CN59">
        <v>12</v>
      </c>
      <c r="CO59">
        <v>12.5</v>
      </c>
      <c r="CP59">
        <v>0.16</v>
      </c>
      <c r="CQ59">
        <v>3</v>
      </c>
      <c r="CR59" t="s">
        <v>1118</v>
      </c>
      <c r="CS59">
        <v>5.34</v>
      </c>
      <c r="CT59">
        <v>1.4</v>
      </c>
      <c r="CU59">
        <v>0.25</v>
      </c>
      <c r="DA59" t="s">
        <v>3</v>
      </c>
      <c r="DB59">
        <v>1.1000000000000001</v>
      </c>
      <c r="DD59" t="s">
        <v>56</v>
      </c>
      <c r="DE59" t="s">
        <v>56</v>
      </c>
      <c r="DF59">
        <v>0</v>
      </c>
      <c r="DG59">
        <v>0</v>
      </c>
      <c r="DH59" t="s">
        <v>7</v>
      </c>
      <c r="DP59" t="s">
        <v>4</v>
      </c>
      <c r="DR59" t="s">
        <v>232</v>
      </c>
      <c r="DS59" t="s">
        <v>42</v>
      </c>
      <c r="DT59">
        <v>17.600000000000001</v>
      </c>
      <c r="EA59" t="s">
        <v>12</v>
      </c>
      <c r="EB59" t="s">
        <v>13</v>
      </c>
      <c r="EG59" t="s">
        <v>4</v>
      </c>
      <c r="EI59" t="s">
        <v>3</v>
      </c>
      <c r="EJ59" t="s">
        <v>3</v>
      </c>
      <c r="EK59">
        <v>3.3</v>
      </c>
      <c r="EL59">
        <v>0</v>
      </c>
      <c r="EM59">
        <v>1.7</v>
      </c>
      <c r="EN59">
        <v>0</v>
      </c>
      <c r="EO59">
        <v>1.3</v>
      </c>
      <c r="EP59">
        <v>0</v>
      </c>
      <c r="ER59">
        <v>12</v>
      </c>
      <c r="ES59">
        <v>11.6</v>
      </c>
      <c r="ET59">
        <v>0.69</v>
      </c>
      <c r="EZ59" t="s">
        <v>3</v>
      </c>
      <c r="FA59">
        <v>1</v>
      </c>
      <c r="FC59" t="s">
        <v>56</v>
      </c>
      <c r="FD59" t="s">
        <v>56</v>
      </c>
      <c r="FE59">
        <v>0</v>
      </c>
      <c r="FF59">
        <v>0</v>
      </c>
      <c r="FG59" t="s">
        <v>4</v>
      </c>
      <c r="FH59" t="s">
        <v>7</v>
      </c>
      <c r="FP59" t="s">
        <v>4</v>
      </c>
      <c r="FR59" t="s">
        <v>232</v>
      </c>
      <c r="FS59" t="s">
        <v>42</v>
      </c>
      <c r="FT59">
        <v>18</v>
      </c>
      <c r="GA59" t="s">
        <v>12</v>
      </c>
      <c r="GB59" t="s">
        <v>13</v>
      </c>
      <c r="GC59" t="s">
        <v>14</v>
      </c>
      <c r="GG59" t="s">
        <v>13</v>
      </c>
      <c r="GH59" t="s">
        <v>12</v>
      </c>
      <c r="GI59" t="s">
        <v>14</v>
      </c>
      <c r="GJ59" t="s">
        <v>11</v>
      </c>
      <c r="GM59" t="s">
        <v>4</v>
      </c>
      <c r="GO59" t="s">
        <v>4</v>
      </c>
      <c r="GP59" t="s">
        <v>3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</row>
    <row r="60" spans="1:205" x14ac:dyDescent="0.35">
      <c r="A60">
        <v>20501472</v>
      </c>
      <c r="B60" t="s">
        <v>4</v>
      </c>
      <c r="D60">
        <v>60</v>
      </c>
      <c r="E60">
        <v>0.56666666666666665</v>
      </c>
      <c r="F60">
        <v>4.0999999999999996</v>
      </c>
      <c r="G60">
        <v>2.8</v>
      </c>
      <c r="H60">
        <v>4</v>
      </c>
      <c r="I60">
        <v>3</v>
      </c>
      <c r="J60">
        <v>4.05</v>
      </c>
      <c r="K60">
        <v>7.9</v>
      </c>
      <c r="L60">
        <v>0.75675675675675669</v>
      </c>
      <c r="M60" s="13">
        <v>2.1351351351351351</v>
      </c>
      <c r="N60">
        <v>3.5666666666666669</v>
      </c>
      <c r="O60">
        <v>95.5</v>
      </c>
      <c r="P60">
        <v>2.1833333333333336</v>
      </c>
      <c r="Q60">
        <v>0.33333333333333331</v>
      </c>
      <c r="R60" t="s">
        <v>20</v>
      </c>
      <c r="S60">
        <v>4</v>
      </c>
      <c r="T60" t="s">
        <v>134</v>
      </c>
      <c r="U60" t="s">
        <v>1168</v>
      </c>
      <c r="V60">
        <v>5</v>
      </c>
      <c r="W60">
        <v>0</v>
      </c>
      <c r="X60">
        <v>0</v>
      </c>
      <c r="Z60" t="s">
        <v>4</v>
      </c>
      <c r="AA60" t="s">
        <v>4</v>
      </c>
      <c r="AB60" t="s">
        <v>4</v>
      </c>
      <c r="AC60">
        <v>0</v>
      </c>
      <c r="AE60" t="s">
        <v>4</v>
      </c>
      <c r="AH60">
        <v>20</v>
      </c>
      <c r="AI60">
        <v>20</v>
      </c>
      <c r="AJ60">
        <v>0</v>
      </c>
      <c r="AP60" t="s">
        <v>3</v>
      </c>
      <c r="AQ60">
        <v>0.3</v>
      </c>
      <c r="AS60" t="s">
        <v>325</v>
      </c>
      <c r="AT60" t="s">
        <v>1168</v>
      </c>
      <c r="AU60">
        <v>2</v>
      </c>
      <c r="AV60">
        <v>0</v>
      </c>
      <c r="AW60" t="s">
        <v>4</v>
      </c>
      <c r="AX60" t="s">
        <v>7</v>
      </c>
      <c r="BF60" t="s">
        <v>4</v>
      </c>
      <c r="BH60" t="s">
        <v>414</v>
      </c>
      <c r="BI60" t="s">
        <v>42</v>
      </c>
      <c r="BJ60">
        <v>3.7</v>
      </c>
      <c r="BN60">
        <v>4.5999999999999996</v>
      </c>
      <c r="BQ60" t="s">
        <v>13</v>
      </c>
      <c r="BR60" t="s">
        <v>12</v>
      </c>
      <c r="BW60" t="s">
        <v>14</v>
      </c>
      <c r="BX60" t="s">
        <v>13</v>
      </c>
      <c r="CC60" t="s">
        <v>4</v>
      </c>
      <c r="CE60" t="s">
        <v>3</v>
      </c>
      <c r="CF60" t="s">
        <v>4</v>
      </c>
      <c r="CG60">
        <v>20</v>
      </c>
      <c r="CH60">
        <v>14</v>
      </c>
      <c r="CI60">
        <v>1.5</v>
      </c>
      <c r="CJ60">
        <v>2.2000000000000002</v>
      </c>
      <c r="CK60">
        <v>0.4</v>
      </c>
      <c r="CL60">
        <v>0.3</v>
      </c>
      <c r="CN60">
        <v>20</v>
      </c>
      <c r="CO60">
        <v>20</v>
      </c>
      <c r="CP60">
        <v>1</v>
      </c>
      <c r="CQ60">
        <v>2</v>
      </c>
      <c r="CR60" t="s">
        <v>1100</v>
      </c>
      <c r="CS60">
        <v>3.45</v>
      </c>
      <c r="CT60">
        <v>0.32</v>
      </c>
      <c r="CU60">
        <v>0.06</v>
      </c>
      <c r="DA60" t="s">
        <v>3</v>
      </c>
      <c r="DB60">
        <v>0.3</v>
      </c>
      <c r="DD60" t="s">
        <v>325</v>
      </c>
      <c r="DE60" t="s">
        <v>1168</v>
      </c>
      <c r="DF60">
        <v>1</v>
      </c>
      <c r="DG60">
        <v>0</v>
      </c>
      <c r="DH60" t="s">
        <v>7</v>
      </c>
      <c r="DP60" t="s">
        <v>4</v>
      </c>
      <c r="DR60" t="s">
        <v>415</v>
      </c>
      <c r="DS60" t="s">
        <v>42</v>
      </c>
      <c r="DT60">
        <v>3.6</v>
      </c>
      <c r="DX60">
        <v>3.8</v>
      </c>
      <c r="EA60" t="s">
        <v>13</v>
      </c>
      <c r="EB60" t="s">
        <v>81</v>
      </c>
      <c r="EG60" t="s">
        <v>4</v>
      </c>
      <c r="EI60" t="s">
        <v>3</v>
      </c>
      <c r="EJ60" t="s">
        <v>4</v>
      </c>
      <c r="EK60">
        <v>20</v>
      </c>
      <c r="EL60">
        <v>20</v>
      </c>
      <c r="EM60">
        <v>2.7</v>
      </c>
      <c r="EN60">
        <v>2.2000000000000002</v>
      </c>
      <c r="EO60">
        <v>0.3</v>
      </c>
      <c r="EP60">
        <v>0.4</v>
      </c>
      <c r="ER60">
        <v>20</v>
      </c>
      <c r="ES60">
        <v>20</v>
      </c>
      <c r="ET60">
        <v>0.7</v>
      </c>
      <c r="EU60">
        <v>1</v>
      </c>
      <c r="EV60" t="s">
        <v>1118</v>
      </c>
      <c r="EW60">
        <v>3.43</v>
      </c>
      <c r="EX60">
        <v>0.21</v>
      </c>
      <c r="EY60">
        <v>0.05</v>
      </c>
      <c r="EZ60" t="s">
        <v>3</v>
      </c>
      <c r="FA60">
        <v>0.3</v>
      </c>
      <c r="FC60" t="s">
        <v>325</v>
      </c>
      <c r="FD60" t="s">
        <v>1168</v>
      </c>
      <c r="FE60">
        <v>2</v>
      </c>
      <c r="FF60">
        <v>0</v>
      </c>
      <c r="FG60" t="s">
        <v>4</v>
      </c>
      <c r="FH60" t="s">
        <v>7</v>
      </c>
      <c r="FP60" t="s">
        <v>4</v>
      </c>
      <c r="FR60" t="s">
        <v>415</v>
      </c>
      <c r="FS60" t="s">
        <v>42</v>
      </c>
      <c r="FT60">
        <v>3.4</v>
      </c>
      <c r="FX60">
        <v>3.5</v>
      </c>
      <c r="GA60" t="s">
        <v>13</v>
      </c>
      <c r="GG60" t="s">
        <v>13</v>
      </c>
      <c r="GM60" t="s">
        <v>4</v>
      </c>
      <c r="GO60" t="s">
        <v>3</v>
      </c>
      <c r="GP60" t="s">
        <v>4</v>
      </c>
      <c r="GQ60">
        <v>20</v>
      </c>
      <c r="GR60">
        <v>20</v>
      </c>
      <c r="GS60">
        <v>2.6</v>
      </c>
      <c r="GT60">
        <v>1.9</v>
      </c>
      <c r="GU60">
        <v>0.3</v>
      </c>
      <c r="GV60">
        <v>0.3</v>
      </c>
    </row>
    <row r="61" spans="1:205" x14ac:dyDescent="0.35">
      <c r="A61">
        <v>20501473</v>
      </c>
      <c r="B61" t="s">
        <v>4</v>
      </c>
      <c r="D61">
        <v>65</v>
      </c>
      <c r="E61">
        <v>4.0544615384615383</v>
      </c>
      <c r="F61">
        <v>4.4000000000000004</v>
      </c>
      <c r="G61">
        <v>7.1</v>
      </c>
      <c r="H61">
        <v>4.7</v>
      </c>
      <c r="I61">
        <v>5.5</v>
      </c>
      <c r="J61">
        <v>4.5500000000000007</v>
      </c>
      <c r="K61">
        <v>9.58</v>
      </c>
      <c r="L61">
        <v>0.74736842105263157</v>
      </c>
      <c r="M61" s="13">
        <v>1.0084210526315789</v>
      </c>
      <c r="N61">
        <v>5.0999999999999996</v>
      </c>
      <c r="O61">
        <v>110.30000000000001</v>
      </c>
      <c r="P61">
        <v>2.15</v>
      </c>
      <c r="Q61">
        <v>1.0166666666666666</v>
      </c>
      <c r="R61" t="s">
        <v>52</v>
      </c>
      <c r="S61">
        <v>0</v>
      </c>
      <c r="T61" t="s">
        <v>56</v>
      </c>
      <c r="U61" t="s">
        <v>56</v>
      </c>
      <c r="V61">
        <v>0</v>
      </c>
      <c r="W61">
        <v>0</v>
      </c>
      <c r="X61">
        <v>0</v>
      </c>
      <c r="Z61" t="s">
        <v>3</v>
      </c>
      <c r="AA61" t="s">
        <v>4</v>
      </c>
      <c r="AB61" t="s">
        <v>4</v>
      </c>
      <c r="AC61">
        <v>0</v>
      </c>
      <c r="AE61" t="s">
        <v>4</v>
      </c>
      <c r="AH61">
        <v>21.7</v>
      </c>
      <c r="AI61">
        <v>22</v>
      </c>
      <c r="AJ61">
        <v>3.34</v>
      </c>
      <c r="AP61" t="s">
        <v>3</v>
      </c>
      <c r="AQ61">
        <v>0.4</v>
      </c>
      <c r="AS61" t="s">
        <v>56</v>
      </c>
      <c r="AT61" t="s">
        <v>56</v>
      </c>
      <c r="AU61">
        <v>0</v>
      </c>
      <c r="AV61">
        <v>0</v>
      </c>
      <c r="AX61" t="s">
        <v>7</v>
      </c>
      <c r="BF61" t="s">
        <v>4</v>
      </c>
      <c r="BH61" t="s">
        <v>86</v>
      </c>
      <c r="BI61" t="s">
        <v>42</v>
      </c>
      <c r="BJ61">
        <v>5.4</v>
      </c>
      <c r="BQ61" t="s">
        <v>12</v>
      </c>
      <c r="BR61" t="s">
        <v>13</v>
      </c>
      <c r="BS61" t="s">
        <v>11</v>
      </c>
      <c r="BW61" t="s">
        <v>12</v>
      </c>
      <c r="BX61" t="s">
        <v>11</v>
      </c>
      <c r="BY61" t="s">
        <v>13</v>
      </c>
      <c r="CC61" t="s">
        <v>4</v>
      </c>
      <c r="CE61" t="s">
        <v>3</v>
      </c>
      <c r="CF61" t="s">
        <v>4</v>
      </c>
      <c r="CG61">
        <v>21.7</v>
      </c>
      <c r="CH61">
        <v>21.7</v>
      </c>
      <c r="CI61">
        <v>1.8</v>
      </c>
      <c r="CJ61">
        <v>2.1</v>
      </c>
      <c r="CK61">
        <v>1</v>
      </c>
      <c r="CL61">
        <v>1.4</v>
      </c>
      <c r="CN61">
        <v>21.7</v>
      </c>
      <c r="CO61">
        <v>21.5</v>
      </c>
      <c r="CP61">
        <v>3.91</v>
      </c>
      <c r="DA61" t="s">
        <v>3</v>
      </c>
      <c r="DB61">
        <v>0.4</v>
      </c>
      <c r="DD61" t="s">
        <v>56</v>
      </c>
      <c r="DE61" t="s">
        <v>56</v>
      </c>
      <c r="DF61">
        <v>0</v>
      </c>
      <c r="DG61">
        <v>0</v>
      </c>
      <c r="DH61" t="s">
        <v>7</v>
      </c>
      <c r="DP61" t="s">
        <v>4</v>
      </c>
      <c r="DR61" t="s">
        <v>415</v>
      </c>
      <c r="DS61" t="s">
        <v>42</v>
      </c>
      <c r="DT61">
        <v>4.8</v>
      </c>
      <c r="EA61" t="s">
        <v>12</v>
      </c>
      <c r="EB61" t="s">
        <v>13</v>
      </c>
      <c r="EC61" t="s">
        <v>11</v>
      </c>
      <c r="EG61" t="s">
        <v>4</v>
      </c>
      <c r="EI61" t="s">
        <v>3</v>
      </c>
      <c r="EJ61" t="s">
        <v>4</v>
      </c>
      <c r="EK61">
        <v>21.7</v>
      </c>
      <c r="EL61">
        <v>21.7</v>
      </c>
      <c r="EM61">
        <v>2.4</v>
      </c>
      <c r="EN61">
        <v>2.5</v>
      </c>
      <c r="EO61">
        <v>1</v>
      </c>
      <c r="EP61">
        <v>1</v>
      </c>
      <c r="ER61">
        <v>21.7</v>
      </c>
      <c r="ES61">
        <v>21.5</v>
      </c>
      <c r="ET61">
        <v>4.93</v>
      </c>
      <c r="EZ61" t="s">
        <v>3</v>
      </c>
      <c r="FA61">
        <v>0.5</v>
      </c>
      <c r="FC61" t="s">
        <v>56</v>
      </c>
      <c r="FD61" t="s">
        <v>56</v>
      </c>
      <c r="FE61">
        <v>0</v>
      </c>
      <c r="FF61">
        <v>0</v>
      </c>
      <c r="FG61" t="s">
        <v>4</v>
      </c>
      <c r="FH61" t="s">
        <v>7</v>
      </c>
      <c r="FP61" t="s">
        <v>4</v>
      </c>
      <c r="FR61" t="s">
        <v>86</v>
      </c>
      <c r="FS61" t="s">
        <v>42</v>
      </c>
      <c r="FT61">
        <v>5.0999999999999996</v>
      </c>
      <c r="GA61" t="s">
        <v>12</v>
      </c>
      <c r="GB61" t="s">
        <v>13</v>
      </c>
      <c r="GC61" t="s">
        <v>11</v>
      </c>
      <c r="GG61" t="s">
        <v>13</v>
      </c>
      <c r="GH61" t="s">
        <v>11</v>
      </c>
      <c r="GM61" t="s">
        <v>4</v>
      </c>
      <c r="GO61" t="s">
        <v>3</v>
      </c>
      <c r="GP61" t="s">
        <v>4</v>
      </c>
      <c r="GQ61">
        <v>21.7</v>
      </c>
      <c r="GR61">
        <v>21.7</v>
      </c>
      <c r="GS61">
        <v>2.4</v>
      </c>
      <c r="GT61">
        <v>1.7</v>
      </c>
      <c r="GU61">
        <v>0.6</v>
      </c>
      <c r="GV61">
        <v>1.1000000000000001</v>
      </c>
    </row>
    <row r="62" spans="1:205" x14ac:dyDescent="0.35">
      <c r="A62">
        <v>20501514</v>
      </c>
      <c r="B62" t="s">
        <v>3</v>
      </c>
      <c r="C62" t="s">
        <v>324</v>
      </c>
      <c r="D62">
        <v>67.3</v>
      </c>
      <c r="E62">
        <v>2.6604903417533432</v>
      </c>
      <c r="H62">
        <v>4.9000000000000004</v>
      </c>
      <c r="I62">
        <v>13.1</v>
      </c>
      <c r="J62">
        <v>4.9000000000000004</v>
      </c>
      <c r="K62">
        <v>15.9</v>
      </c>
      <c r="L62">
        <v>0</v>
      </c>
      <c r="M62" s="13">
        <v>1.06</v>
      </c>
      <c r="N62">
        <v>12.700000000000001</v>
      </c>
      <c r="O62">
        <v>64.300000000000011</v>
      </c>
      <c r="P62">
        <v>2.0500000000000003</v>
      </c>
      <c r="Q62">
        <v>0.6333333333333333</v>
      </c>
      <c r="R62" t="s">
        <v>52</v>
      </c>
      <c r="S62">
        <v>0</v>
      </c>
      <c r="T62" t="s">
        <v>325</v>
      </c>
      <c r="U62" t="s">
        <v>1168</v>
      </c>
      <c r="V62">
        <v>2</v>
      </c>
      <c r="W62">
        <v>0</v>
      </c>
      <c r="X62" t="s">
        <v>89</v>
      </c>
      <c r="Y62" t="s">
        <v>100</v>
      </c>
      <c r="Z62" t="s">
        <v>3</v>
      </c>
      <c r="AA62" t="s">
        <v>4</v>
      </c>
      <c r="AB62" t="s">
        <v>4</v>
      </c>
      <c r="AC62">
        <v>0</v>
      </c>
      <c r="AE62" t="s">
        <v>4</v>
      </c>
      <c r="AH62">
        <v>22.6</v>
      </c>
      <c r="AI62">
        <v>22.6</v>
      </c>
      <c r="AJ62">
        <v>3.32</v>
      </c>
      <c r="AK62">
        <v>1</v>
      </c>
      <c r="AL62" t="s">
        <v>1118</v>
      </c>
      <c r="AM62">
        <v>5.25</v>
      </c>
      <c r="AN62">
        <v>0.68</v>
      </c>
      <c r="AO62">
        <v>0.13</v>
      </c>
      <c r="AP62" t="s">
        <v>3</v>
      </c>
      <c r="AQ62">
        <v>0.8</v>
      </c>
      <c r="AS62" t="s">
        <v>56</v>
      </c>
      <c r="AT62" t="s">
        <v>56</v>
      </c>
      <c r="AU62">
        <v>0</v>
      </c>
      <c r="AV62">
        <v>0</v>
      </c>
      <c r="AW62" t="s">
        <v>4</v>
      </c>
      <c r="AX62" t="s">
        <v>7</v>
      </c>
      <c r="BF62" t="s">
        <v>4</v>
      </c>
      <c r="BH62" t="s">
        <v>55</v>
      </c>
      <c r="BI62" t="s">
        <v>91</v>
      </c>
      <c r="BJ62">
        <v>13.3</v>
      </c>
      <c r="BQ62" t="s">
        <v>12</v>
      </c>
      <c r="BR62" t="s">
        <v>13</v>
      </c>
      <c r="BS62" t="s">
        <v>14</v>
      </c>
      <c r="BW62" t="s">
        <v>94</v>
      </c>
      <c r="BX62" t="s">
        <v>159</v>
      </c>
      <c r="BY62" t="s">
        <v>11</v>
      </c>
      <c r="CC62" t="s">
        <v>4</v>
      </c>
      <c r="CE62" t="s">
        <v>3</v>
      </c>
      <c r="CF62" t="s">
        <v>3</v>
      </c>
      <c r="CG62">
        <v>9.6</v>
      </c>
      <c r="CH62">
        <v>0</v>
      </c>
      <c r="CI62">
        <v>2.9</v>
      </c>
      <c r="CJ62">
        <v>0</v>
      </c>
      <c r="CK62">
        <v>0.7</v>
      </c>
      <c r="CL62">
        <v>0</v>
      </c>
      <c r="CN62">
        <v>22.6</v>
      </c>
      <c r="CO62">
        <v>20.6</v>
      </c>
      <c r="CP62">
        <v>2.23</v>
      </c>
      <c r="CQ62">
        <v>3</v>
      </c>
      <c r="CR62" t="s">
        <v>1100</v>
      </c>
      <c r="CS62">
        <v>5.8</v>
      </c>
      <c r="CT62">
        <v>0.56000000000000005</v>
      </c>
      <c r="CU62">
        <v>0.24</v>
      </c>
      <c r="DA62" t="s">
        <v>3</v>
      </c>
      <c r="DB62">
        <v>1</v>
      </c>
      <c r="DD62" t="s">
        <v>325</v>
      </c>
      <c r="DE62" t="s">
        <v>1168</v>
      </c>
      <c r="DF62">
        <v>1</v>
      </c>
      <c r="DG62">
        <v>0</v>
      </c>
      <c r="DH62" t="s">
        <v>7</v>
      </c>
      <c r="DP62" t="s">
        <v>4</v>
      </c>
      <c r="DR62" t="s">
        <v>55</v>
      </c>
      <c r="DS62" t="s">
        <v>41</v>
      </c>
      <c r="DT62">
        <v>11.9</v>
      </c>
      <c r="DX62">
        <v>10.3</v>
      </c>
      <c r="EA62" t="s">
        <v>12</v>
      </c>
      <c r="EB62" t="s">
        <v>11</v>
      </c>
      <c r="EC62" t="s">
        <v>13</v>
      </c>
      <c r="EG62" t="s">
        <v>4</v>
      </c>
      <c r="EI62" t="s">
        <v>3</v>
      </c>
      <c r="EJ62" t="s">
        <v>3</v>
      </c>
      <c r="EK62">
        <v>9</v>
      </c>
      <c r="EL62">
        <v>18</v>
      </c>
      <c r="EM62">
        <v>3.5</v>
      </c>
      <c r="EN62">
        <v>3</v>
      </c>
      <c r="EO62">
        <v>1</v>
      </c>
      <c r="EP62">
        <v>0.6</v>
      </c>
      <c r="ER62">
        <v>22.6</v>
      </c>
      <c r="ES62">
        <v>24.1</v>
      </c>
      <c r="ET62">
        <v>2.41</v>
      </c>
      <c r="EZ62" t="s">
        <v>3</v>
      </c>
      <c r="FA62">
        <v>0.6</v>
      </c>
      <c r="FC62" t="s">
        <v>325</v>
      </c>
      <c r="FD62" t="s">
        <v>1168</v>
      </c>
      <c r="FE62">
        <v>1</v>
      </c>
      <c r="FF62">
        <v>0</v>
      </c>
      <c r="FG62" t="s">
        <v>4</v>
      </c>
      <c r="FH62" t="s">
        <v>7</v>
      </c>
      <c r="FP62" t="s">
        <v>4</v>
      </c>
      <c r="FR62" t="s">
        <v>55</v>
      </c>
      <c r="FS62" t="s">
        <v>91</v>
      </c>
      <c r="FT62">
        <v>12.9</v>
      </c>
      <c r="FX62">
        <v>11</v>
      </c>
      <c r="GA62" t="s">
        <v>12</v>
      </c>
      <c r="GB62" t="s">
        <v>11</v>
      </c>
      <c r="GC62" t="s">
        <v>13</v>
      </c>
      <c r="GD62" t="s">
        <v>14</v>
      </c>
      <c r="GG62" t="s">
        <v>94</v>
      </c>
      <c r="GH62" t="s">
        <v>13</v>
      </c>
      <c r="GI62" t="s">
        <v>14</v>
      </c>
      <c r="GJ62" t="s">
        <v>11</v>
      </c>
      <c r="GM62" t="s">
        <v>4</v>
      </c>
      <c r="GO62" t="s">
        <v>3</v>
      </c>
      <c r="GP62" t="s">
        <v>3</v>
      </c>
      <c r="GQ62">
        <v>14.8</v>
      </c>
      <c r="GR62">
        <v>19.600000000000001</v>
      </c>
      <c r="GS62">
        <v>1.1000000000000001</v>
      </c>
      <c r="GT62">
        <v>1.8</v>
      </c>
      <c r="GU62">
        <v>0.8</v>
      </c>
      <c r="GV62">
        <v>0.7</v>
      </c>
    </row>
    <row r="63" spans="1:205" x14ac:dyDescent="0.35">
      <c r="A63">
        <v>20501515</v>
      </c>
      <c r="B63" t="s">
        <v>4</v>
      </c>
      <c r="D63">
        <v>60</v>
      </c>
      <c r="E63">
        <v>1.6</v>
      </c>
      <c r="F63">
        <v>4.9000000000000004</v>
      </c>
      <c r="G63">
        <v>5</v>
      </c>
      <c r="H63">
        <v>4.8</v>
      </c>
      <c r="I63">
        <v>5.8</v>
      </c>
      <c r="J63">
        <v>4.8499999999999996</v>
      </c>
      <c r="K63">
        <v>8</v>
      </c>
      <c r="L63">
        <v>0.52083333333333337</v>
      </c>
      <c r="M63" s="13">
        <v>0.83333333333333337</v>
      </c>
      <c r="N63">
        <v>5.5</v>
      </c>
      <c r="O63">
        <v>101.5</v>
      </c>
      <c r="P63">
        <v>1.2333333333333334</v>
      </c>
      <c r="Q63">
        <v>0.58333333333333326</v>
      </c>
      <c r="R63" t="s">
        <v>52</v>
      </c>
      <c r="S63">
        <v>0</v>
      </c>
      <c r="T63" t="s">
        <v>56</v>
      </c>
      <c r="U63" t="s">
        <v>56</v>
      </c>
      <c r="V63">
        <v>0</v>
      </c>
      <c r="W63">
        <v>0</v>
      </c>
      <c r="X63">
        <v>0</v>
      </c>
      <c r="Z63" t="s">
        <v>4</v>
      </c>
      <c r="AA63" t="s">
        <v>4</v>
      </c>
      <c r="AB63" t="s">
        <v>4</v>
      </c>
      <c r="AC63">
        <v>0</v>
      </c>
      <c r="AE63" t="s">
        <v>4</v>
      </c>
      <c r="AH63">
        <v>20</v>
      </c>
      <c r="AI63">
        <v>20</v>
      </c>
      <c r="AJ63">
        <v>1.5</v>
      </c>
      <c r="AP63" t="s">
        <v>3</v>
      </c>
      <c r="AQ63">
        <v>0.4</v>
      </c>
      <c r="AS63" t="s">
        <v>56</v>
      </c>
      <c r="AT63" t="s">
        <v>56</v>
      </c>
      <c r="AU63">
        <v>0</v>
      </c>
      <c r="AV63">
        <v>0</v>
      </c>
      <c r="AW63" t="s">
        <v>4</v>
      </c>
      <c r="AX63" t="s">
        <v>7</v>
      </c>
      <c r="BF63" t="s">
        <v>4</v>
      </c>
      <c r="BH63" t="s">
        <v>55</v>
      </c>
      <c r="BI63" t="s">
        <v>42</v>
      </c>
      <c r="BJ63">
        <v>4.8</v>
      </c>
      <c r="BQ63" t="s">
        <v>13</v>
      </c>
      <c r="BR63" t="s">
        <v>12</v>
      </c>
      <c r="BW63" t="s">
        <v>94</v>
      </c>
      <c r="BX63" t="s">
        <v>159</v>
      </c>
      <c r="CC63" t="s">
        <v>4</v>
      </c>
      <c r="CE63" t="s">
        <v>3</v>
      </c>
      <c r="CF63" t="s">
        <v>3</v>
      </c>
      <c r="CG63">
        <v>20</v>
      </c>
      <c r="CH63">
        <v>20</v>
      </c>
      <c r="CI63">
        <v>1.5</v>
      </c>
      <c r="CJ63">
        <v>1.7</v>
      </c>
      <c r="CK63">
        <v>0.6</v>
      </c>
      <c r="CL63">
        <v>0.8</v>
      </c>
      <c r="CN63">
        <v>20</v>
      </c>
      <c r="CO63">
        <v>20</v>
      </c>
      <c r="CP63">
        <v>1.2</v>
      </c>
      <c r="CQ63">
        <v>1</v>
      </c>
      <c r="CR63" t="s">
        <v>1118</v>
      </c>
      <c r="CS63">
        <v>4.7</v>
      </c>
      <c r="CT63">
        <v>0.61</v>
      </c>
      <c r="CU63">
        <v>0.12</v>
      </c>
      <c r="DA63" t="s">
        <v>3</v>
      </c>
      <c r="DB63">
        <v>0.3</v>
      </c>
      <c r="DD63" t="s">
        <v>56</v>
      </c>
      <c r="DE63" t="s">
        <v>56</v>
      </c>
      <c r="DF63">
        <v>0</v>
      </c>
      <c r="DG63">
        <v>0</v>
      </c>
      <c r="DH63" t="s">
        <v>7</v>
      </c>
      <c r="DP63" t="s">
        <v>4</v>
      </c>
      <c r="DR63" t="s">
        <v>55</v>
      </c>
      <c r="DS63" t="s">
        <v>42</v>
      </c>
      <c r="DT63">
        <v>5.9</v>
      </c>
      <c r="EA63" t="s">
        <v>13</v>
      </c>
      <c r="EB63" t="s">
        <v>12</v>
      </c>
      <c r="EG63" t="s">
        <v>4</v>
      </c>
      <c r="EI63" t="s">
        <v>3</v>
      </c>
      <c r="EJ63" t="s">
        <v>3</v>
      </c>
      <c r="EK63">
        <v>20</v>
      </c>
      <c r="EL63">
        <v>20</v>
      </c>
      <c r="EM63">
        <v>1.2</v>
      </c>
      <c r="EN63">
        <v>0.9</v>
      </c>
      <c r="EO63">
        <v>0.5</v>
      </c>
      <c r="EP63">
        <v>0.5</v>
      </c>
      <c r="ER63">
        <v>20</v>
      </c>
      <c r="ES63">
        <v>20</v>
      </c>
      <c r="ET63">
        <v>2.1</v>
      </c>
      <c r="EZ63" t="s">
        <v>3</v>
      </c>
      <c r="FA63">
        <v>0.3</v>
      </c>
      <c r="FC63" t="s">
        <v>56</v>
      </c>
      <c r="FD63" t="s">
        <v>56</v>
      </c>
      <c r="FE63">
        <v>0</v>
      </c>
      <c r="FF63">
        <v>0</v>
      </c>
      <c r="FG63" t="s">
        <v>4</v>
      </c>
      <c r="FH63" t="s">
        <v>7</v>
      </c>
      <c r="FP63" t="s">
        <v>4</v>
      </c>
      <c r="FR63" t="s">
        <v>55</v>
      </c>
      <c r="FS63" t="s">
        <v>42</v>
      </c>
      <c r="FT63">
        <v>5.8</v>
      </c>
      <c r="GA63" t="s">
        <v>12</v>
      </c>
      <c r="GB63" t="s">
        <v>13</v>
      </c>
      <c r="GG63" t="s">
        <v>94</v>
      </c>
      <c r="GH63" t="s">
        <v>13</v>
      </c>
      <c r="GI63" t="s">
        <v>11</v>
      </c>
      <c r="GM63" t="s">
        <v>4</v>
      </c>
      <c r="GO63" t="s">
        <v>3</v>
      </c>
      <c r="GP63" t="s">
        <v>3</v>
      </c>
      <c r="GQ63">
        <v>20</v>
      </c>
      <c r="GR63">
        <v>20</v>
      </c>
      <c r="GS63">
        <v>1.3</v>
      </c>
      <c r="GT63">
        <v>0.8</v>
      </c>
      <c r="GU63">
        <v>0.7</v>
      </c>
      <c r="GV63">
        <v>0.4</v>
      </c>
    </row>
    <row r="64" spans="1:205" x14ac:dyDescent="0.35">
      <c r="A64">
        <v>20501520</v>
      </c>
      <c r="B64" t="s">
        <v>4</v>
      </c>
      <c r="D64">
        <v>54.4</v>
      </c>
      <c r="E64">
        <v>1.7662500000000001</v>
      </c>
      <c r="F64">
        <v>4.8</v>
      </c>
      <c r="G64">
        <v>12.5</v>
      </c>
      <c r="H64">
        <v>5</v>
      </c>
      <c r="I64">
        <v>12.9</v>
      </c>
      <c r="J64">
        <v>4.9000000000000004</v>
      </c>
      <c r="K64">
        <v>16.75</v>
      </c>
      <c r="L64">
        <v>1.0245901639344264</v>
      </c>
      <c r="M64" s="13">
        <v>1.3729508196721312</v>
      </c>
      <c r="N64">
        <v>15.800000000000002</v>
      </c>
      <c r="O64">
        <v>0</v>
      </c>
      <c r="P64">
        <v>0</v>
      </c>
      <c r="Q64">
        <v>0</v>
      </c>
      <c r="R64" t="s">
        <v>52</v>
      </c>
      <c r="S64">
        <v>0</v>
      </c>
      <c r="T64" t="s">
        <v>56</v>
      </c>
      <c r="U64" t="s">
        <v>56</v>
      </c>
      <c r="V64">
        <v>0</v>
      </c>
      <c r="W64">
        <v>0</v>
      </c>
      <c r="X64" t="s">
        <v>61</v>
      </c>
      <c r="Y64" t="s">
        <v>62</v>
      </c>
      <c r="Z64" t="s">
        <v>4</v>
      </c>
      <c r="AA64" t="s">
        <v>4</v>
      </c>
      <c r="AB64" t="s">
        <v>4</v>
      </c>
      <c r="AC64">
        <v>0</v>
      </c>
      <c r="AE64" t="s">
        <v>4</v>
      </c>
      <c r="AH64">
        <v>18.100000000000001</v>
      </c>
      <c r="AI64">
        <v>18.100000000000001</v>
      </c>
      <c r="AJ64">
        <v>2.21</v>
      </c>
      <c r="AP64" t="s">
        <v>4</v>
      </c>
      <c r="AR64">
        <v>0.6</v>
      </c>
      <c r="AS64" t="s">
        <v>56</v>
      </c>
      <c r="AT64" t="s">
        <v>56</v>
      </c>
      <c r="AU64">
        <v>0</v>
      </c>
      <c r="AV64">
        <v>0</v>
      </c>
      <c r="AW64" t="s">
        <v>4</v>
      </c>
      <c r="AX64" t="s">
        <v>1075</v>
      </c>
      <c r="AY64" t="s">
        <v>310</v>
      </c>
      <c r="AZ64">
        <v>18.100000000000001</v>
      </c>
      <c r="BA64">
        <v>0</v>
      </c>
      <c r="BF64" t="s">
        <v>4</v>
      </c>
      <c r="BH64" t="s">
        <v>55</v>
      </c>
      <c r="BI64" t="s">
        <v>91</v>
      </c>
      <c r="BJ64">
        <v>15.8</v>
      </c>
      <c r="BQ64" t="s">
        <v>13</v>
      </c>
      <c r="BR64" t="s">
        <v>12</v>
      </c>
      <c r="BS64" t="s">
        <v>11</v>
      </c>
      <c r="BW64" t="s">
        <v>94</v>
      </c>
      <c r="BX64" t="s">
        <v>159</v>
      </c>
      <c r="BY64" t="s">
        <v>11</v>
      </c>
      <c r="CC64" t="s">
        <v>3</v>
      </c>
      <c r="CD64" t="s">
        <v>25</v>
      </c>
      <c r="CE64" t="s">
        <v>4</v>
      </c>
      <c r="CF64" t="s">
        <v>4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 t="s">
        <v>311</v>
      </c>
      <c r="CN64">
        <v>18.100000000000001</v>
      </c>
      <c r="CO64">
        <v>18.100000000000001</v>
      </c>
      <c r="CP64">
        <v>1.55</v>
      </c>
      <c r="CQ64">
        <v>2</v>
      </c>
      <c r="CR64" t="s">
        <v>1118</v>
      </c>
      <c r="CS64" t="s">
        <v>945</v>
      </c>
      <c r="CT64">
        <v>0.47</v>
      </c>
      <c r="CU64">
        <v>0.18</v>
      </c>
      <c r="DA64" t="s">
        <v>4</v>
      </c>
      <c r="DC64">
        <v>0.6</v>
      </c>
      <c r="DD64" t="s">
        <v>56</v>
      </c>
      <c r="DE64" t="s">
        <v>56</v>
      </c>
      <c r="DF64">
        <v>0</v>
      </c>
      <c r="DG64">
        <v>0</v>
      </c>
      <c r="DH64" t="s">
        <v>1077</v>
      </c>
      <c r="DI64" t="s">
        <v>312</v>
      </c>
      <c r="DJ64">
        <v>18.100000000000001</v>
      </c>
      <c r="DK64">
        <v>18.100000000000001</v>
      </c>
      <c r="DP64" t="s">
        <v>4</v>
      </c>
      <c r="DR64" t="s">
        <v>232</v>
      </c>
      <c r="DS64" t="s">
        <v>42</v>
      </c>
      <c r="DT64">
        <v>15.8</v>
      </c>
      <c r="EA64" t="s">
        <v>12</v>
      </c>
      <c r="EB64" t="s">
        <v>13</v>
      </c>
      <c r="EC64" t="s">
        <v>11</v>
      </c>
      <c r="EG64" t="s">
        <v>3</v>
      </c>
      <c r="EH64" t="s">
        <v>313</v>
      </c>
      <c r="EI64" t="s">
        <v>4</v>
      </c>
      <c r="EJ64" t="s">
        <v>4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R64">
        <v>18.100000000000001</v>
      </c>
      <c r="ES64">
        <v>18.2</v>
      </c>
      <c r="ET64">
        <v>1.54</v>
      </c>
      <c r="EZ64" t="s">
        <v>4</v>
      </c>
      <c r="FB64">
        <v>0.7</v>
      </c>
      <c r="FC64" t="s">
        <v>56</v>
      </c>
      <c r="FD64" t="s">
        <v>56</v>
      </c>
      <c r="FE64">
        <v>0</v>
      </c>
      <c r="FF64">
        <v>0</v>
      </c>
      <c r="FG64" t="s">
        <v>4</v>
      </c>
      <c r="FH64" t="s">
        <v>1077</v>
      </c>
      <c r="FI64" t="s">
        <v>314</v>
      </c>
      <c r="FJ64">
        <v>18.100000000000001</v>
      </c>
      <c r="FK64">
        <v>36.200000000000003</v>
      </c>
      <c r="FP64" t="s">
        <v>4</v>
      </c>
      <c r="FR64" t="s">
        <v>232</v>
      </c>
      <c r="FS64" t="s">
        <v>42</v>
      </c>
      <c r="FT64">
        <v>15.8</v>
      </c>
      <c r="GA64" t="s">
        <v>12</v>
      </c>
      <c r="GB64" t="s">
        <v>11</v>
      </c>
      <c r="GC64" t="s">
        <v>13</v>
      </c>
      <c r="GG64" t="s">
        <v>94</v>
      </c>
      <c r="GH64" t="s">
        <v>13</v>
      </c>
      <c r="GI64" t="s">
        <v>11</v>
      </c>
      <c r="GM64" t="s">
        <v>4</v>
      </c>
      <c r="GO64" t="s">
        <v>4</v>
      </c>
      <c r="GP64" t="s">
        <v>4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</row>
    <row r="65" spans="1:204" x14ac:dyDescent="0.35">
      <c r="A65">
        <v>20501526</v>
      </c>
      <c r="B65" t="s">
        <v>4</v>
      </c>
      <c r="D65">
        <v>50</v>
      </c>
      <c r="E65">
        <v>1.0417400000000001</v>
      </c>
      <c r="F65">
        <v>5.6</v>
      </c>
      <c r="G65">
        <v>16</v>
      </c>
      <c r="H65">
        <v>5.9</v>
      </c>
      <c r="I65">
        <v>16.100000000000001</v>
      </c>
      <c r="J65">
        <v>5.75</v>
      </c>
      <c r="K65">
        <v>19.829999999999998</v>
      </c>
      <c r="L65">
        <v>0.75117370892018775</v>
      </c>
      <c r="M65" s="13">
        <v>0.93098591549295762</v>
      </c>
      <c r="N65">
        <v>15.299999999999999</v>
      </c>
      <c r="O65">
        <v>84.1</v>
      </c>
      <c r="P65">
        <v>2.2166666666666663</v>
      </c>
      <c r="Q65">
        <v>0.70000000000000007</v>
      </c>
      <c r="R65" t="s">
        <v>20</v>
      </c>
      <c r="S65">
        <v>2</v>
      </c>
      <c r="T65" t="s">
        <v>134</v>
      </c>
      <c r="U65" t="s">
        <v>1168</v>
      </c>
      <c r="V65">
        <v>2</v>
      </c>
      <c r="W65">
        <v>0</v>
      </c>
      <c r="X65" t="s">
        <v>89</v>
      </c>
      <c r="Y65" t="s">
        <v>485</v>
      </c>
      <c r="Z65" t="s">
        <v>4</v>
      </c>
      <c r="AA65" t="s">
        <v>4</v>
      </c>
      <c r="AB65" t="s">
        <v>4</v>
      </c>
      <c r="AC65">
        <v>0</v>
      </c>
      <c r="AE65" t="s">
        <v>4</v>
      </c>
      <c r="AH65">
        <v>16.600000000000001</v>
      </c>
      <c r="AI65">
        <v>16.3</v>
      </c>
      <c r="AJ65">
        <v>2.09</v>
      </c>
      <c r="AP65" t="s">
        <v>3</v>
      </c>
      <c r="AQ65">
        <v>0.8</v>
      </c>
      <c r="AS65" t="s">
        <v>56</v>
      </c>
      <c r="AT65" t="s">
        <v>56</v>
      </c>
      <c r="AU65">
        <v>1</v>
      </c>
      <c r="AV65">
        <v>0</v>
      </c>
      <c r="AW65" t="s">
        <v>4</v>
      </c>
      <c r="AX65" t="s">
        <v>7</v>
      </c>
      <c r="BF65" t="s">
        <v>4</v>
      </c>
      <c r="BH65" t="s">
        <v>55</v>
      </c>
      <c r="BI65" t="s">
        <v>91</v>
      </c>
      <c r="BJ65">
        <v>15.5</v>
      </c>
      <c r="BN65">
        <v>13.3</v>
      </c>
      <c r="BQ65" t="s">
        <v>12</v>
      </c>
      <c r="BR65" t="s">
        <v>13</v>
      </c>
      <c r="BS65" t="s">
        <v>14</v>
      </c>
      <c r="BW65" t="s">
        <v>94</v>
      </c>
      <c r="BX65" t="s">
        <v>159</v>
      </c>
      <c r="BY65" t="s">
        <v>14</v>
      </c>
      <c r="CC65" t="s">
        <v>4</v>
      </c>
      <c r="CE65" t="s">
        <v>3</v>
      </c>
      <c r="CF65" t="s">
        <v>3</v>
      </c>
      <c r="CG65">
        <v>16.600000000000001</v>
      </c>
      <c r="CH65">
        <v>16.600000000000001</v>
      </c>
      <c r="CI65">
        <v>1.1000000000000001</v>
      </c>
      <c r="CJ65">
        <v>2.9</v>
      </c>
      <c r="CK65">
        <v>0.3</v>
      </c>
      <c r="CL65">
        <v>0.9</v>
      </c>
      <c r="CN65">
        <v>16.600000000000001</v>
      </c>
      <c r="CO65">
        <v>17</v>
      </c>
      <c r="CP65">
        <v>1.06</v>
      </c>
      <c r="CQ65">
        <v>2</v>
      </c>
      <c r="CR65" t="s">
        <v>1100</v>
      </c>
      <c r="CS65">
        <v>5.41</v>
      </c>
      <c r="CT65">
        <v>0.4</v>
      </c>
      <c r="CU65">
        <v>0.15</v>
      </c>
      <c r="CV65">
        <v>3</v>
      </c>
      <c r="CW65" t="s">
        <v>1118</v>
      </c>
      <c r="CX65">
        <v>5.89</v>
      </c>
      <c r="CY65">
        <v>0.75</v>
      </c>
      <c r="CZ65">
        <v>0.15</v>
      </c>
      <c r="DA65" t="s">
        <v>3</v>
      </c>
      <c r="DB65">
        <v>1.2</v>
      </c>
      <c r="DD65" t="s">
        <v>56</v>
      </c>
      <c r="DE65" t="s">
        <v>56</v>
      </c>
      <c r="DF65">
        <v>1</v>
      </c>
      <c r="DG65">
        <v>0</v>
      </c>
      <c r="DH65" t="s">
        <v>7</v>
      </c>
      <c r="DP65" t="s">
        <v>4</v>
      </c>
      <c r="DR65" t="s">
        <v>69</v>
      </c>
      <c r="DS65" t="s">
        <v>41</v>
      </c>
      <c r="DT65">
        <v>15</v>
      </c>
      <c r="DX65">
        <v>12.1</v>
      </c>
      <c r="EA65" t="s">
        <v>12</v>
      </c>
      <c r="EB65" t="s">
        <v>13</v>
      </c>
      <c r="EC65" t="s">
        <v>14</v>
      </c>
      <c r="EG65" t="s">
        <v>4</v>
      </c>
      <c r="EI65" t="s">
        <v>3</v>
      </c>
      <c r="EJ65" t="s">
        <v>3</v>
      </c>
      <c r="EK65">
        <v>16.600000000000001</v>
      </c>
      <c r="EL65">
        <v>16.600000000000001</v>
      </c>
      <c r="EM65">
        <v>2.6</v>
      </c>
      <c r="EN65">
        <v>1.3</v>
      </c>
      <c r="EO65">
        <v>0.9</v>
      </c>
      <c r="EP65">
        <v>0.8</v>
      </c>
      <c r="ER65">
        <v>16.600000000000001</v>
      </c>
      <c r="ES65">
        <v>17</v>
      </c>
      <c r="ET65">
        <v>0</v>
      </c>
      <c r="EZ65" t="s">
        <v>3</v>
      </c>
      <c r="FA65">
        <v>1.6</v>
      </c>
      <c r="FC65" t="s">
        <v>56</v>
      </c>
      <c r="FD65" t="s">
        <v>56</v>
      </c>
      <c r="FE65">
        <v>0</v>
      </c>
      <c r="FF65">
        <v>0</v>
      </c>
      <c r="FG65" t="s">
        <v>4</v>
      </c>
      <c r="FH65" t="s">
        <v>7</v>
      </c>
      <c r="FP65" t="s">
        <v>4</v>
      </c>
      <c r="FR65" t="s">
        <v>232</v>
      </c>
      <c r="FS65" t="s">
        <v>91</v>
      </c>
      <c r="FT65">
        <v>15.4</v>
      </c>
      <c r="FX65">
        <v>13.4</v>
      </c>
      <c r="GA65" t="s">
        <v>12</v>
      </c>
      <c r="GB65" t="s">
        <v>13</v>
      </c>
      <c r="GC65" t="s">
        <v>14</v>
      </c>
      <c r="GG65" t="s">
        <v>14</v>
      </c>
      <c r="GH65" t="s">
        <v>12</v>
      </c>
      <c r="GI65" t="s">
        <v>13</v>
      </c>
      <c r="GM65" t="s">
        <v>4</v>
      </c>
      <c r="GO65" t="s">
        <v>3</v>
      </c>
      <c r="GP65" t="s">
        <v>3</v>
      </c>
      <c r="GQ65">
        <v>16.600000000000001</v>
      </c>
      <c r="GR65">
        <v>16.600000000000001</v>
      </c>
      <c r="GS65">
        <v>2.9</v>
      </c>
      <c r="GT65">
        <v>2.5</v>
      </c>
      <c r="GU65">
        <v>0.7</v>
      </c>
      <c r="GV65">
        <v>0.6</v>
      </c>
    </row>
    <row r="66" spans="1:204" x14ac:dyDescent="0.35">
      <c r="A66">
        <v>20501819</v>
      </c>
      <c r="B66" t="s">
        <v>4</v>
      </c>
      <c r="D66">
        <v>49.9</v>
      </c>
      <c r="E66">
        <v>3.39</v>
      </c>
      <c r="F66">
        <v>6.3</v>
      </c>
      <c r="G66">
        <v>12.3</v>
      </c>
      <c r="H66">
        <v>6.2</v>
      </c>
      <c r="I66">
        <v>15.1</v>
      </c>
      <c r="J66">
        <v>6.25</v>
      </c>
      <c r="K66">
        <v>16.75</v>
      </c>
      <c r="L66" t="e">
        <v>#DIV/0!</v>
      </c>
      <c r="M66" s="13" t="e">
        <v>#DIV/0!</v>
      </c>
      <c r="N66">
        <v>12.033333333333331</v>
      </c>
      <c r="O66">
        <v>0</v>
      </c>
      <c r="P66">
        <v>0</v>
      </c>
      <c r="Q66">
        <v>0</v>
      </c>
      <c r="R66" t="s">
        <v>52</v>
      </c>
      <c r="S66">
        <v>0</v>
      </c>
      <c r="T66" t="s">
        <v>92</v>
      </c>
      <c r="U66" t="s">
        <v>1166</v>
      </c>
      <c r="V66">
        <v>7</v>
      </c>
      <c r="W66">
        <v>2</v>
      </c>
      <c r="X66" t="s">
        <v>61</v>
      </c>
      <c r="Y66" t="s">
        <v>400</v>
      </c>
      <c r="Z66" t="s">
        <v>3</v>
      </c>
      <c r="AA66" t="s">
        <v>4</v>
      </c>
      <c r="AB66" t="s">
        <v>4</v>
      </c>
      <c r="AC66">
        <v>0</v>
      </c>
      <c r="AE66" t="s">
        <v>4</v>
      </c>
      <c r="AH66">
        <v>16.899999999999999</v>
      </c>
      <c r="AI66">
        <v>17</v>
      </c>
      <c r="AJ66">
        <v>2.11</v>
      </c>
      <c r="AP66" t="s">
        <v>3</v>
      </c>
      <c r="AQ66">
        <v>1.1000000000000001</v>
      </c>
      <c r="AS66" t="s">
        <v>92</v>
      </c>
      <c r="AT66" t="s">
        <v>1166</v>
      </c>
      <c r="AU66">
        <v>2</v>
      </c>
      <c r="AV66">
        <v>1</v>
      </c>
      <c r="AW66" t="s">
        <v>4</v>
      </c>
      <c r="AX66" t="s">
        <v>7</v>
      </c>
      <c r="BF66" t="s">
        <v>4</v>
      </c>
      <c r="BH66" t="s">
        <v>86</v>
      </c>
      <c r="BI66" t="s">
        <v>40</v>
      </c>
      <c r="BJ66">
        <v>12</v>
      </c>
      <c r="BN66">
        <v>12</v>
      </c>
      <c r="BP66">
        <v>16</v>
      </c>
      <c r="BQ66" t="s">
        <v>12</v>
      </c>
      <c r="BR66" t="s">
        <v>13</v>
      </c>
      <c r="BS66" t="s">
        <v>14</v>
      </c>
      <c r="BT66" t="s">
        <v>11</v>
      </c>
      <c r="BW66" t="s">
        <v>12</v>
      </c>
      <c r="BX66" t="s">
        <v>13</v>
      </c>
      <c r="BY66" t="s">
        <v>14</v>
      </c>
      <c r="BZ66" t="s">
        <v>11</v>
      </c>
      <c r="CC66" t="s">
        <v>4</v>
      </c>
      <c r="CE66" t="s">
        <v>4</v>
      </c>
      <c r="CF66" t="s">
        <v>4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N66">
        <v>16.899999999999999</v>
      </c>
      <c r="CO66">
        <v>17</v>
      </c>
      <c r="CP66">
        <v>2.4700000000000002</v>
      </c>
      <c r="CQ66">
        <v>1</v>
      </c>
      <c r="CR66" t="s">
        <v>1100</v>
      </c>
      <c r="CS66">
        <v>6.19</v>
      </c>
      <c r="CT66">
        <v>1.4</v>
      </c>
      <c r="CU66">
        <v>0.9</v>
      </c>
      <c r="CV66">
        <v>2</v>
      </c>
      <c r="CW66" t="s">
        <v>1133</v>
      </c>
      <c r="CX66">
        <v>6.59</v>
      </c>
      <c r="CY66">
        <v>1</v>
      </c>
      <c r="CZ66">
        <v>0.6</v>
      </c>
      <c r="DA66" t="s">
        <v>3</v>
      </c>
      <c r="DB66">
        <v>1.1000000000000001</v>
      </c>
      <c r="DD66" t="s">
        <v>92</v>
      </c>
      <c r="DE66" t="s">
        <v>1166</v>
      </c>
      <c r="DF66">
        <v>2</v>
      </c>
      <c r="DG66">
        <v>0</v>
      </c>
      <c r="DH66" t="s">
        <v>7</v>
      </c>
      <c r="DP66" t="s">
        <v>4</v>
      </c>
      <c r="DR66" t="s">
        <v>352</v>
      </c>
      <c r="DS66" t="s">
        <v>40</v>
      </c>
      <c r="DT66">
        <v>11.9</v>
      </c>
      <c r="DX66">
        <v>11.9</v>
      </c>
      <c r="DZ66">
        <v>16</v>
      </c>
      <c r="EA66" t="s">
        <v>12</v>
      </c>
      <c r="EB66" t="s">
        <v>13</v>
      </c>
      <c r="EC66" t="s">
        <v>14</v>
      </c>
      <c r="ED66" t="s">
        <v>11</v>
      </c>
      <c r="EG66" t="s">
        <v>4</v>
      </c>
      <c r="EI66" t="s">
        <v>4</v>
      </c>
      <c r="EJ66" t="s">
        <v>4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R66">
        <v>16.899999999999999</v>
      </c>
      <c r="ES66">
        <v>17</v>
      </c>
      <c r="ET66">
        <v>2.94</v>
      </c>
      <c r="EZ66" t="s">
        <v>3</v>
      </c>
      <c r="FA66">
        <v>1.4</v>
      </c>
      <c r="FC66" t="s">
        <v>92</v>
      </c>
      <c r="FD66" t="s">
        <v>1166</v>
      </c>
      <c r="FE66">
        <v>3</v>
      </c>
      <c r="FF66">
        <v>1</v>
      </c>
      <c r="FG66" t="s">
        <v>4</v>
      </c>
      <c r="FH66" t="s">
        <v>7</v>
      </c>
      <c r="FP66" t="s">
        <v>4</v>
      </c>
      <c r="FR66" t="s">
        <v>86</v>
      </c>
      <c r="FS66" t="s">
        <v>40</v>
      </c>
      <c r="FT66">
        <v>12.2</v>
      </c>
      <c r="FX66">
        <v>12.2</v>
      </c>
      <c r="FZ66">
        <v>16</v>
      </c>
      <c r="GA66" t="s">
        <v>12</v>
      </c>
      <c r="GB66" t="s">
        <v>11</v>
      </c>
      <c r="GC66" t="s">
        <v>13</v>
      </c>
      <c r="GG66" t="s">
        <v>94</v>
      </c>
      <c r="GH66" t="s">
        <v>11</v>
      </c>
      <c r="GM66" t="s">
        <v>4</v>
      </c>
      <c r="GO66" t="s">
        <v>4</v>
      </c>
      <c r="GP66" t="s">
        <v>4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</row>
    <row r="67" spans="1:204" x14ac:dyDescent="0.35">
      <c r="A67">
        <v>20501876</v>
      </c>
      <c r="B67" t="s">
        <v>4</v>
      </c>
      <c r="D67">
        <v>25.5</v>
      </c>
      <c r="E67">
        <v>1.4511764705882353</v>
      </c>
      <c r="F67">
        <v>4.3</v>
      </c>
      <c r="G67">
        <v>5.5</v>
      </c>
      <c r="H67">
        <v>4.5</v>
      </c>
      <c r="I67">
        <v>7.6</v>
      </c>
      <c r="J67">
        <v>4.4000000000000004</v>
      </c>
      <c r="K67">
        <v>10.25</v>
      </c>
      <c r="L67">
        <v>0.38194444444444442</v>
      </c>
      <c r="M67" s="13">
        <v>0.71180555555555558</v>
      </c>
      <c r="N67">
        <v>10</v>
      </c>
      <c r="O67">
        <v>0</v>
      </c>
      <c r="P67">
        <v>0</v>
      </c>
      <c r="Q67">
        <v>0</v>
      </c>
      <c r="R67" t="s">
        <v>52</v>
      </c>
      <c r="S67">
        <v>0</v>
      </c>
      <c r="T67" t="s">
        <v>56</v>
      </c>
      <c r="U67" t="s">
        <v>56</v>
      </c>
      <c r="V67">
        <v>0</v>
      </c>
      <c r="W67">
        <v>0</v>
      </c>
      <c r="X67" t="s">
        <v>61</v>
      </c>
      <c r="Y67" t="s">
        <v>62</v>
      </c>
      <c r="Z67" t="s">
        <v>4</v>
      </c>
      <c r="AA67" t="s">
        <v>4</v>
      </c>
      <c r="AB67" t="s">
        <v>4</v>
      </c>
      <c r="AC67">
        <v>0</v>
      </c>
      <c r="AE67" t="s">
        <v>4</v>
      </c>
      <c r="AH67">
        <v>8.5</v>
      </c>
      <c r="AI67">
        <v>8.5</v>
      </c>
      <c r="AJ67">
        <v>2.4700000000000002</v>
      </c>
      <c r="AP67" t="s">
        <v>3</v>
      </c>
      <c r="AQ67">
        <v>0.8</v>
      </c>
      <c r="AS67" t="s">
        <v>56</v>
      </c>
      <c r="AT67" t="s">
        <v>56</v>
      </c>
      <c r="AU67">
        <v>0</v>
      </c>
      <c r="AV67">
        <v>0</v>
      </c>
      <c r="AW67" t="s">
        <v>4</v>
      </c>
      <c r="AX67" t="s">
        <v>7</v>
      </c>
      <c r="BE67" t="s">
        <v>4</v>
      </c>
      <c r="BH67" t="s">
        <v>55</v>
      </c>
      <c r="BI67" t="s">
        <v>91</v>
      </c>
      <c r="BJ67">
        <v>10</v>
      </c>
      <c r="BQ67" t="s">
        <v>12</v>
      </c>
      <c r="BR67" t="s">
        <v>11</v>
      </c>
      <c r="BS67" t="s">
        <v>13</v>
      </c>
      <c r="BW67" t="s">
        <v>11</v>
      </c>
      <c r="BX67" t="s">
        <v>12</v>
      </c>
      <c r="BY67" t="s">
        <v>13</v>
      </c>
      <c r="CC67" t="s">
        <v>4</v>
      </c>
      <c r="CE67" t="s">
        <v>4</v>
      </c>
      <c r="CF67" t="s">
        <v>4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N67">
        <v>8.5</v>
      </c>
      <c r="CO67">
        <v>9</v>
      </c>
      <c r="CP67">
        <v>0.33</v>
      </c>
      <c r="CQ67">
        <v>1</v>
      </c>
      <c r="CR67" t="s">
        <v>1118</v>
      </c>
      <c r="CS67">
        <v>4.0999999999999996</v>
      </c>
      <c r="CT67">
        <v>0.46</v>
      </c>
      <c r="CU67">
        <v>0.17</v>
      </c>
      <c r="DA67" t="s">
        <v>3</v>
      </c>
      <c r="DB67">
        <v>0.7</v>
      </c>
      <c r="DD67" t="s">
        <v>56</v>
      </c>
      <c r="DE67" t="s">
        <v>56</v>
      </c>
      <c r="DF67">
        <v>0</v>
      </c>
      <c r="DG67">
        <v>0</v>
      </c>
      <c r="DH67" t="s">
        <v>7</v>
      </c>
      <c r="DO67" t="s">
        <v>4</v>
      </c>
      <c r="DR67" t="s">
        <v>55</v>
      </c>
      <c r="DS67" t="s">
        <v>41</v>
      </c>
      <c r="DT67">
        <v>10</v>
      </c>
      <c r="EA67" t="s">
        <v>12</v>
      </c>
      <c r="EB67" t="s">
        <v>13</v>
      </c>
      <c r="EC67" t="s">
        <v>11</v>
      </c>
      <c r="EG67" t="s">
        <v>4</v>
      </c>
      <c r="EI67" t="s">
        <v>4</v>
      </c>
      <c r="EJ67" t="s">
        <v>4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R67">
        <v>8.5</v>
      </c>
      <c r="ES67">
        <v>8</v>
      </c>
      <c r="ET67">
        <v>1.63</v>
      </c>
      <c r="EZ67" t="s">
        <v>3</v>
      </c>
      <c r="FA67">
        <v>0.7</v>
      </c>
      <c r="FC67" t="s">
        <v>56</v>
      </c>
      <c r="FD67" t="s">
        <v>56</v>
      </c>
      <c r="FE67">
        <v>0</v>
      </c>
      <c r="FF67">
        <v>0</v>
      </c>
      <c r="FG67" t="s">
        <v>4</v>
      </c>
      <c r="FH67" t="s">
        <v>7</v>
      </c>
      <c r="FO67" t="s">
        <v>4</v>
      </c>
      <c r="FR67" t="s">
        <v>55</v>
      </c>
      <c r="FS67" t="s">
        <v>91</v>
      </c>
      <c r="FT67">
        <v>10</v>
      </c>
      <c r="GA67" t="s">
        <v>12</v>
      </c>
      <c r="GB67" t="s">
        <v>13</v>
      </c>
      <c r="GC67" t="s">
        <v>11</v>
      </c>
      <c r="GG67" t="s">
        <v>94</v>
      </c>
      <c r="GH67" t="s">
        <v>11</v>
      </c>
      <c r="GI67" t="s">
        <v>13</v>
      </c>
      <c r="GM67" t="s">
        <v>4</v>
      </c>
      <c r="GO67" t="s">
        <v>4</v>
      </c>
      <c r="GP67" t="s">
        <v>4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</row>
    <row r="70" spans="1:204" s="87" customFormat="1" x14ac:dyDescent="0.35">
      <c r="K70"/>
      <c r="L70"/>
      <c r="M70" s="13"/>
      <c r="O70" s="87">
        <f>COUNTIF(O2:O67, "&gt;0")</f>
        <v>36</v>
      </c>
      <c r="R70" s="87">
        <f>COUNTIF(R2:R67, "Straight")</f>
        <v>61</v>
      </c>
      <c r="T70" s="87">
        <f>COUNTIF(T2:T67, "None")</f>
        <v>48</v>
      </c>
      <c r="U70" s="87">
        <f>COUNTIF(U2:U67, "None")</f>
        <v>48</v>
      </c>
      <c r="V70" s="87">
        <f t="shared" ref="V70:W70" si="0">COUNTIF(V2:V67, "&gt;0")</f>
        <v>18</v>
      </c>
      <c r="W70" s="87">
        <f t="shared" si="0"/>
        <v>6</v>
      </c>
      <c r="Z70" s="87">
        <f t="shared" ref="Z70:AB70" si="1">COUNTIF(Z2:Z67, "Y")</f>
        <v>23</v>
      </c>
      <c r="AA70" s="87">
        <f t="shared" si="1"/>
        <v>14</v>
      </c>
      <c r="AB70" s="87">
        <f t="shared" si="1"/>
        <v>2</v>
      </c>
      <c r="AC70" s="87">
        <f>COUNTIF(AC2:AC67, "&gt;0")</f>
        <v>2</v>
      </c>
      <c r="AE70" s="87">
        <f>COUNTIF(AE2:AE67, "Y")</f>
        <v>0</v>
      </c>
      <c r="AT70" s="87">
        <f>COUNTIF(AT2:AT67, "None")</f>
        <v>50</v>
      </c>
      <c r="AW70" s="87">
        <f>COUNTIF(AW1:AW67, "Y")</f>
        <v>3</v>
      </c>
      <c r="BE70" s="87">
        <f t="shared" ref="BE70:BF70" si="2">COUNTIF(BE1:BE66, "Y")</f>
        <v>0</v>
      </c>
      <c r="BF70" s="87">
        <f t="shared" si="2"/>
        <v>0</v>
      </c>
      <c r="CC70" s="87">
        <f t="shared" ref="CC70" si="3">COUNTIF(CC1:CC66, "Y")</f>
        <v>9</v>
      </c>
      <c r="CE70" s="87">
        <f t="shared" ref="CE70:CF70" si="4">COUNTIF(CE1:CE66, "Y")</f>
        <v>32</v>
      </c>
      <c r="CF70" s="87">
        <f t="shared" si="4"/>
        <v>31</v>
      </c>
      <c r="DA70" s="87">
        <f t="shared" ref="DA70" si="5">COUNTIF(DA1:DA66, "Y")</f>
        <v>41</v>
      </c>
      <c r="DE70" s="87">
        <f>COUNTIF(DE2:DE67, "None")</f>
        <v>51</v>
      </c>
      <c r="DO70" s="87">
        <f t="shared" ref="DO70:DP70" si="6">COUNTIF(DO1:DO66, "Y")</f>
        <v>0</v>
      </c>
      <c r="DP70" s="87">
        <f t="shared" si="6"/>
        <v>0</v>
      </c>
      <c r="EG70" s="87">
        <f t="shared" ref="EG70" si="7">COUNTIF(EG1:EG66, "Y")</f>
        <v>12</v>
      </c>
      <c r="EI70" s="87">
        <f t="shared" ref="EI70:EJ70" si="8">COUNTIF(EI1:EI66, "Y")</f>
        <v>32</v>
      </c>
      <c r="EJ70" s="87">
        <f t="shared" si="8"/>
        <v>29</v>
      </c>
      <c r="EZ70" s="87">
        <f t="shared" ref="EZ70" si="9">COUNTIF(EZ1:EZ66, "Y")</f>
        <v>45</v>
      </c>
      <c r="FD70" s="87">
        <f>COUNTIF(FD2:FD67, "None")</f>
        <v>50</v>
      </c>
      <c r="FP70" s="87">
        <f t="shared" ref="FP70" si="10">COUNTIF(FP1:FP66, "Y")</f>
        <v>0</v>
      </c>
      <c r="GM70" s="87">
        <f t="shared" ref="GM70" si="11">COUNTIF(GM1:GM66, "Y")</f>
        <v>11</v>
      </c>
      <c r="GO70" s="87">
        <f t="shared" ref="GO70:GP70" si="12">COUNTIF(GO1:GO66, "Y")</f>
        <v>33</v>
      </c>
      <c r="GP70" s="87">
        <f t="shared" si="12"/>
        <v>30</v>
      </c>
    </row>
    <row r="71" spans="1:204" x14ac:dyDescent="0.35">
      <c r="O71" s="87">
        <f>COUNTIF(O3:O68, "0")</f>
        <v>30</v>
      </c>
      <c r="R71" s="87">
        <f>COUNTIF(R3:R68, "Meandering")</f>
        <v>5</v>
      </c>
      <c r="T71" s="87">
        <f>COUNTIF(T$2:T$67, "Step")</f>
        <v>7</v>
      </c>
      <c r="U71" s="87">
        <f>COUNTIF(U$2:U$67, "CS")</f>
        <v>8</v>
      </c>
      <c r="AS71" s="87">
        <f>COUNTIF(AS$2:AS$67, "Step")</f>
        <v>7</v>
      </c>
      <c r="AT71" s="87">
        <f>COUNTIF(AT$2:AT$67, "Step")</f>
        <v>0</v>
      </c>
    </row>
    <row r="72" spans="1:204" x14ac:dyDescent="0.35">
      <c r="K72">
        <v>10.25</v>
      </c>
    </row>
    <row r="73" spans="1:204" x14ac:dyDescent="0.35">
      <c r="K73">
        <v>12</v>
      </c>
    </row>
  </sheetData>
  <conditionalFormatting sqref="A1:A1048576">
    <cfRule type="duplicateValues" dxfId="32" priority="1"/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5423-B468-4FE7-9724-2D7BD9F80DFC}">
  <dimension ref="A1:JX72"/>
  <sheetViews>
    <sheetView zoomScale="66" workbookViewId="0">
      <pane xSplit="1" ySplit="1" topLeftCell="DV5" activePane="bottomRight" state="frozen"/>
      <selection pane="topRight" activeCell="B1" sqref="B1"/>
      <selection pane="bottomLeft" activeCell="A2" sqref="A2"/>
      <selection pane="bottomRight" activeCell="EV1" sqref="EV1:EV1048576"/>
    </sheetView>
  </sheetViews>
  <sheetFormatPr defaultRowHeight="14.5" x14ac:dyDescent="0.35"/>
  <cols>
    <col min="258" max="258" width="8.90625" style="12"/>
  </cols>
  <sheetData>
    <row r="1" spans="1:284" s="40" customFormat="1" ht="45.65" customHeight="1" x14ac:dyDescent="0.35">
      <c r="A1" s="40" t="s">
        <v>495</v>
      </c>
      <c r="B1" s="40" t="s">
        <v>496</v>
      </c>
      <c r="C1" s="40" t="s">
        <v>497</v>
      </c>
      <c r="D1" s="40" t="s">
        <v>498</v>
      </c>
      <c r="E1" s="40" t="s">
        <v>499</v>
      </c>
      <c r="F1" s="40" t="s">
        <v>500</v>
      </c>
      <c r="G1" s="40" t="s">
        <v>501</v>
      </c>
      <c r="H1" s="40" t="s">
        <v>502</v>
      </c>
      <c r="I1" s="40" t="s">
        <v>503</v>
      </c>
      <c r="J1" s="40" t="s">
        <v>504</v>
      </c>
      <c r="K1" s="40" t="s">
        <v>1099</v>
      </c>
      <c r="L1" s="40" t="s">
        <v>1123</v>
      </c>
      <c r="M1" s="40" t="s">
        <v>1098</v>
      </c>
      <c r="N1" s="40" t="s">
        <v>1096</v>
      </c>
      <c r="O1" s="40" t="s">
        <v>1097</v>
      </c>
      <c r="P1" s="40" t="s">
        <v>505</v>
      </c>
      <c r="Q1" s="40" t="s">
        <v>506</v>
      </c>
      <c r="R1" s="40" t="s">
        <v>507</v>
      </c>
      <c r="S1" s="40" t="s">
        <v>508</v>
      </c>
      <c r="T1" s="40" t="s">
        <v>509</v>
      </c>
      <c r="U1" s="40" t="s">
        <v>510</v>
      </c>
      <c r="V1" s="40" t="s">
        <v>511</v>
      </c>
      <c r="W1" s="40" t="s">
        <v>512</v>
      </c>
      <c r="X1" s="40" t="s">
        <v>513</v>
      </c>
      <c r="Y1" s="40" t="s">
        <v>514</v>
      </c>
      <c r="Z1" s="40" t="s">
        <v>1084</v>
      </c>
      <c r="AA1" s="40" t="s">
        <v>515</v>
      </c>
      <c r="AB1" s="40" t="s">
        <v>850</v>
      </c>
      <c r="AC1" s="40" t="s">
        <v>851</v>
      </c>
      <c r="AD1" s="40" t="s">
        <v>852</v>
      </c>
      <c r="AE1" s="40" t="s">
        <v>853</v>
      </c>
      <c r="AF1" s="40" t="s">
        <v>854</v>
      </c>
      <c r="AG1" s="40" t="s">
        <v>516</v>
      </c>
      <c r="AH1" s="40" t="s">
        <v>517</v>
      </c>
      <c r="AI1" s="40" t="s">
        <v>1032</v>
      </c>
      <c r="AJ1" s="40" t="s">
        <v>1033</v>
      </c>
      <c r="AK1" s="40" t="s">
        <v>1034</v>
      </c>
      <c r="AL1" s="40" t="s">
        <v>1035</v>
      </c>
      <c r="AM1" s="40" t="s">
        <v>1036</v>
      </c>
      <c r="AN1" s="40" t="s">
        <v>1037</v>
      </c>
      <c r="AO1" s="40" t="s">
        <v>1038</v>
      </c>
      <c r="AP1" s="40" t="s">
        <v>518</v>
      </c>
      <c r="AQ1" s="40" t="s">
        <v>519</v>
      </c>
      <c r="AR1" s="40" t="s">
        <v>520</v>
      </c>
      <c r="AS1" s="40" t="s">
        <v>521</v>
      </c>
      <c r="AT1" s="40" t="s">
        <v>522</v>
      </c>
      <c r="AU1" s="40" t="s">
        <v>523</v>
      </c>
      <c r="AV1" s="40" t="s">
        <v>524</v>
      </c>
      <c r="AW1" s="40" t="s">
        <v>525</v>
      </c>
      <c r="AX1" s="40" t="s">
        <v>526</v>
      </c>
      <c r="AY1" s="40" t="s">
        <v>1116</v>
      </c>
      <c r="AZ1" s="40" t="s">
        <v>1122</v>
      </c>
      <c r="BA1" s="40" t="s">
        <v>1117</v>
      </c>
      <c r="BB1" s="40" t="s">
        <v>1144</v>
      </c>
      <c r="BC1" s="40" t="s">
        <v>1145</v>
      </c>
      <c r="BD1" s="40" t="s">
        <v>1146</v>
      </c>
      <c r="BE1" s="40" t="s">
        <v>1147</v>
      </c>
      <c r="BF1" s="40" t="s">
        <v>1148</v>
      </c>
      <c r="BG1" s="40" t="s">
        <v>1149</v>
      </c>
      <c r="BH1" s="40" t="s">
        <v>1150</v>
      </c>
      <c r="BI1" s="40" t="s">
        <v>1151</v>
      </c>
      <c r="BJ1" s="40" t="s">
        <v>528</v>
      </c>
      <c r="BK1" s="40" t="s">
        <v>529</v>
      </c>
      <c r="BL1" s="40" t="s">
        <v>530</v>
      </c>
      <c r="BM1" s="40" t="s">
        <v>1085</v>
      </c>
      <c r="BN1" s="40" t="s">
        <v>531</v>
      </c>
      <c r="BO1" s="40" t="s">
        <v>532</v>
      </c>
      <c r="BP1" s="40" t="s">
        <v>533</v>
      </c>
      <c r="BQ1" s="40" t="s">
        <v>534</v>
      </c>
      <c r="BR1" s="40" t="s">
        <v>535</v>
      </c>
      <c r="BS1" s="40" t="s">
        <v>536</v>
      </c>
      <c r="BT1" s="40" t="s">
        <v>537</v>
      </c>
      <c r="BU1" s="40" t="s">
        <v>538</v>
      </c>
      <c r="BV1" s="40" t="s">
        <v>539</v>
      </c>
      <c r="BW1" s="40" t="s">
        <v>540</v>
      </c>
      <c r="BX1" s="40" t="s">
        <v>541</v>
      </c>
      <c r="BY1" s="40" t="s">
        <v>1165</v>
      </c>
      <c r="BZ1" s="40" t="s">
        <v>542</v>
      </c>
      <c r="CA1" s="40" t="s">
        <v>543</v>
      </c>
      <c r="CB1" s="40" t="s">
        <v>544</v>
      </c>
      <c r="CC1" s="40" t="s">
        <v>545</v>
      </c>
      <c r="CD1" s="40" t="s">
        <v>546</v>
      </c>
      <c r="CE1" s="40" t="s">
        <v>547</v>
      </c>
      <c r="CF1" s="40" t="s">
        <v>1019</v>
      </c>
      <c r="CG1" s="40" t="s">
        <v>1020</v>
      </c>
      <c r="CH1" s="40" t="s">
        <v>1031</v>
      </c>
      <c r="CI1" s="40" t="s">
        <v>1021</v>
      </c>
      <c r="CJ1" s="40" t="s">
        <v>1022</v>
      </c>
      <c r="CK1" s="40" t="s">
        <v>1023</v>
      </c>
      <c r="CL1" s="40" t="s">
        <v>1024</v>
      </c>
      <c r="CM1" s="40" t="s">
        <v>548</v>
      </c>
      <c r="CN1" s="40" t="s">
        <v>549</v>
      </c>
      <c r="CO1" s="40" t="s">
        <v>550</v>
      </c>
      <c r="CP1" s="40" t="s">
        <v>551</v>
      </c>
      <c r="CQ1" s="40" t="s">
        <v>552</v>
      </c>
      <c r="CR1" s="40" t="s">
        <v>553</v>
      </c>
      <c r="CS1" s="40" t="s">
        <v>554</v>
      </c>
      <c r="CT1" s="40" t="s">
        <v>555</v>
      </c>
      <c r="CU1" s="40" t="s">
        <v>18</v>
      </c>
      <c r="CV1" s="40" t="s">
        <v>556</v>
      </c>
      <c r="CW1" s="40" t="s">
        <v>557</v>
      </c>
      <c r="CX1" s="40" t="s">
        <v>558</v>
      </c>
      <c r="CY1" s="40" t="s">
        <v>559</v>
      </c>
      <c r="CZ1" s="40" t="s">
        <v>560</v>
      </c>
      <c r="DA1" s="40" t="s">
        <v>561</v>
      </c>
      <c r="DB1" s="40" t="s">
        <v>562</v>
      </c>
      <c r="DC1" s="40" t="s">
        <v>563</v>
      </c>
      <c r="DD1" s="40" t="s">
        <v>564</v>
      </c>
      <c r="DE1" s="40" t="s">
        <v>565</v>
      </c>
      <c r="DF1" s="40" t="s">
        <v>566</v>
      </c>
      <c r="DG1" s="40" t="s">
        <v>567</v>
      </c>
      <c r="DH1" s="40" t="s">
        <v>568</v>
      </c>
      <c r="DI1" s="40" t="s">
        <v>569</v>
      </c>
      <c r="DJ1" s="40" t="s">
        <v>570</v>
      </c>
      <c r="DK1" s="40" t="s">
        <v>571</v>
      </c>
      <c r="DL1" s="40" t="s">
        <v>572</v>
      </c>
      <c r="DM1" s="40" t="s">
        <v>573</v>
      </c>
      <c r="DN1" s="40" t="s">
        <v>574</v>
      </c>
      <c r="DO1" s="40" t="s">
        <v>575</v>
      </c>
      <c r="DP1" s="40" t="s">
        <v>576</v>
      </c>
      <c r="DQ1" s="40" t="s">
        <v>577</v>
      </c>
      <c r="DR1" s="40" t="s">
        <v>578</v>
      </c>
      <c r="DS1" s="40" t="s">
        <v>579</v>
      </c>
      <c r="DT1" s="40" t="s">
        <v>580</v>
      </c>
      <c r="DU1" s="40" t="s">
        <v>581</v>
      </c>
      <c r="DV1" s="40" t="s">
        <v>582</v>
      </c>
      <c r="DW1" s="40" t="s">
        <v>583</v>
      </c>
      <c r="DX1" s="40" t="s">
        <v>584</v>
      </c>
      <c r="DY1" s="40" t="s">
        <v>585</v>
      </c>
      <c r="DZ1" s="40" t="s">
        <v>586</v>
      </c>
      <c r="EA1" s="40" t="s">
        <v>587</v>
      </c>
      <c r="EB1" s="40" t="s">
        <v>588</v>
      </c>
      <c r="EC1" s="40" t="s">
        <v>589</v>
      </c>
      <c r="ED1" s="40" t="s">
        <v>590</v>
      </c>
      <c r="EE1" s="40" t="s">
        <v>591</v>
      </c>
      <c r="EF1" s="40" t="s">
        <v>592</v>
      </c>
      <c r="EG1" s="40" t="s">
        <v>593</v>
      </c>
      <c r="EH1" s="40" t="s">
        <v>594</v>
      </c>
      <c r="EI1" s="40" t="s">
        <v>595</v>
      </c>
      <c r="EJ1" s="40" t="s">
        <v>596</v>
      </c>
      <c r="EK1" s="40" t="s">
        <v>597</v>
      </c>
      <c r="EL1" s="40" t="s">
        <v>598</v>
      </c>
      <c r="EM1" s="40" t="s">
        <v>599</v>
      </c>
      <c r="EN1" s="40" t="s">
        <v>600</v>
      </c>
      <c r="EO1" s="40" t="s">
        <v>601</v>
      </c>
      <c r="EP1" s="40" t="s">
        <v>602</v>
      </c>
      <c r="EQ1" s="40" t="s">
        <v>603</v>
      </c>
      <c r="ER1" s="40" t="s">
        <v>604</v>
      </c>
      <c r="ES1" s="40" t="s">
        <v>605</v>
      </c>
      <c r="ET1" s="40" t="s">
        <v>606</v>
      </c>
      <c r="EU1" s="40" t="s">
        <v>607</v>
      </c>
      <c r="EV1" s="40" t="s">
        <v>739</v>
      </c>
      <c r="EW1" s="40" t="s">
        <v>1127</v>
      </c>
      <c r="EX1" s="40" t="s">
        <v>1128</v>
      </c>
      <c r="EY1" s="40" t="s">
        <v>1120</v>
      </c>
      <c r="EZ1" s="40" t="s">
        <v>1113</v>
      </c>
      <c r="FA1" s="40" t="s">
        <v>1114</v>
      </c>
      <c r="FB1" s="40" t="s">
        <v>1115</v>
      </c>
      <c r="FC1" s="40" t="s">
        <v>741</v>
      </c>
      <c r="FD1" s="40" t="s">
        <v>742</v>
      </c>
      <c r="FE1" s="40" t="s">
        <v>743</v>
      </c>
      <c r="FF1" s="40" t="s">
        <v>1082</v>
      </c>
      <c r="FG1" s="40" t="s">
        <v>744</v>
      </c>
      <c r="FH1" s="40" t="s">
        <v>745</v>
      </c>
      <c r="FI1" s="40" t="s">
        <v>746</v>
      </c>
      <c r="FJ1" s="40" t="s">
        <v>747</v>
      </c>
      <c r="FK1" s="40" t="s">
        <v>748</v>
      </c>
      <c r="FL1" s="40" t="s">
        <v>749</v>
      </c>
      <c r="FM1" s="40" t="s">
        <v>750</v>
      </c>
      <c r="FN1" s="40" t="s">
        <v>751</v>
      </c>
      <c r="FO1" s="40" t="s">
        <v>752</v>
      </c>
      <c r="FP1" s="40" t="s">
        <v>753</v>
      </c>
      <c r="FQ1" s="40" t="s">
        <v>754</v>
      </c>
      <c r="FR1" s="40" t="s">
        <v>1171</v>
      </c>
      <c r="FS1" s="40" t="s">
        <v>755</v>
      </c>
      <c r="FT1" s="40" t="s">
        <v>756</v>
      </c>
      <c r="FU1" s="40" t="s">
        <v>757</v>
      </c>
      <c r="FV1" s="40" t="s">
        <v>758</v>
      </c>
      <c r="FW1" s="40" t="s">
        <v>759</v>
      </c>
      <c r="FX1" s="40" t="s">
        <v>760</v>
      </c>
      <c r="FY1" s="40" t="s">
        <v>1025</v>
      </c>
      <c r="FZ1" s="40" t="s">
        <v>1026</v>
      </c>
      <c r="GA1" s="40" t="s">
        <v>1063</v>
      </c>
      <c r="GB1" s="40" t="s">
        <v>1027</v>
      </c>
      <c r="GC1" s="40" t="s">
        <v>1028</v>
      </c>
      <c r="GD1" s="40" t="s">
        <v>1029</v>
      </c>
      <c r="GE1" s="40" t="s">
        <v>1030</v>
      </c>
      <c r="GF1" s="40" t="s">
        <v>761</v>
      </c>
      <c r="GG1" s="40" t="s">
        <v>762</v>
      </c>
      <c r="GH1" s="40" t="s">
        <v>763</v>
      </c>
      <c r="GI1" s="40" t="s">
        <v>764</v>
      </c>
      <c r="GJ1" s="40" t="s">
        <v>765</v>
      </c>
      <c r="GK1" s="40" t="s">
        <v>766</v>
      </c>
      <c r="GL1" s="40" t="s">
        <v>767</v>
      </c>
      <c r="GM1" s="40" t="s">
        <v>768</v>
      </c>
      <c r="GN1" s="40" t="s">
        <v>769</v>
      </c>
      <c r="GO1" s="40" t="s">
        <v>770</v>
      </c>
      <c r="GP1" s="40" t="s">
        <v>771</v>
      </c>
      <c r="GQ1" s="40" t="s">
        <v>772</v>
      </c>
      <c r="GR1" s="40" t="s">
        <v>773</v>
      </c>
      <c r="GS1" s="40" t="s">
        <v>774</v>
      </c>
      <c r="GT1" s="40" t="s">
        <v>775</v>
      </c>
      <c r="GU1" s="40" t="s">
        <v>776</v>
      </c>
      <c r="GV1" s="40" t="s">
        <v>777</v>
      </c>
      <c r="GW1" s="40" t="s">
        <v>778</v>
      </c>
      <c r="GX1" s="40" t="s">
        <v>779</v>
      </c>
      <c r="GY1" s="40" t="s">
        <v>780</v>
      </c>
      <c r="GZ1" s="40" t="s">
        <v>781</v>
      </c>
      <c r="HA1" s="40" t="s">
        <v>782</v>
      </c>
      <c r="HB1" s="40" t="s">
        <v>783</v>
      </c>
      <c r="HC1" s="40" t="s">
        <v>784</v>
      </c>
      <c r="HD1" s="40" t="s">
        <v>785</v>
      </c>
      <c r="HE1" s="40" t="s">
        <v>786</v>
      </c>
      <c r="HF1" s="40" t="s">
        <v>787</v>
      </c>
      <c r="HG1" s="40" t="s">
        <v>788</v>
      </c>
      <c r="HH1" s="40" t="s">
        <v>789</v>
      </c>
      <c r="HI1" s="40" t="s">
        <v>790</v>
      </c>
      <c r="HJ1" s="40" t="s">
        <v>791</v>
      </c>
      <c r="HK1" s="40" t="s">
        <v>792</v>
      </c>
      <c r="HL1" s="40" t="s">
        <v>793</v>
      </c>
      <c r="HM1" s="40" t="s">
        <v>794</v>
      </c>
      <c r="HN1" s="40" t="s">
        <v>795</v>
      </c>
      <c r="HO1" s="40" t="s">
        <v>796</v>
      </c>
      <c r="HP1" s="40" t="s">
        <v>797</v>
      </c>
      <c r="HQ1" s="40" t="s">
        <v>798</v>
      </c>
      <c r="HR1" s="40" t="s">
        <v>799</v>
      </c>
      <c r="HS1" s="40" t="s">
        <v>800</v>
      </c>
      <c r="HT1" s="40" t="s">
        <v>801</v>
      </c>
      <c r="HU1" s="40" t="s">
        <v>802</v>
      </c>
      <c r="HV1" s="40" t="s">
        <v>803</v>
      </c>
      <c r="HW1" s="40" t="s">
        <v>804</v>
      </c>
      <c r="HX1" s="40" t="s">
        <v>805</v>
      </c>
      <c r="HY1" s="40" t="s">
        <v>806</v>
      </c>
      <c r="HZ1" s="40" t="s">
        <v>807</v>
      </c>
      <c r="IA1" s="40" t="s">
        <v>808</v>
      </c>
      <c r="IB1" s="40" t="s">
        <v>809</v>
      </c>
      <c r="IC1" s="40" t="s">
        <v>810</v>
      </c>
      <c r="ID1" s="40" t="s">
        <v>811</v>
      </c>
      <c r="IE1" s="40" t="s">
        <v>812</v>
      </c>
      <c r="IF1" s="40" t="s">
        <v>813</v>
      </c>
      <c r="IG1" s="40" t="s">
        <v>814</v>
      </c>
      <c r="IH1" s="40" t="s">
        <v>815</v>
      </c>
      <c r="II1" s="40" t="s">
        <v>816</v>
      </c>
      <c r="IJ1" s="40" t="s">
        <v>817</v>
      </c>
      <c r="IK1" s="40" t="s">
        <v>818</v>
      </c>
      <c r="IL1" s="40" t="s">
        <v>819</v>
      </c>
      <c r="IM1" s="40" t="s">
        <v>820</v>
      </c>
      <c r="IN1" s="40" t="s">
        <v>821</v>
      </c>
      <c r="IO1" s="40" t="s">
        <v>1129</v>
      </c>
      <c r="IP1" s="40" t="s">
        <v>1130</v>
      </c>
      <c r="IQ1" s="40" t="s">
        <v>1131</v>
      </c>
      <c r="IR1" s="40" t="s">
        <v>822</v>
      </c>
      <c r="IS1" s="40" t="s">
        <v>823</v>
      </c>
      <c r="IT1" s="40" t="s">
        <v>824</v>
      </c>
      <c r="IU1" s="40" t="s">
        <v>825</v>
      </c>
      <c r="IV1" s="40" t="s">
        <v>826</v>
      </c>
      <c r="IW1" s="40" t="s">
        <v>827</v>
      </c>
      <c r="IX1" s="40" t="s">
        <v>828</v>
      </c>
      <c r="IY1" s="40" t="s">
        <v>829</v>
      </c>
      <c r="IZ1" s="40" t="s">
        <v>830</v>
      </c>
      <c r="JA1" s="40" t="s">
        <v>114</v>
      </c>
      <c r="JB1" s="40" t="s">
        <v>1083</v>
      </c>
      <c r="JC1" s="40" t="s">
        <v>831</v>
      </c>
      <c r="JD1" s="40" t="s">
        <v>832</v>
      </c>
      <c r="JE1" s="40" t="s">
        <v>833</v>
      </c>
      <c r="JF1" s="40" t="s">
        <v>834</v>
      </c>
      <c r="JG1" s="40" t="s">
        <v>835</v>
      </c>
      <c r="JH1" s="40" t="s">
        <v>836</v>
      </c>
      <c r="JI1" s="40" t="s">
        <v>1064</v>
      </c>
      <c r="JJ1" s="40" t="s">
        <v>1065</v>
      </c>
      <c r="JK1" s="40" t="s">
        <v>1066</v>
      </c>
      <c r="JL1" s="40" t="s">
        <v>1067</v>
      </c>
      <c r="JM1" s="40" t="s">
        <v>1068</v>
      </c>
      <c r="JN1" s="40" t="s">
        <v>1069</v>
      </c>
      <c r="JO1" s="40" t="s">
        <v>1070</v>
      </c>
      <c r="JP1" s="40" t="s">
        <v>837</v>
      </c>
      <c r="JQ1" s="40" t="s">
        <v>838</v>
      </c>
      <c r="JR1" s="40" t="s">
        <v>839</v>
      </c>
      <c r="JS1" s="40" t="s">
        <v>840</v>
      </c>
      <c r="JT1" s="40" t="s">
        <v>841</v>
      </c>
      <c r="JU1" s="40" t="s">
        <v>842</v>
      </c>
      <c r="JV1" s="40" t="s">
        <v>843</v>
      </c>
      <c r="JW1" s="40" t="s">
        <v>844</v>
      </c>
      <c r="JX1" s="40" t="s">
        <v>845</v>
      </c>
    </row>
    <row r="2" spans="1:284" x14ac:dyDescent="0.35">
      <c r="A2">
        <v>20200224</v>
      </c>
      <c r="B2" t="s">
        <v>72</v>
      </c>
      <c r="C2">
        <v>0.50347222222222221</v>
      </c>
      <c r="D2">
        <v>44481</v>
      </c>
      <c r="E2" t="s">
        <v>60</v>
      </c>
      <c r="F2" t="s">
        <v>48</v>
      </c>
      <c r="G2" t="s">
        <v>219</v>
      </c>
      <c r="H2" t="s">
        <v>220</v>
      </c>
      <c r="K2">
        <v>50</v>
      </c>
      <c r="L2">
        <v>50</v>
      </c>
      <c r="M2">
        <v>4.2</v>
      </c>
      <c r="P2" t="s">
        <v>68</v>
      </c>
      <c r="Q2" t="s">
        <v>4</v>
      </c>
      <c r="R2" t="s">
        <v>4</v>
      </c>
      <c r="T2" t="s">
        <v>4</v>
      </c>
      <c r="U2" t="s">
        <v>4</v>
      </c>
      <c r="W2">
        <v>0.7</v>
      </c>
      <c r="X2" t="s">
        <v>3</v>
      </c>
      <c r="Y2" t="s">
        <v>221</v>
      </c>
      <c r="AY2">
        <v>45</v>
      </c>
      <c r="AZ2">
        <v>45</v>
      </c>
      <c r="BA2">
        <v>1</v>
      </c>
      <c r="BJ2" t="s">
        <v>4</v>
      </c>
      <c r="BL2" t="s">
        <v>4</v>
      </c>
      <c r="BM2" t="s">
        <v>54</v>
      </c>
      <c r="BT2" t="s">
        <v>4</v>
      </c>
      <c r="BU2" t="s">
        <v>4</v>
      </c>
      <c r="BV2" t="s">
        <v>4</v>
      </c>
      <c r="BW2" t="s">
        <v>55</v>
      </c>
      <c r="BX2" t="s">
        <v>56</v>
      </c>
      <c r="BY2" t="s">
        <v>56</v>
      </c>
      <c r="BZ2">
        <v>0</v>
      </c>
      <c r="CA2">
        <v>0</v>
      </c>
      <c r="CB2" t="s">
        <v>42</v>
      </c>
      <c r="CC2" t="s">
        <v>4</v>
      </c>
      <c r="CE2">
        <v>0.6</v>
      </c>
      <c r="CI2">
        <v>24.8</v>
      </c>
      <c r="CM2" t="s">
        <v>13</v>
      </c>
      <c r="CN2" t="s">
        <v>12</v>
      </c>
      <c r="CO2" t="s">
        <v>11</v>
      </c>
      <c r="CS2" t="s">
        <v>4</v>
      </c>
      <c r="CU2">
        <v>2.1</v>
      </c>
      <c r="CV2">
        <v>1.9</v>
      </c>
      <c r="CW2" t="s">
        <v>4</v>
      </c>
      <c r="CX2" t="s">
        <v>119</v>
      </c>
      <c r="CY2" t="s">
        <v>201</v>
      </c>
      <c r="CZ2" t="s">
        <v>57</v>
      </c>
      <c r="DA2" t="s">
        <v>3</v>
      </c>
      <c r="DB2">
        <v>36</v>
      </c>
      <c r="DC2">
        <v>45</v>
      </c>
      <c r="DD2" t="s">
        <v>4</v>
      </c>
      <c r="DE2" t="s">
        <v>65</v>
      </c>
      <c r="DF2" t="s">
        <v>60</v>
      </c>
      <c r="DG2">
        <v>45</v>
      </c>
      <c r="DH2">
        <v>5</v>
      </c>
      <c r="DI2">
        <v>4</v>
      </c>
      <c r="DL2" t="s">
        <v>65</v>
      </c>
      <c r="DM2" t="s">
        <v>59</v>
      </c>
      <c r="DN2">
        <v>36</v>
      </c>
      <c r="DO2">
        <v>5</v>
      </c>
      <c r="DP2">
        <v>4</v>
      </c>
      <c r="DS2" t="s">
        <v>56</v>
      </c>
      <c r="DT2" t="s">
        <v>59</v>
      </c>
      <c r="DU2">
        <v>9</v>
      </c>
      <c r="EU2" t="s">
        <v>222</v>
      </c>
      <c r="EV2">
        <v>57</v>
      </c>
      <c r="EW2">
        <v>57.2</v>
      </c>
      <c r="EX2">
        <v>0.94</v>
      </c>
      <c r="FC2" t="s">
        <v>4</v>
      </c>
      <c r="FE2" t="s">
        <v>4</v>
      </c>
      <c r="FF2" t="s">
        <v>7</v>
      </c>
      <c r="FM2" t="s">
        <v>3</v>
      </c>
      <c r="FN2" t="s">
        <v>4</v>
      </c>
      <c r="FO2" t="s">
        <v>4</v>
      </c>
      <c r="FP2" t="s">
        <v>55</v>
      </c>
      <c r="FQ2" t="s">
        <v>56</v>
      </c>
      <c r="FR2" t="s">
        <v>56</v>
      </c>
      <c r="FS2">
        <v>0</v>
      </c>
      <c r="FT2">
        <v>0</v>
      </c>
      <c r="FU2" t="s">
        <v>41</v>
      </c>
      <c r="FV2" t="s">
        <v>4</v>
      </c>
      <c r="FX2">
        <v>0.8</v>
      </c>
      <c r="FY2">
        <v>22.2</v>
      </c>
      <c r="GB2">
        <v>22.2</v>
      </c>
      <c r="GF2" t="s">
        <v>12</v>
      </c>
      <c r="GG2" t="s">
        <v>13</v>
      </c>
      <c r="GH2" t="s">
        <v>11</v>
      </c>
      <c r="GL2" t="s">
        <v>4</v>
      </c>
      <c r="GN2">
        <v>2.1</v>
      </c>
      <c r="GO2">
        <v>1.7</v>
      </c>
      <c r="GP2" t="s">
        <v>4</v>
      </c>
      <c r="GQ2" t="s">
        <v>225</v>
      </c>
      <c r="GR2" t="s">
        <v>87</v>
      </c>
      <c r="GS2" t="s">
        <v>57</v>
      </c>
      <c r="GT2" t="s">
        <v>3</v>
      </c>
      <c r="GU2">
        <v>34</v>
      </c>
      <c r="GV2">
        <v>47</v>
      </c>
      <c r="GW2" t="s">
        <v>4</v>
      </c>
      <c r="GX2" t="s">
        <v>65</v>
      </c>
      <c r="GY2" t="s">
        <v>60</v>
      </c>
      <c r="GZ2">
        <v>47</v>
      </c>
      <c r="HA2">
        <v>5</v>
      </c>
      <c r="HB2">
        <v>4</v>
      </c>
      <c r="HE2" t="s">
        <v>65</v>
      </c>
      <c r="HF2" t="s">
        <v>59</v>
      </c>
      <c r="HG2">
        <v>34</v>
      </c>
      <c r="HH2">
        <v>5</v>
      </c>
      <c r="HI2">
        <v>4</v>
      </c>
      <c r="HL2" t="s">
        <v>56</v>
      </c>
      <c r="HM2" t="s">
        <v>59</v>
      </c>
      <c r="HN2">
        <v>13</v>
      </c>
      <c r="IO2">
        <v>50</v>
      </c>
      <c r="IP2">
        <v>50</v>
      </c>
      <c r="IQ2">
        <v>1.76</v>
      </c>
      <c r="IR2" t="s">
        <v>68</v>
      </c>
      <c r="IS2" t="s">
        <v>4</v>
      </c>
      <c r="IT2" t="s">
        <v>4</v>
      </c>
      <c r="IV2" t="s">
        <v>4</v>
      </c>
      <c r="IW2" t="s">
        <v>4</v>
      </c>
      <c r="IY2">
        <v>0.7</v>
      </c>
      <c r="IZ2" t="s">
        <v>4</v>
      </c>
      <c r="JB2" t="s">
        <v>1076</v>
      </c>
      <c r="JC2" t="s">
        <v>226</v>
      </c>
      <c r="JD2">
        <v>45</v>
      </c>
      <c r="JE2">
        <v>62</v>
      </c>
      <c r="JG2" t="s">
        <v>55</v>
      </c>
      <c r="JH2" t="s">
        <v>40</v>
      </c>
      <c r="JI2">
        <v>26</v>
      </c>
      <c r="JL2">
        <v>26</v>
      </c>
      <c r="JP2" t="s">
        <v>12</v>
      </c>
      <c r="JQ2" t="s">
        <v>11</v>
      </c>
      <c r="JR2" t="s">
        <v>13</v>
      </c>
      <c r="JV2" t="s">
        <v>4</v>
      </c>
    </row>
    <row r="3" spans="1:284" x14ac:dyDescent="0.35">
      <c r="A3">
        <v>20300205</v>
      </c>
      <c r="B3" t="s">
        <v>82</v>
      </c>
      <c r="C3">
        <v>0.52083333333333337</v>
      </c>
      <c r="D3">
        <v>44474</v>
      </c>
      <c r="E3" t="s">
        <v>47</v>
      </c>
      <c r="F3" t="s">
        <v>97</v>
      </c>
      <c r="G3" t="s">
        <v>107</v>
      </c>
      <c r="H3" t="s">
        <v>108</v>
      </c>
      <c r="K3">
        <v>0</v>
      </c>
      <c r="L3" t="s">
        <v>945</v>
      </c>
      <c r="M3" t="s">
        <v>945</v>
      </c>
      <c r="X3" t="s">
        <v>3</v>
      </c>
      <c r="Y3" t="s">
        <v>113</v>
      </c>
      <c r="AY3">
        <v>11</v>
      </c>
      <c r="AZ3">
        <v>10.8</v>
      </c>
      <c r="BA3">
        <v>5.65</v>
      </c>
      <c r="BJ3" t="s">
        <v>3</v>
      </c>
      <c r="BK3">
        <v>8</v>
      </c>
      <c r="BL3" t="s">
        <v>4</v>
      </c>
      <c r="BM3" t="s">
        <v>54</v>
      </c>
      <c r="BT3" t="s">
        <v>4</v>
      </c>
      <c r="BU3" t="s">
        <v>4</v>
      </c>
      <c r="BV3" t="s">
        <v>4</v>
      </c>
      <c r="BW3" t="s">
        <v>55</v>
      </c>
      <c r="BX3" t="s">
        <v>56</v>
      </c>
      <c r="BY3" t="s">
        <v>56</v>
      </c>
      <c r="BZ3">
        <v>0</v>
      </c>
      <c r="CA3">
        <v>0</v>
      </c>
      <c r="CB3" t="s">
        <v>42</v>
      </c>
      <c r="CC3" t="s">
        <v>4</v>
      </c>
      <c r="CE3">
        <v>0.3</v>
      </c>
      <c r="CF3">
        <v>12</v>
      </c>
      <c r="CI3">
        <v>3.6</v>
      </c>
      <c r="CM3" t="s">
        <v>12</v>
      </c>
      <c r="CS3" t="s">
        <v>4</v>
      </c>
      <c r="CU3">
        <v>5.0999999999999996</v>
      </c>
      <c r="CV3">
        <v>5.2</v>
      </c>
      <c r="CW3" t="s">
        <v>4</v>
      </c>
      <c r="CX3" t="s">
        <v>96</v>
      </c>
      <c r="CY3" t="s">
        <v>87</v>
      </c>
      <c r="CZ3" t="s">
        <v>88</v>
      </c>
      <c r="DA3" t="s">
        <v>3</v>
      </c>
      <c r="DB3">
        <v>11</v>
      </c>
      <c r="DC3">
        <v>8</v>
      </c>
      <c r="DD3" t="s">
        <v>4</v>
      </c>
      <c r="DE3" t="s">
        <v>65</v>
      </c>
      <c r="DF3" t="s">
        <v>60</v>
      </c>
      <c r="DG3">
        <v>8</v>
      </c>
      <c r="DH3">
        <v>5</v>
      </c>
      <c r="DI3">
        <v>5</v>
      </c>
      <c r="DL3" t="s">
        <v>65</v>
      </c>
      <c r="DM3" t="s">
        <v>59</v>
      </c>
      <c r="DN3">
        <v>11</v>
      </c>
      <c r="DO3">
        <v>5</v>
      </c>
      <c r="DP3">
        <v>5</v>
      </c>
      <c r="EV3">
        <v>37.799999999999997</v>
      </c>
      <c r="EW3" t="s">
        <v>945</v>
      </c>
      <c r="EX3" t="s">
        <v>945</v>
      </c>
      <c r="FC3" t="s">
        <v>4</v>
      </c>
      <c r="FE3" t="s">
        <v>4</v>
      </c>
      <c r="FF3" t="s">
        <v>7</v>
      </c>
      <c r="FM3" t="s">
        <v>4</v>
      </c>
      <c r="FN3" t="s">
        <v>4</v>
      </c>
      <c r="FO3" t="s">
        <v>4</v>
      </c>
      <c r="FP3" t="s">
        <v>55</v>
      </c>
      <c r="FQ3" t="s">
        <v>56</v>
      </c>
      <c r="FR3" t="s">
        <v>56</v>
      </c>
      <c r="FS3">
        <v>0</v>
      </c>
      <c r="FT3">
        <v>0</v>
      </c>
      <c r="FU3" t="s">
        <v>42</v>
      </c>
      <c r="FV3" t="s">
        <v>3</v>
      </c>
      <c r="FW3">
        <v>0.3</v>
      </c>
      <c r="FZ3">
        <v>12</v>
      </c>
      <c r="GB3">
        <v>4.5</v>
      </c>
      <c r="GF3" t="s">
        <v>12</v>
      </c>
      <c r="GG3" t="s">
        <v>13</v>
      </c>
      <c r="GH3" t="s">
        <v>11</v>
      </c>
      <c r="GL3" t="s">
        <v>4</v>
      </c>
      <c r="GN3">
        <v>4.2</v>
      </c>
      <c r="GO3">
        <v>4.3</v>
      </c>
      <c r="GP3" t="s">
        <v>4</v>
      </c>
      <c r="GQ3" t="s">
        <v>96</v>
      </c>
      <c r="GR3" t="s">
        <v>87</v>
      </c>
      <c r="GS3" t="s">
        <v>88</v>
      </c>
      <c r="GT3" t="s">
        <v>3</v>
      </c>
      <c r="GU3">
        <v>37.799999999999997</v>
      </c>
      <c r="GV3">
        <v>37.799999999999997</v>
      </c>
      <c r="GW3" t="s">
        <v>4</v>
      </c>
      <c r="GX3" t="s">
        <v>65</v>
      </c>
      <c r="GY3" t="s">
        <v>60</v>
      </c>
      <c r="GZ3">
        <v>2</v>
      </c>
      <c r="HA3">
        <v>5</v>
      </c>
      <c r="HB3">
        <v>5</v>
      </c>
      <c r="HE3" t="s">
        <v>56</v>
      </c>
      <c r="HF3" t="s">
        <v>60</v>
      </c>
      <c r="HG3">
        <v>31.3</v>
      </c>
      <c r="HL3" t="s">
        <v>65</v>
      </c>
      <c r="HM3" t="s">
        <v>60</v>
      </c>
      <c r="HN3">
        <v>4.5</v>
      </c>
      <c r="HO3">
        <v>5</v>
      </c>
      <c r="HP3">
        <v>5</v>
      </c>
      <c r="HS3" t="s">
        <v>65</v>
      </c>
      <c r="HT3" t="s">
        <v>59</v>
      </c>
      <c r="HU3">
        <v>1</v>
      </c>
      <c r="HV3">
        <v>5</v>
      </c>
      <c r="HW3">
        <v>5</v>
      </c>
      <c r="HZ3" t="s">
        <v>56</v>
      </c>
      <c r="IA3" t="s">
        <v>59</v>
      </c>
      <c r="IB3">
        <v>32.299999999999997</v>
      </c>
      <c r="IG3" t="s">
        <v>65</v>
      </c>
      <c r="IH3" t="s">
        <v>59</v>
      </c>
      <c r="II3">
        <v>4.5</v>
      </c>
      <c r="IJ3">
        <v>5</v>
      </c>
      <c r="IK3">
        <v>5</v>
      </c>
      <c r="IO3">
        <v>0</v>
      </c>
      <c r="IP3" t="s">
        <v>945</v>
      </c>
      <c r="IQ3" t="s">
        <v>945</v>
      </c>
      <c r="IZ3" t="s">
        <v>3</v>
      </c>
      <c r="JA3" t="s">
        <v>113</v>
      </c>
    </row>
    <row r="4" spans="1:284" x14ac:dyDescent="0.35">
      <c r="A4">
        <v>20300206</v>
      </c>
      <c r="B4" t="s">
        <v>82</v>
      </c>
      <c r="C4">
        <v>0.5625</v>
      </c>
      <c r="D4">
        <v>44474</v>
      </c>
      <c r="E4" t="s">
        <v>47</v>
      </c>
      <c r="F4" t="s">
        <v>97</v>
      </c>
      <c r="G4" t="s">
        <v>107</v>
      </c>
      <c r="H4" t="s">
        <v>108</v>
      </c>
      <c r="K4">
        <v>0</v>
      </c>
      <c r="L4" t="s">
        <v>945</v>
      </c>
      <c r="M4" t="s">
        <v>945</v>
      </c>
      <c r="X4" t="s">
        <v>3</v>
      </c>
      <c r="Y4" t="s">
        <v>109</v>
      </c>
      <c r="AY4">
        <v>37.799999999999997</v>
      </c>
      <c r="AZ4">
        <v>37.799999999999997</v>
      </c>
      <c r="BA4">
        <v>4.63</v>
      </c>
      <c r="BJ4" t="s">
        <v>3</v>
      </c>
      <c r="BK4">
        <v>0</v>
      </c>
      <c r="BL4" t="s">
        <v>4</v>
      </c>
      <c r="BM4" t="s">
        <v>54</v>
      </c>
      <c r="BT4" t="s">
        <v>4</v>
      </c>
      <c r="BU4" t="s">
        <v>4</v>
      </c>
      <c r="BV4" t="s">
        <v>4</v>
      </c>
      <c r="BW4" t="s">
        <v>55</v>
      </c>
      <c r="BX4" t="s">
        <v>56</v>
      </c>
      <c r="BY4" t="s">
        <v>56</v>
      </c>
      <c r="BZ4">
        <v>0</v>
      </c>
      <c r="CA4">
        <v>0</v>
      </c>
      <c r="CB4" t="s">
        <v>42</v>
      </c>
      <c r="CC4" t="s">
        <v>3</v>
      </c>
      <c r="CD4">
        <v>0.3</v>
      </c>
      <c r="CF4">
        <v>12</v>
      </c>
      <c r="CI4">
        <v>4.5</v>
      </c>
      <c r="CM4" t="s">
        <v>12</v>
      </c>
      <c r="CN4" t="s">
        <v>13</v>
      </c>
      <c r="CO4" t="s">
        <v>11</v>
      </c>
      <c r="CS4" t="s">
        <v>4</v>
      </c>
      <c r="CU4">
        <v>4.2</v>
      </c>
      <c r="CV4">
        <v>4.3</v>
      </c>
      <c r="CW4" t="s">
        <v>4</v>
      </c>
      <c r="CX4" t="s">
        <v>96</v>
      </c>
      <c r="CY4" t="s">
        <v>87</v>
      </c>
      <c r="CZ4" t="s">
        <v>110</v>
      </c>
      <c r="DA4" t="s">
        <v>3</v>
      </c>
      <c r="DB4">
        <v>37.799999999999997</v>
      </c>
      <c r="DC4">
        <v>37.799999999999997</v>
      </c>
      <c r="DD4" t="s">
        <v>4</v>
      </c>
      <c r="DE4" t="s">
        <v>65</v>
      </c>
      <c r="DF4" t="s">
        <v>60</v>
      </c>
      <c r="DG4">
        <v>4.5</v>
      </c>
      <c r="DH4">
        <v>5</v>
      </c>
      <c r="DI4">
        <v>5</v>
      </c>
      <c r="DL4" t="s">
        <v>56</v>
      </c>
      <c r="DM4" t="s">
        <v>60</v>
      </c>
      <c r="DN4">
        <v>31.3</v>
      </c>
      <c r="DS4" t="s">
        <v>65</v>
      </c>
      <c r="DT4" t="s">
        <v>60</v>
      </c>
      <c r="DU4">
        <v>2</v>
      </c>
      <c r="DV4">
        <v>5</v>
      </c>
      <c r="DW4">
        <v>5</v>
      </c>
      <c r="DZ4" t="s">
        <v>65</v>
      </c>
      <c r="EA4" t="s">
        <v>59</v>
      </c>
      <c r="EB4">
        <v>4.5</v>
      </c>
      <c r="EC4">
        <v>5</v>
      </c>
      <c r="ED4">
        <v>5</v>
      </c>
      <c r="EG4" t="s">
        <v>56</v>
      </c>
      <c r="EH4" t="s">
        <v>59</v>
      </c>
      <c r="EI4">
        <v>32.299999999999997</v>
      </c>
      <c r="EN4" t="s">
        <v>65</v>
      </c>
      <c r="EO4" t="s">
        <v>59</v>
      </c>
      <c r="EP4">
        <v>1</v>
      </c>
      <c r="EQ4">
        <v>5</v>
      </c>
      <c r="ER4">
        <v>5</v>
      </c>
      <c r="EV4">
        <v>69</v>
      </c>
      <c r="EW4">
        <v>69</v>
      </c>
      <c r="EX4">
        <v>5.49</v>
      </c>
      <c r="FC4" t="s">
        <v>3</v>
      </c>
      <c r="FD4">
        <v>1</v>
      </c>
      <c r="FE4" t="s">
        <v>4</v>
      </c>
      <c r="FF4" t="s">
        <v>7</v>
      </c>
      <c r="FM4" t="s">
        <v>4</v>
      </c>
      <c r="FN4" t="s">
        <v>3</v>
      </c>
      <c r="FO4" t="s">
        <v>4</v>
      </c>
      <c r="FP4" t="s">
        <v>55</v>
      </c>
      <c r="FQ4" t="s">
        <v>56</v>
      </c>
      <c r="FR4" t="s">
        <v>56</v>
      </c>
      <c r="FS4">
        <v>0</v>
      </c>
      <c r="FT4">
        <v>0</v>
      </c>
      <c r="FU4" t="s">
        <v>42</v>
      </c>
      <c r="FV4" t="s">
        <v>3</v>
      </c>
      <c r="FW4">
        <v>0.1</v>
      </c>
      <c r="FZ4">
        <v>10</v>
      </c>
      <c r="GB4">
        <v>2.6</v>
      </c>
      <c r="GF4" t="s">
        <v>12</v>
      </c>
      <c r="GG4" t="s">
        <v>13</v>
      </c>
      <c r="GL4" t="s">
        <v>4</v>
      </c>
      <c r="GN4">
        <v>2.6</v>
      </c>
      <c r="GO4">
        <v>2.9</v>
      </c>
      <c r="GP4" t="s">
        <v>4</v>
      </c>
      <c r="GQ4" t="s">
        <v>96</v>
      </c>
      <c r="GR4" t="s">
        <v>87</v>
      </c>
      <c r="GS4" t="s">
        <v>110</v>
      </c>
      <c r="GT4" t="s">
        <v>112</v>
      </c>
      <c r="GU4">
        <v>60</v>
      </c>
      <c r="GV4">
        <v>60</v>
      </c>
      <c r="GW4" t="s">
        <v>4</v>
      </c>
      <c r="GX4" t="s">
        <v>65</v>
      </c>
      <c r="GY4" t="s">
        <v>60</v>
      </c>
      <c r="GZ4">
        <v>7</v>
      </c>
      <c r="HA4">
        <v>5</v>
      </c>
      <c r="HB4">
        <v>5</v>
      </c>
      <c r="HE4" t="s">
        <v>56</v>
      </c>
      <c r="HF4" t="s">
        <v>60</v>
      </c>
      <c r="HG4">
        <v>58</v>
      </c>
      <c r="HL4" t="s">
        <v>65</v>
      </c>
      <c r="HM4" t="s">
        <v>60</v>
      </c>
      <c r="HN4">
        <v>4</v>
      </c>
      <c r="HO4">
        <v>5</v>
      </c>
      <c r="HP4">
        <v>5</v>
      </c>
      <c r="HS4" t="s">
        <v>65</v>
      </c>
      <c r="HT4" t="s">
        <v>59</v>
      </c>
      <c r="HU4">
        <v>7</v>
      </c>
      <c r="HV4">
        <v>5</v>
      </c>
      <c r="HW4">
        <v>5</v>
      </c>
      <c r="HZ4" t="s">
        <v>56</v>
      </c>
      <c r="IA4" t="s">
        <v>59</v>
      </c>
      <c r="IB4">
        <v>55</v>
      </c>
      <c r="IG4" t="s">
        <v>65</v>
      </c>
      <c r="IH4" t="s">
        <v>59</v>
      </c>
      <c r="II4">
        <v>4</v>
      </c>
      <c r="IJ4">
        <v>5</v>
      </c>
      <c r="IK4">
        <v>5</v>
      </c>
      <c r="IO4">
        <v>0</v>
      </c>
      <c r="IP4" t="s">
        <v>945</v>
      </c>
      <c r="IQ4" t="s">
        <v>945</v>
      </c>
      <c r="IR4" t="s">
        <v>51</v>
      </c>
      <c r="IS4" t="s">
        <v>4</v>
      </c>
      <c r="IT4" t="s">
        <v>3</v>
      </c>
      <c r="IV4" t="s">
        <v>4</v>
      </c>
      <c r="IW4" t="s">
        <v>3</v>
      </c>
      <c r="IZ4" t="s">
        <v>3</v>
      </c>
      <c r="JA4" t="s">
        <v>113</v>
      </c>
    </row>
    <row r="5" spans="1:284" x14ac:dyDescent="0.35">
      <c r="A5">
        <v>20300460</v>
      </c>
      <c r="B5" t="s">
        <v>82</v>
      </c>
      <c r="C5">
        <v>0.40625</v>
      </c>
      <c r="D5">
        <v>44474</v>
      </c>
      <c r="E5" t="s">
        <v>47</v>
      </c>
      <c r="F5" t="s">
        <v>83</v>
      </c>
      <c r="G5" t="s">
        <v>84</v>
      </c>
      <c r="H5" t="s">
        <v>85</v>
      </c>
      <c r="K5">
        <v>50</v>
      </c>
      <c r="L5">
        <v>50</v>
      </c>
      <c r="M5">
        <v>6.36</v>
      </c>
      <c r="P5" t="s">
        <v>51</v>
      </c>
      <c r="Q5" t="s">
        <v>4</v>
      </c>
      <c r="R5" t="s">
        <v>4</v>
      </c>
      <c r="T5" t="s">
        <v>4</v>
      </c>
      <c r="U5" t="s">
        <v>3</v>
      </c>
      <c r="V5">
        <v>0.7</v>
      </c>
      <c r="X5" t="s">
        <v>4</v>
      </c>
      <c r="Z5" t="s">
        <v>7</v>
      </c>
      <c r="AG5" t="s">
        <v>32</v>
      </c>
      <c r="AH5" t="s">
        <v>41</v>
      </c>
      <c r="AI5">
        <v>12.3</v>
      </c>
      <c r="AP5" t="s">
        <v>12</v>
      </c>
      <c r="AQ5" t="s">
        <v>11</v>
      </c>
      <c r="AR5" t="s">
        <v>13</v>
      </c>
      <c r="AS5" t="s">
        <v>14</v>
      </c>
      <c r="AV5" t="s">
        <v>4</v>
      </c>
      <c r="AY5">
        <v>44</v>
      </c>
      <c r="AZ5">
        <v>44</v>
      </c>
      <c r="BA5">
        <v>6.61</v>
      </c>
      <c r="BJ5" t="s">
        <v>3</v>
      </c>
      <c r="BK5">
        <v>5</v>
      </c>
      <c r="BL5" t="s">
        <v>4</v>
      </c>
      <c r="BM5" t="s">
        <v>54</v>
      </c>
      <c r="BT5" t="s">
        <v>4</v>
      </c>
      <c r="BU5" t="s">
        <v>4</v>
      </c>
      <c r="BV5" t="s">
        <v>4</v>
      </c>
      <c r="BW5" t="s">
        <v>86</v>
      </c>
      <c r="BX5" t="s">
        <v>56</v>
      </c>
      <c r="BY5" t="s">
        <v>56</v>
      </c>
      <c r="BZ5">
        <v>0</v>
      </c>
      <c r="CA5">
        <v>0</v>
      </c>
      <c r="CB5" t="s">
        <v>41</v>
      </c>
      <c r="CC5" t="s">
        <v>3</v>
      </c>
      <c r="CD5">
        <v>0.6</v>
      </c>
      <c r="CF5">
        <v>18.3</v>
      </c>
      <c r="CM5" t="s">
        <v>12</v>
      </c>
      <c r="CN5" t="s">
        <v>13</v>
      </c>
      <c r="CO5" t="s">
        <v>11</v>
      </c>
      <c r="CP5" t="s">
        <v>14</v>
      </c>
      <c r="CS5" t="s">
        <v>4</v>
      </c>
      <c r="CU5">
        <v>2.6</v>
      </c>
      <c r="CV5">
        <v>2.8</v>
      </c>
      <c r="CW5" t="s">
        <v>4</v>
      </c>
      <c r="CX5" t="s">
        <v>96</v>
      </c>
      <c r="CY5" t="s">
        <v>87</v>
      </c>
      <c r="CZ5" t="s">
        <v>88</v>
      </c>
      <c r="DA5" t="s">
        <v>3</v>
      </c>
      <c r="DB5">
        <v>44</v>
      </c>
      <c r="DC5">
        <v>44</v>
      </c>
      <c r="DD5" t="s">
        <v>4</v>
      </c>
      <c r="DE5" t="s">
        <v>65</v>
      </c>
      <c r="DF5" t="s">
        <v>60</v>
      </c>
      <c r="DG5">
        <v>44</v>
      </c>
      <c r="DH5">
        <v>5</v>
      </c>
      <c r="DI5">
        <v>5</v>
      </c>
      <c r="DL5" t="s">
        <v>65</v>
      </c>
      <c r="DM5" t="s">
        <v>59</v>
      </c>
      <c r="DN5">
        <v>44</v>
      </c>
      <c r="DO5">
        <v>5</v>
      </c>
      <c r="DP5">
        <v>5</v>
      </c>
      <c r="EV5">
        <v>85</v>
      </c>
      <c r="EW5">
        <v>25</v>
      </c>
      <c r="EX5">
        <v>5.08</v>
      </c>
      <c r="FC5" t="s">
        <v>4</v>
      </c>
      <c r="FE5" t="s">
        <v>4</v>
      </c>
      <c r="FF5" t="s">
        <v>7</v>
      </c>
      <c r="FM5" t="s">
        <v>4</v>
      </c>
      <c r="FN5" t="s">
        <v>4</v>
      </c>
      <c r="FO5" t="s">
        <v>4</v>
      </c>
      <c r="FP5" t="s">
        <v>86</v>
      </c>
      <c r="FQ5" t="s">
        <v>92</v>
      </c>
      <c r="FR5" t="s">
        <v>1166</v>
      </c>
      <c r="FS5">
        <v>6</v>
      </c>
      <c r="FT5">
        <v>0</v>
      </c>
      <c r="FU5" t="s">
        <v>40</v>
      </c>
      <c r="FV5" t="s">
        <v>3</v>
      </c>
      <c r="FW5">
        <v>1</v>
      </c>
      <c r="FY5">
        <v>8.5</v>
      </c>
      <c r="GC5">
        <v>12.5</v>
      </c>
      <c r="GE5">
        <v>11.2</v>
      </c>
      <c r="GF5" t="s">
        <v>11</v>
      </c>
      <c r="GG5" t="s">
        <v>94</v>
      </c>
      <c r="GH5" t="s">
        <v>13</v>
      </c>
      <c r="GI5" t="s">
        <v>14</v>
      </c>
      <c r="GL5" t="s">
        <v>4</v>
      </c>
      <c r="GN5">
        <v>2.1</v>
      </c>
      <c r="GO5">
        <v>4.4000000000000004</v>
      </c>
      <c r="GP5" t="s">
        <v>4</v>
      </c>
      <c r="GQ5" t="s">
        <v>96</v>
      </c>
      <c r="GR5" t="s">
        <v>87</v>
      </c>
      <c r="GS5" t="s">
        <v>88</v>
      </c>
      <c r="GT5" t="s">
        <v>3</v>
      </c>
      <c r="GU5">
        <v>85</v>
      </c>
      <c r="GV5">
        <v>85</v>
      </c>
      <c r="GW5" t="s">
        <v>4</v>
      </c>
      <c r="GX5" t="s">
        <v>65</v>
      </c>
      <c r="GY5" t="s">
        <v>60</v>
      </c>
      <c r="GZ5">
        <v>85</v>
      </c>
      <c r="HA5">
        <v>5</v>
      </c>
      <c r="HB5">
        <v>3</v>
      </c>
      <c r="HE5" t="s">
        <v>65</v>
      </c>
      <c r="HF5" t="s">
        <v>59</v>
      </c>
      <c r="HG5">
        <v>85</v>
      </c>
      <c r="HH5">
        <v>5</v>
      </c>
      <c r="HI5">
        <v>5</v>
      </c>
      <c r="IO5">
        <v>0</v>
      </c>
      <c r="IP5">
        <v>50</v>
      </c>
      <c r="IQ5">
        <v>3.18</v>
      </c>
      <c r="IR5" t="s">
        <v>51</v>
      </c>
      <c r="IS5" t="s">
        <v>4</v>
      </c>
      <c r="IT5" t="s">
        <v>4</v>
      </c>
      <c r="IV5" t="s">
        <v>4</v>
      </c>
      <c r="IW5" t="s">
        <v>3</v>
      </c>
      <c r="IZ5" t="s">
        <v>3</v>
      </c>
      <c r="JA5" t="s">
        <v>113</v>
      </c>
    </row>
    <row r="6" spans="1:284" x14ac:dyDescent="0.35">
      <c r="A6">
        <v>20300461</v>
      </c>
      <c r="B6" t="s">
        <v>82</v>
      </c>
      <c r="C6">
        <v>0.47916666666666669</v>
      </c>
      <c r="D6">
        <v>44474</v>
      </c>
      <c r="E6" t="s">
        <v>47</v>
      </c>
      <c r="F6" t="s">
        <v>97</v>
      </c>
      <c r="G6" t="s">
        <v>84</v>
      </c>
      <c r="H6" t="s">
        <v>85</v>
      </c>
      <c r="K6">
        <v>0</v>
      </c>
      <c r="L6" t="s">
        <v>945</v>
      </c>
      <c r="M6" t="s">
        <v>945</v>
      </c>
      <c r="X6" t="s">
        <v>98</v>
      </c>
      <c r="Y6" t="s">
        <v>99</v>
      </c>
      <c r="AY6">
        <v>85</v>
      </c>
      <c r="AZ6">
        <v>85</v>
      </c>
      <c r="BA6">
        <v>5.58</v>
      </c>
      <c r="BJ6" t="s">
        <v>4</v>
      </c>
      <c r="BL6" t="s">
        <v>4</v>
      </c>
      <c r="BM6" t="s">
        <v>54</v>
      </c>
      <c r="BT6" t="s">
        <v>4</v>
      </c>
      <c r="BU6" t="s">
        <v>4</v>
      </c>
      <c r="BV6" t="s">
        <v>4</v>
      </c>
      <c r="BW6" t="s">
        <v>86</v>
      </c>
      <c r="BX6" t="s">
        <v>92</v>
      </c>
      <c r="BY6" t="s">
        <v>92</v>
      </c>
      <c r="BZ6">
        <v>6</v>
      </c>
      <c r="CA6">
        <v>0</v>
      </c>
      <c r="CB6" t="s">
        <v>40</v>
      </c>
      <c r="CC6" t="s">
        <v>3</v>
      </c>
      <c r="CD6">
        <v>1</v>
      </c>
      <c r="CF6">
        <v>8.5</v>
      </c>
      <c r="CJ6">
        <v>12.5</v>
      </c>
      <c r="CL6">
        <v>11.2</v>
      </c>
      <c r="CM6" t="s">
        <v>11</v>
      </c>
      <c r="CN6" t="s">
        <v>12</v>
      </c>
      <c r="CO6" t="s">
        <v>13</v>
      </c>
      <c r="CP6" t="s">
        <v>14</v>
      </c>
      <c r="CS6" t="s">
        <v>4</v>
      </c>
      <c r="CU6">
        <v>2.1</v>
      </c>
      <c r="CV6">
        <v>4.4000000000000004</v>
      </c>
      <c r="CW6" t="s">
        <v>4</v>
      </c>
      <c r="CX6" t="s">
        <v>96</v>
      </c>
      <c r="CY6" t="s">
        <v>87</v>
      </c>
      <c r="CZ6" t="s">
        <v>88</v>
      </c>
      <c r="DA6" t="s">
        <v>3</v>
      </c>
      <c r="DB6">
        <v>85</v>
      </c>
      <c r="DC6">
        <v>85</v>
      </c>
      <c r="DD6" t="s">
        <v>4</v>
      </c>
      <c r="DE6" t="s">
        <v>65</v>
      </c>
      <c r="DF6" t="s">
        <v>60</v>
      </c>
      <c r="DG6">
        <v>85</v>
      </c>
      <c r="DH6">
        <v>5</v>
      </c>
      <c r="DI6">
        <v>3</v>
      </c>
      <c r="DL6" t="s">
        <v>65</v>
      </c>
      <c r="DM6" t="s">
        <v>59</v>
      </c>
      <c r="DN6">
        <v>85</v>
      </c>
      <c r="DO6">
        <v>5</v>
      </c>
      <c r="DP6">
        <v>5</v>
      </c>
      <c r="EV6">
        <v>95</v>
      </c>
      <c r="EW6" t="s">
        <v>964</v>
      </c>
      <c r="EX6" t="s">
        <v>964</v>
      </c>
      <c r="FC6" t="s">
        <v>4</v>
      </c>
      <c r="FE6" t="s">
        <v>4</v>
      </c>
      <c r="FF6" t="s">
        <v>7</v>
      </c>
      <c r="FM6" t="s">
        <v>4</v>
      </c>
      <c r="FN6" t="s">
        <v>3</v>
      </c>
      <c r="FO6" t="s">
        <v>3</v>
      </c>
      <c r="FP6" t="s">
        <v>86</v>
      </c>
      <c r="FQ6" t="s">
        <v>92</v>
      </c>
      <c r="FR6" t="s">
        <v>1166</v>
      </c>
      <c r="FS6">
        <v>6</v>
      </c>
      <c r="FT6">
        <v>0</v>
      </c>
      <c r="FU6" t="s">
        <v>41</v>
      </c>
      <c r="FV6" t="s">
        <v>4</v>
      </c>
      <c r="FX6">
        <v>0.8</v>
      </c>
      <c r="GC6">
        <v>8.1</v>
      </c>
      <c r="GE6">
        <v>9.8000000000000007</v>
      </c>
      <c r="GF6" t="s">
        <v>11</v>
      </c>
      <c r="GG6" t="s">
        <v>94</v>
      </c>
      <c r="GH6" t="s">
        <v>13</v>
      </c>
      <c r="GL6" t="s">
        <v>4</v>
      </c>
      <c r="GQ6" t="s">
        <v>96</v>
      </c>
      <c r="GR6" t="s">
        <v>87</v>
      </c>
      <c r="GS6" t="s">
        <v>88</v>
      </c>
      <c r="GT6" t="s">
        <v>4</v>
      </c>
      <c r="GU6">
        <v>95</v>
      </c>
      <c r="GV6">
        <v>95</v>
      </c>
      <c r="GW6" t="s">
        <v>4</v>
      </c>
      <c r="GX6" t="s">
        <v>65</v>
      </c>
      <c r="GY6" t="s">
        <v>60</v>
      </c>
      <c r="GZ6">
        <v>95</v>
      </c>
      <c r="HA6">
        <v>5</v>
      </c>
      <c r="HB6">
        <v>5</v>
      </c>
      <c r="HE6" t="s">
        <v>65</v>
      </c>
      <c r="HF6" t="s">
        <v>59</v>
      </c>
      <c r="HG6">
        <v>95</v>
      </c>
      <c r="HH6">
        <v>5</v>
      </c>
      <c r="HI6">
        <v>5</v>
      </c>
      <c r="IN6" t="s">
        <v>105</v>
      </c>
      <c r="IO6">
        <v>0</v>
      </c>
      <c r="IP6" t="s">
        <v>945</v>
      </c>
      <c r="IQ6" t="s">
        <v>945</v>
      </c>
      <c r="IR6" t="s">
        <v>51</v>
      </c>
      <c r="IS6" t="s">
        <v>4</v>
      </c>
      <c r="IT6" t="s">
        <v>4</v>
      </c>
      <c r="IV6" t="s">
        <v>4</v>
      </c>
      <c r="IW6" t="s">
        <v>3</v>
      </c>
      <c r="JX6" t="s">
        <v>106</v>
      </c>
    </row>
    <row r="7" spans="1:284" x14ac:dyDescent="0.35">
      <c r="A7">
        <v>20303514</v>
      </c>
      <c r="B7" t="s">
        <v>72</v>
      </c>
      <c r="C7">
        <v>0.58333333333333337</v>
      </c>
      <c r="D7">
        <v>44481</v>
      </c>
      <c r="E7" t="s">
        <v>60</v>
      </c>
      <c r="F7" t="s">
        <v>131</v>
      </c>
      <c r="G7" t="s">
        <v>227</v>
      </c>
      <c r="H7" t="s">
        <v>1231</v>
      </c>
      <c r="K7">
        <v>50</v>
      </c>
      <c r="L7">
        <v>50</v>
      </c>
      <c r="M7">
        <v>2.52</v>
      </c>
      <c r="P7" t="s">
        <v>68</v>
      </c>
      <c r="Q7" t="s">
        <v>4</v>
      </c>
      <c r="R7" t="s">
        <v>4</v>
      </c>
      <c r="T7" t="s">
        <v>4</v>
      </c>
      <c r="U7" t="s">
        <v>4</v>
      </c>
      <c r="W7">
        <v>0.5</v>
      </c>
      <c r="X7" t="s">
        <v>4</v>
      </c>
      <c r="Z7" t="s">
        <v>1077</v>
      </c>
      <c r="AA7" t="s">
        <v>228</v>
      </c>
      <c r="AB7">
        <v>50</v>
      </c>
      <c r="AC7">
        <v>28</v>
      </c>
      <c r="AG7" t="s">
        <v>55</v>
      </c>
      <c r="AH7" t="s">
        <v>42</v>
      </c>
      <c r="AI7">
        <v>12.9</v>
      </c>
      <c r="AJ7">
        <v>12.9</v>
      </c>
      <c r="AK7">
        <v>10.6</v>
      </c>
      <c r="AL7">
        <v>7</v>
      </c>
      <c r="AP7" t="s">
        <v>13</v>
      </c>
      <c r="AQ7" t="s">
        <v>12</v>
      </c>
      <c r="AR7" t="s">
        <v>11</v>
      </c>
      <c r="AV7" t="s">
        <v>3</v>
      </c>
      <c r="AW7" t="s">
        <v>229</v>
      </c>
      <c r="AY7">
        <v>28</v>
      </c>
      <c r="AZ7">
        <v>28</v>
      </c>
      <c r="BA7">
        <v>2.54</v>
      </c>
      <c r="BJ7" t="s">
        <v>4</v>
      </c>
      <c r="BL7" t="s">
        <v>4</v>
      </c>
      <c r="BM7" t="s">
        <v>1077</v>
      </c>
      <c r="BN7" t="s">
        <v>230</v>
      </c>
      <c r="BO7">
        <v>28</v>
      </c>
      <c r="BP7">
        <v>0</v>
      </c>
      <c r="BT7" t="s">
        <v>4</v>
      </c>
      <c r="BU7" t="s">
        <v>4</v>
      </c>
      <c r="BV7" t="s">
        <v>4</v>
      </c>
      <c r="BW7" t="s">
        <v>55</v>
      </c>
      <c r="BX7" t="s">
        <v>56</v>
      </c>
      <c r="BY7" t="s">
        <v>56</v>
      </c>
      <c r="BZ7">
        <v>0</v>
      </c>
      <c r="CA7">
        <v>0</v>
      </c>
      <c r="CB7" t="s">
        <v>42</v>
      </c>
      <c r="CC7" t="s">
        <v>4</v>
      </c>
      <c r="CE7">
        <v>0.2</v>
      </c>
      <c r="CF7">
        <v>13.8</v>
      </c>
      <c r="CM7" t="s">
        <v>13</v>
      </c>
      <c r="CN7" t="s">
        <v>12</v>
      </c>
      <c r="CS7" t="s">
        <v>4</v>
      </c>
      <c r="CU7">
        <v>0.9</v>
      </c>
      <c r="CV7">
        <v>1.9</v>
      </c>
      <c r="CW7" t="s">
        <v>4</v>
      </c>
      <c r="CZ7" t="s">
        <v>64</v>
      </c>
      <c r="DA7" t="s">
        <v>3</v>
      </c>
      <c r="DB7">
        <v>28</v>
      </c>
      <c r="DC7">
        <v>28</v>
      </c>
      <c r="DD7" t="s">
        <v>4</v>
      </c>
      <c r="DE7" t="s">
        <v>65</v>
      </c>
      <c r="DF7" t="s">
        <v>60</v>
      </c>
      <c r="DG7">
        <v>20</v>
      </c>
      <c r="DH7">
        <v>5</v>
      </c>
      <c r="DI7">
        <v>5</v>
      </c>
      <c r="DL7" t="s">
        <v>56</v>
      </c>
      <c r="DM7" t="s">
        <v>60</v>
      </c>
      <c r="DN7">
        <v>8</v>
      </c>
      <c r="DS7" t="s">
        <v>65</v>
      </c>
      <c r="DT7" t="s">
        <v>59</v>
      </c>
      <c r="DU7">
        <v>20</v>
      </c>
      <c r="DV7">
        <v>5</v>
      </c>
      <c r="DW7">
        <v>3</v>
      </c>
      <c r="DZ7" t="s">
        <v>56</v>
      </c>
      <c r="EA7" t="s">
        <v>59</v>
      </c>
      <c r="EB7">
        <v>8</v>
      </c>
      <c r="EV7">
        <v>75</v>
      </c>
      <c r="EW7">
        <v>57.5</v>
      </c>
      <c r="EX7">
        <v>5.55</v>
      </c>
      <c r="FC7" t="s">
        <v>4</v>
      </c>
      <c r="FE7" t="s">
        <v>4</v>
      </c>
      <c r="FF7" t="s">
        <v>1076</v>
      </c>
      <c r="FG7" t="s">
        <v>233</v>
      </c>
      <c r="FH7">
        <v>75</v>
      </c>
      <c r="FI7">
        <v>0</v>
      </c>
      <c r="FM7" t="s">
        <v>4</v>
      </c>
      <c r="FN7" t="s">
        <v>4</v>
      </c>
      <c r="FO7" t="s">
        <v>4</v>
      </c>
      <c r="FP7" t="s">
        <v>55</v>
      </c>
      <c r="FQ7" t="s">
        <v>56</v>
      </c>
      <c r="FR7" t="s">
        <v>56</v>
      </c>
      <c r="FS7">
        <v>0</v>
      </c>
      <c r="FT7">
        <v>0</v>
      </c>
      <c r="FU7" t="s">
        <v>41</v>
      </c>
      <c r="FV7" t="s">
        <v>3</v>
      </c>
      <c r="FW7">
        <v>0.6</v>
      </c>
      <c r="FY7">
        <v>13.1</v>
      </c>
      <c r="GF7" t="s">
        <v>13</v>
      </c>
      <c r="GG7" t="s">
        <v>94</v>
      </c>
      <c r="GH7" t="s">
        <v>11</v>
      </c>
      <c r="GL7" t="s">
        <v>4</v>
      </c>
      <c r="GN7">
        <v>3.9</v>
      </c>
      <c r="GO7">
        <v>4.4000000000000004</v>
      </c>
      <c r="GP7" t="s">
        <v>3</v>
      </c>
      <c r="GS7" t="s">
        <v>64</v>
      </c>
      <c r="GT7" t="s">
        <v>3</v>
      </c>
      <c r="GU7">
        <v>75</v>
      </c>
      <c r="GV7">
        <v>75</v>
      </c>
      <c r="GW7" t="s">
        <v>4</v>
      </c>
      <c r="GX7" t="s">
        <v>65</v>
      </c>
      <c r="GY7" t="s">
        <v>59</v>
      </c>
      <c r="GZ7">
        <v>19</v>
      </c>
      <c r="HA7">
        <v>5</v>
      </c>
      <c r="HB7">
        <v>5</v>
      </c>
      <c r="HE7" t="s">
        <v>165</v>
      </c>
      <c r="HF7" t="s">
        <v>59</v>
      </c>
      <c r="HG7">
        <v>56</v>
      </c>
      <c r="HH7">
        <v>5</v>
      </c>
      <c r="HI7">
        <v>5</v>
      </c>
      <c r="HL7" t="s">
        <v>65</v>
      </c>
      <c r="HM7">
        <v>75</v>
      </c>
      <c r="HN7">
        <v>5</v>
      </c>
      <c r="HO7">
        <v>5</v>
      </c>
      <c r="IO7">
        <v>50</v>
      </c>
      <c r="IP7">
        <v>50</v>
      </c>
      <c r="IQ7">
        <v>2.8</v>
      </c>
      <c r="IR7" t="s">
        <v>68</v>
      </c>
      <c r="IS7" t="s">
        <v>4</v>
      </c>
      <c r="IT7" t="s">
        <v>4</v>
      </c>
      <c r="IV7" t="s">
        <v>4</v>
      </c>
      <c r="IW7" t="s">
        <v>3</v>
      </c>
      <c r="IX7" s="25">
        <v>0.4</v>
      </c>
      <c r="IZ7" t="s">
        <v>4</v>
      </c>
      <c r="JB7" t="s">
        <v>1076</v>
      </c>
      <c r="JC7" t="s">
        <v>234</v>
      </c>
      <c r="JD7">
        <v>50</v>
      </c>
      <c r="JE7">
        <v>75</v>
      </c>
      <c r="JG7" t="s">
        <v>55</v>
      </c>
      <c r="JH7" t="s">
        <v>91</v>
      </c>
      <c r="JI7">
        <v>10.3</v>
      </c>
      <c r="JP7" t="s">
        <v>13</v>
      </c>
      <c r="JQ7" t="s">
        <v>12</v>
      </c>
      <c r="JV7" t="s">
        <v>3</v>
      </c>
      <c r="JW7" t="s">
        <v>25</v>
      </c>
      <c r="JX7" t="s">
        <v>235</v>
      </c>
    </row>
    <row r="8" spans="1:284" x14ac:dyDescent="0.35">
      <c r="A8">
        <v>20400022</v>
      </c>
      <c r="B8" t="s">
        <v>206</v>
      </c>
      <c r="C8">
        <v>0.43402777777777773</v>
      </c>
      <c r="D8">
        <v>44454</v>
      </c>
      <c r="E8" t="s">
        <v>47</v>
      </c>
      <c r="F8" t="s">
        <v>271</v>
      </c>
      <c r="G8" t="s">
        <v>236</v>
      </c>
      <c r="H8" t="s">
        <v>272</v>
      </c>
      <c r="K8">
        <v>50</v>
      </c>
      <c r="L8">
        <v>50</v>
      </c>
      <c r="M8">
        <v>3.44</v>
      </c>
      <c r="P8" t="s">
        <v>51</v>
      </c>
      <c r="Q8" t="s">
        <v>4</v>
      </c>
      <c r="R8" t="s">
        <v>4</v>
      </c>
      <c r="T8" t="s">
        <v>4</v>
      </c>
      <c r="U8" t="s">
        <v>3</v>
      </c>
      <c r="V8">
        <v>0.9</v>
      </c>
      <c r="X8" t="s">
        <v>4</v>
      </c>
      <c r="Z8" t="s">
        <v>7</v>
      </c>
      <c r="AG8" t="s">
        <v>55</v>
      </c>
      <c r="AH8" t="s">
        <v>102</v>
      </c>
      <c r="AI8">
        <v>12.3</v>
      </c>
      <c r="AP8" t="s">
        <v>12</v>
      </c>
      <c r="AQ8" t="s">
        <v>11</v>
      </c>
      <c r="AR8" t="s">
        <v>13</v>
      </c>
      <c r="AV8" t="s">
        <v>4</v>
      </c>
      <c r="AY8">
        <v>26</v>
      </c>
      <c r="AZ8">
        <v>26</v>
      </c>
      <c r="BA8">
        <v>2.62</v>
      </c>
      <c r="BJ8" t="s">
        <v>4</v>
      </c>
      <c r="BL8" t="s">
        <v>4</v>
      </c>
      <c r="BM8" t="s">
        <v>54</v>
      </c>
      <c r="BT8" t="s">
        <v>4</v>
      </c>
      <c r="BU8" t="s">
        <v>4</v>
      </c>
      <c r="BV8" t="s">
        <v>4</v>
      </c>
      <c r="BW8" t="s">
        <v>55</v>
      </c>
      <c r="BX8" t="s">
        <v>56</v>
      </c>
      <c r="BY8" t="s">
        <v>56</v>
      </c>
      <c r="BZ8">
        <v>0</v>
      </c>
      <c r="CA8">
        <v>0</v>
      </c>
      <c r="CB8" t="s">
        <v>40</v>
      </c>
      <c r="CC8" t="s">
        <v>3</v>
      </c>
      <c r="CD8">
        <v>0.9</v>
      </c>
      <c r="CF8">
        <v>14.6</v>
      </c>
      <c r="CM8" t="s">
        <v>13</v>
      </c>
      <c r="CN8" t="s">
        <v>12</v>
      </c>
      <c r="CO8" t="s">
        <v>11</v>
      </c>
      <c r="CS8" t="s">
        <v>4</v>
      </c>
      <c r="CU8">
        <v>1.3</v>
      </c>
      <c r="CV8">
        <v>1.1000000000000001</v>
      </c>
      <c r="CW8" t="s">
        <v>4</v>
      </c>
      <c r="CZ8" t="s">
        <v>64</v>
      </c>
      <c r="DA8" t="s">
        <v>3</v>
      </c>
      <c r="DB8">
        <v>13</v>
      </c>
      <c r="DC8">
        <v>26</v>
      </c>
      <c r="DD8" t="s">
        <v>4</v>
      </c>
      <c r="DE8" t="s">
        <v>65</v>
      </c>
      <c r="DF8" t="s">
        <v>60</v>
      </c>
      <c r="DG8">
        <v>26</v>
      </c>
      <c r="DH8">
        <v>5</v>
      </c>
      <c r="DI8">
        <v>5</v>
      </c>
      <c r="DL8" t="s">
        <v>65</v>
      </c>
      <c r="DM8" t="s">
        <v>59</v>
      </c>
      <c r="DN8">
        <v>13</v>
      </c>
      <c r="DO8">
        <v>5</v>
      </c>
      <c r="DP8">
        <v>5</v>
      </c>
      <c r="DS8" t="s">
        <v>56</v>
      </c>
      <c r="DT8" t="s">
        <v>59</v>
      </c>
      <c r="DU8">
        <v>13</v>
      </c>
      <c r="EV8">
        <v>25</v>
      </c>
      <c r="EW8">
        <v>25</v>
      </c>
      <c r="EX8">
        <v>6.24</v>
      </c>
      <c r="FC8" t="s">
        <v>4</v>
      </c>
      <c r="FE8" t="s">
        <v>4</v>
      </c>
      <c r="FF8" t="s">
        <v>7</v>
      </c>
      <c r="FM8" t="s">
        <v>4</v>
      </c>
      <c r="FN8" t="s">
        <v>4</v>
      </c>
      <c r="FO8" t="s">
        <v>4</v>
      </c>
      <c r="FP8" t="s">
        <v>55</v>
      </c>
      <c r="FQ8" t="s">
        <v>56</v>
      </c>
      <c r="FR8" t="s">
        <v>56</v>
      </c>
      <c r="FS8">
        <v>0</v>
      </c>
      <c r="FT8">
        <v>0</v>
      </c>
      <c r="FU8" t="s">
        <v>40</v>
      </c>
      <c r="FV8" t="s">
        <v>3</v>
      </c>
      <c r="FW8">
        <v>0.8</v>
      </c>
      <c r="FY8">
        <v>11</v>
      </c>
      <c r="GF8" t="s">
        <v>11</v>
      </c>
      <c r="GG8" t="s">
        <v>13</v>
      </c>
      <c r="GL8" t="s">
        <v>4</v>
      </c>
      <c r="GN8">
        <v>1.2</v>
      </c>
      <c r="GO8">
        <v>1</v>
      </c>
      <c r="GP8" t="s">
        <v>4</v>
      </c>
      <c r="GS8" t="s">
        <v>77</v>
      </c>
      <c r="GT8" t="s">
        <v>3</v>
      </c>
      <c r="GU8">
        <v>15</v>
      </c>
      <c r="GV8">
        <v>25</v>
      </c>
      <c r="GW8" t="s">
        <v>4</v>
      </c>
      <c r="GX8" t="s">
        <v>65</v>
      </c>
      <c r="GY8" t="s">
        <v>60</v>
      </c>
      <c r="GZ8">
        <v>25</v>
      </c>
      <c r="HA8">
        <v>5</v>
      </c>
      <c r="HB8">
        <v>2</v>
      </c>
      <c r="HE8" t="s">
        <v>65</v>
      </c>
      <c r="HF8" t="s">
        <v>59</v>
      </c>
      <c r="HG8">
        <v>15</v>
      </c>
      <c r="HH8">
        <v>5</v>
      </c>
      <c r="HI8">
        <v>4</v>
      </c>
      <c r="HL8" t="s">
        <v>56</v>
      </c>
      <c r="HM8" t="s">
        <v>59</v>
      </c>
      <c r="HN8">
        <v>10</v>
      </c>
      <c r="IO8">
        <v>50</v>
      </c>
      <c r="IP8">
        <v>50</v>
      </c>
      <c r="IQ8">
        <v>3.4</v>
      </c>
      <c r="IR8" t="s">
        <v>51</v>
      </c>
      <c r="IS8" t="s">
        <v>4</v>
      </c>
      <c r="IT8" t="s">
        <v>4</v>
      </c>
      <c r="IV8" t="s">
        <v>4</v>
      </c>
      <c r="IW8" t="s">
        <v>3</v>
      </c>
      <c r="IX8" s="12">
        <v>1.2</v>
      </c>
      <c r="IZ8" t="s">
        <v>4</v>
      </c>
      <c r="JB8" t="s">
        <v>7</v>
      </c>
      <c r="JG8" t="s">
        <v>55</v>
      </c>
      <c r="JH8" t="s">
        <v>102</v>
      </c>
      <c r="JI8">
        <v>8.3000000000000007</v>
      </c>
      <c r="JP8" t="s">
        <v>12</v>
      </c>
      <c r="JQ8" t="s">
        <v>13</v>
      </c>
      <c r="JV8" t="s">
        <v>4</v>
      </c>
    </row>
    <row r="9" spans="1:284" x14ac:dyDescent="0.35">
      <c r="A9">
        <v>20400023</v>
      </c>
      <c r="B9" t="s">
        <v>206</v>
      </c>
      <c r="C9">
        <v>0.54652777777777783</v>
      </c>
      <c r="D9">
        <v>44454</v>
      </c>
      <c r="E9" t="s">
        <v>47</v>
      </c>
      <c r="F9" t="s">
        <v>269</v>
      </c>
      <c r="G9" t="s">
        <v>236</v>
      </c>
      <c r="H9" t="s">
        <v>270</v>
      </c>
      <c r="K9">
        <v>50</v>
      </c>
      <c r="L9">
        <v>37</v>
      </c>
      <c r="M9">
        <v>5.08</v>
      </c>
      <c r="P9" t="s">
        <v>51</v>
      </c>
      <c r="Q9" t="s">
        <v>4</v>
      </c>
      <c r="R9" t="s">
        <v>4</v>
      </c>
      <c r="T9" t="s">
        <v>4</v>
      </c>
      <c r="U9" t="s">
        <v>3</v>
      </c>
      <c r="V9">
        <v>1.4</v>
      </c>
      <c r="X9" t="s">
        <v>4</v>
      </c>
      <c r="Z9" t="s">
        <v>7</v>
      </c>
      <c r="AG9" t="s">
        <v>86</v>
      </c>
      <c r="AH9" t="s">
        <v>102</v>
      </c>
      <c r="AI9">
        <v>9.1999999999999993</v>
      </c>
      <c r="AM9">
        <v>14.3</v>
      </c>
      <c r="AO9">
        <v>9</v>
      </c>
      <c r="AP9" t="s">
        <v>12</v>
      </c>
      <c r="AQ9" t="s">
        <v>11</v>
      </c>
      <c r="AV9" t="s">
        <v>4</v>
      </c>
      <c r="AY9">
        <v>33</v>
      </c>
      <c r="AZ9">
        <v>45</v>
      </c>
      <c r="BA9">
        <v>6.89</v>
      </c>
      <c r="BJ9" t="s">
        <v>4</v>
      </c>
      <c r="BL9" t="s">
        <v>4</v>
      </c>
      <c r="BM9" t="s">
        <v>54</v>
      </c>
      <c r="BT9" t="s">
        <v>3</v>
      </c>
      <c r="BU9" t="s">
        <v>3</v>
      </c>
      <c r="BV9" t="s">
        <v>4</v>
      </c>
      <c r="BW9" t="s">
        <v>55</v>
      </c>
      <c r="BX9" t="s">
        <v>92</v>
      </c>
      <c r="BY9" t="s">
        <v>1166</v>
      </c>
      <c r="BZ9">
        <v>1</v>
      </c>
      <c r="CA9">
        <v>0</v>
      </c>
      <c r="CB9" t="s">
        <v>41</v>
      </c>
      <c r="CC9" t="s">
        <v>3</v>
      </c>
      <c r="CD9">
        <v>0.9</v>
      </c>
      <c r="CF9">
        <v>11.1</v>
      </c>
      <c r="CM9" t="s">
        <v>12</v>
      </c>
      <c r="CN9" t="s">
        <v>13</v>
      </c>
      <c r="CS9" t="s">
        <v>4</v>
      </c>
      <c r="CU9">
        <v>1.4</v>
      </c>
      <c r="CV9">
        <v>1.3</v>
      </c>
      <c r="CW9" t="s">
        <v>4</v>
      </c>
      <c r="CZ9" t="s">
        <v>77</v>
      </c>
      <c r="DA9" t="s">
        <v>3</v>
      </c>
      <c r="DB9">
        <v>15</v>
      </c>
      <c r="DC9">
        <v>13</v>
      </c>
      <c r="DD9" t="s">
        <v>4</v>
      </c>
      <c r="DE9" t="s">
        <v>65</v>
      </c>
      <c r="DF9" t="s">
        <v>60</v>
      </c>
      <c r="DG9">
        <v>13</v>
      </c>
      <c r="DH9">
        <v>5</v>
      </c>
      <c r="DI9">
        <v>5</v>
      </c>
      <c r="DL9" t="s">
        <v>65</v>
      </c>
      <c r="DM9" t="s">
        <v>59</v>
      </c>
      <c r="DN9">
        <v>15</v>
      </c>
      <c r="DO9">
        <v>5</v>
      </c>
      <c r="DP9">
        <v>5</v>
      </c>
      <c r="EU9" t="s">
        <v>377</v>
      </c>
      <c r="EV9">
        <v>33</v>
      </c>
      <c r="EW9">
        <v>33</v>
      </c>
      <c r="EX9">
        <v>6.36</v>
      </c>
      <c r="FC9" t="s">
        <v>4</v>
      </c>
      <c r="FE9" t="s">
        <v>4</v>
      </c>
      <c r="FF9" t="s">
        <v>7</v>
      </c>
      <c r="FM9" t="s">
        <v>4</v>
      </c>
      <c r="FN9" t="s">
        <v>3</v>
      </c>
      <c r="FO9" t="s">
        <v>3</v>
      </c>
      <c r="FP9" t="s">
        <v>31</v>
      </c>
      <c r="FQ9" t="s">
        <v>56</v>
      </c>
      <c r="FR9" t="s">
        <v>56</v>
      </c>
      <c r="FS9">
        <v>0</v>
      </c>
      <c r="FT9">
        <v>0</v>
      </c>
      <c r="FU9" t="s">
        <v>41</v>
      </c>
      <c r="FV9" t="s">
        <v>3</v>
      </c>
      <c r="FW9">
        <v>0.9</v>
      </c>
      <c r="FY9">
        <v>10.9</v>
      </c>
      <c r="GF9" t="s">
        <v>11</v>
      </c>
      <c r="GG9" t="s">
        <v>94</v>
      </c>
      <c r="GH9" t="s">
        <v>13</v>
      </c>
      <c r="GL9" t="s">
        <v>4</v>
      </c>
      <c r="GN9">
        <v>2.2000000000000002</v>
      </c>
      <c r="GO9">
        <v>1.7</v>
      </c>
      <c r="GP9" t="s">
        <v>4</v>
      </c>
      <c r="GS9" t="s">
        <v>77</v>
      </c>
      <c r="GT9" t="s">
        <v>3</v>
      </c>
      <c r="GU9">
        <v>33</v>
      </c>
      <c r="GV9">
        <v>33</v>
      </c>
      <c r="GW9" t="s">
        <v>4</v>
      </c>
      <c r="GX9" t="s">
        <v>65</v>
      </c>
      <c r="GY9" t="s">
        <v>60</v>
      </c>
      <c r="GZ9">
        <v>33</v>
      </c>
      <c r="HA9">
        <v>5</v>
      </c>
      <c r="HB9">
        <v>3</v>
      </c>
      <c r="HE9" t="s">
        <v>65</v>
      </c>
      <c r="HF9" t="s">
        <v>59</v>
      </c>
      <c r="HG9">
        <v>33</v>
      </c>
      <c r="HH9">
        <v>5</v>
      </c>
      <c r="HI9">
        <v>3</v>
      </c>
      <c r="IO9">
        <v>50</v>
      </c>
      <c r="IP9">
        <v>50</v>
      </c>
      <c r="IQ9">
        <v>5.68</v>
      </c>
      <c r="IR9" t="s">
        <v>51</v>
      </c>
      <c r="IS9" t="s">
        <v>4</v>
      </c>
      <c r="IT9" t="s">
        <v>4</v>
      </c>
      <c r="IV9" t="s">
        <v>4</v>
      </c>
      <c r="IW9" t="s">
        <v>3</v>
      </c>
      <c r="IX9" s="12">
        <v>1.1000000000000001</v>
      </c>
      <c r="IZ9" t="s">
        <v>4</v>
      </c>
      <c r="JB9" t="s">
        <v>7</v>
      </c>
      <c r="JG9" t="s">
        <v>31</v>
      </c>
      <c r="JH9" t="s">
        <v>102</v>
      </c>
      <c r="JI9">
        <v>9.1999999999999993</v>
      </c>
      <c r="JO9">
        <v>15.6</v>
      </c>
      <c r="JP9" t="s">
        <v>11</v>
      </c>
      <c r="JQ9" t="s">
        <v>12</v>
      </c>
      <c r="JR9" t="s">
        <v>13</v>
      </c>
      <c r="JV9" t="s">
        <v>4</v>
      </c>
      <c r="JX9" t="s">
        <v>380</v>
      </c>
    </row>
    <row r="10" spans="1:284" x14ac:dyDescent="0.35">
      <c r="A10">
        <v>20400025</v>
      </c>
      <c r="B10" t="s">
        <v>46</v>
      </c>
      <c r="C10">
        <v>0.44444444444444442</v>
      </c>
      <c r="D10">
        <v>44482</v>
      </c>
      <c r="E10" t="s">
        <v>47</v>
      </c>
      <c r="F10" t="s">
        <v>117</v>
      </c>
      <c r="G10" t="s">
        <v>236</v>
      </c>
      <c r="H10" t="s">
        <v>237</v>
      </c>
      <c r="K10">
        <v>50</v>
      </c>
      <c r="L10">
        <v>50</v>
      </c>
      <c r="M10">
        <v>4.32</v>
      </c>
      <c r="P10" t="s">
        <v>68</v>
      </c>
      <c r="Q10" t="s">
        <v>4</v>
      </c>
      <c r="R10" t="s">
        <v>4</v>
      </c>
      <c r="T10" t="s">
        <v>4</v>
      </c>
      <c r="U10" t="s">
        <v>3</v>
      </c>
      <c r="V10">
        <v>0.9</v>
      </c>
      <c r="X10" t="s">
        <v>4</v>
      </c>
      <c r="Z10" t="s">
        <v>1076</v>
      </c>
      <c r="AA10" t="s">
        <v>238</v>
      </c>
      <c r="AB10">
        <v>50</v>
      </c>
      <c r="AC10">
        <v>22</v>
      </c>
      <c r="AG10" t="s">
        <v>55</v>
      </c>
      <c r="AH10" t="s">
        <v>40</v>
      </c>
      <c r="AI10">
        <v>16.8</v>
      </c>
      <c r="AP10" t="s">
        <v>12</v>
      </c>
      <c r="AQ10" t="s">
        <v>11</v>
      </c>
      <c r="AR10" t="s">
        <v>13</v>
      </c>
      <c r="AV10" t="s">
        <v>3</v>
      </c>
      <c r="AW10" t="s">
        <v>239</v>
      </c>
      <c r="AY10">
        <v>22</v>
      </c>
      <c r="AZ10">
        <v>22</v>
      </c>
      <c r="BA10">
        <v>6.63</v>
      </c>
      <c r="BJ10" t="s">
        <v>3</v>
      </c>
      <c r="BK10">
        <v>0</v>
      </c>
      <c r="BL10" t="s">
        <v>4</v>
      </c>
      <c r="BM10" t="s">
        <v>54</v>
      </c>
      <c r="BT10" t="s">
        <v>4</v>
      </c>
      <c r="BU10" t="s">
        <v>3</v>
      </c>
      <c r="BV10" t="s">
        <v>3</v>
      </c>
      <c r="BW10" t="s">
        <v>55</v>
      </c>
      <c r="BX10" t="s">
        <v>56</v>
      </c>
      <c r="BY10" t="s">
        <v>56</v>
      </c>
      <c r="BZ10">
        <v>0</v>
      </c>
      <c r="CA10">
        <v>0</v>
      </c>
      <c r="CB10" t="s">
        <v>40</v>
      </c>
      <c r="CC10" t="s">
        <v>3</v>
      </c>
      <c r="CD10">
        <v>0.7</v>
      </c>
      <c r="CF10">
        <v>20</v>
      </c>
      <c r="CM10" t="s">
        <v>12</v>
      </c>
      <c r="CN10" t="s">
        <v>11</v>
      </c>
      <c r="CO10" t="s">
        <v>13</v>
      </c>
      <c r="CS10" t="s">
        <v>98</v>
      </c>
      <c r="CT10" t="s">
        <v>25</v>
      </c>
      <c r="CU10">
        <v>2.2999999999999998</v>
      </c>
      <c r="CV10">
        <v>1.2</v>
      </c>
      <c r="CW10" t="s">
        <v>4</v>
      </c>
      <c r="CZ10" t="s">
        <v>57</v>
      </c>
      <c r="DA10" t="s">
        <v>3</v>
      </c>
      <c r="DB10">
        <v>22</v>
      </c>
      <c r="DC10">
        <v>22</v>
      </c>
      <c r="DD10" t="s">
        <v>4</v>
      </c>
      <c r="DE10" t="s">
        <v>65</v>
      </c>
      <c r="DF10" t="s">
        <v>60</v>
      </c>
      <c r="DG10">
        <v>22</v>
      </c>
      <c r="DH10">
        <v>5</v>
      </c>
      <c r="DI10">
        <v>5</v>
      </c>
      <c r="DL10" t="s">
        <v>65</v>
      </c>
      <c r="DM10" t="s">
        <v>59</v>
      </c>
      <c r="DN10">
        <v>22</v>
      </c>
      <c r="DO10">
        <v>5</v>
      </c>
      <c r="DP10">
        <v>5</v>
      </c>
      <c r="EV10">
        <v>42</v>
      </c>
      <c r="EW10">
        <v>42</v>
      </c>
      <c r="EX10">
        <v>1.88</v>
      </c>
      <c r="FC10" t="s">
        <v>4</v>
      </c>
      <c r="FE10" t="s">
        <v>4</v>
      </c>
      <c r="FF10" t="s">
        <v>7</v>
      </c>
      <c r="FM10" t="s">
        <v>4</v>
      </c>
      <c r="FN10" t="s">
        <v>4</v>
      </c>
      <c r="FO10" t="s">
        <v>4</v>
      </c>
      <c r="FP10" t="s">
        <v>55</v>
      </c>
      <c r="FQ10" t="s">
        <v>56</v>
      </c>
      <c r="FR10" t="s">
        <v>56</v>
      </c>
      <c r="FS10">
        <v>0</v>
      </c>
      <c r="FT10">
        <v>0</v>
      </c>
      <c r="FU10" t="s">
        <v>40</v>
      </c>
      <c r="FV10" t="s">
        <v>4</v>
      </c>
      <c r="FX10">
        <v>0.8</v>
      </c>
      <c r="FY10">
        <v>14.6</v>
      </c>
      <c r="GF10" t="s">
        <v>12</v>
      </c>
      <c r="GG10" t="s">
        <v>13</v>
      </c>
      <c r="GH10" t="s">
        <v>11</v>
      </c>
      <c r="GL10" t="s">
        <v>4</v>
      </c>
      <c r="GN10">
        <v>1.4</v>
      </c>
      <c r="GO10">
        <v>1.6</v>
      </c>
      <c r="GP10" t="s">
        <v>4</v>
      </c>
      <c r="GQ10" t="s">
        <v>119</v>
      </c>
      <c r="GR10" t="s">
        <v>87</v>
      </c>
      <c r="GS10" t="s">
        <v>110</v>
      </c>
      <c r="GT10" t="s">
        <v>3</v>
      </c>
      <c r="GU10">
        <v>36</v>
      </c>
      <c r="GV10">
        <v>42</v>
      </c>
      <c r="GW10" t="s">
        <v>4</v>
      </c>
      <c r="GX10" t="s">
        <v>66</v>
      </c>
      <c r="GY10" t="s">
        <v>60</v>
      </c>
      <c r="GZ10">
        <v>42</v>
      </c>
      <c r="HA10">
        <v>5</v>
      </c>
      <c r="HB10">
        <v>4</v>
      </c>
      <c r="HE10" t="s">
        <v>66</v>
      </c>
      <c r="HF10" t="s">
        <v>59</v>
      </c>
      <c r="HG10">
        <v>36</v>
      </c>
      <c r="HH10">
        <v>5</v>
      </c>
      <c r="HI10">
        <v>4</v>
      </c>
      <c r="IO10">
        <v>50</v>
      </c>
      <c r="IP10">
        <v>50</v>
      </c>
      <c r="IQ10">
        <v>3.02</v>
      </c>
      <c r="IR10" t="s">
        <v>68</v>
      </c>
      <c r="IS10" t="s">
        <v>4</v>
      </c>
      <c r="IT10" t="s">
        <v>4</v>
      </c>
      <c r="IV10" t="s">
        <v>4</v>
      </c>
      <c r="IW10" t="s">
        <v>3</v>
      </c>
      <c r="IX10" s="12">
        <v>0.8</v>
      </c>
      <c r="IZ10" t="s">
        <v>4</v>
      </c>
      <c r="JB10" t="s">
        <v>7</v>
      </c>
      <c r="JG10" t="s">
        <v>55</v>
      </c>
      <c r="JH10" t="s">
        <v>40</v>
      </c>
      <c r="JI10">
        <v>13.5</v>
      </c>
      <c r="JP10" t="s">
        <v>12</v>
      </c>
      <c r="JQ10" t="s">
        <v>13</v>
      </c>
      <c r="JV10" t="s">
        <v>3</v>
      </c>
      <c r="JW10" t="s">
        <v>25</v>
      </c>
      <c r="JX10" t="s">
        <v>245</v>
      </c>
    </row>
    <row r="11" spans="1:284" x14ac:dyDescent="0.35">
      <c r="A11">
        <v>20400031</v>
      </c>
      <c r="B11" t="s">
        <v>206</v>
      </c>
      <c r="C11">
        <v>0.56388888888888888</v>
      </c>
      <c r="D11">
        <v>44453</v>
      </c>
      <c r="E11" t="s">
        <v>47</v>
      </c>
      <c r="F11" t="s">
        <v>269</v>
      </c>
      <c r="G11" t="s">
        <v>277</v>
      </c>
      <c r="H11" t="s">
        <v>278</v>
      </c>
      <c r="K11">
        <v>50</v>
      </c>
      <c r="L11">
        <v>50</v>
      </c>
      <c r="M11">
        <v>0.32</v>
      </c>
      <c r="P11" t="s">
        <v>51</v>
      </c>
      <c r="Q11" t="s">
        <v>4</v>
      </c>
      <c r="R11" t="s">
        <v>4</v>
      </c>
      <c r="T11" t="s">
        <v>4</v>
      </c>
      <c r="U11" t="s">
        <v>3</v>
      </c>
      <c r="V11">
        <v>1.2</v>
      </c>
      <c r="X11" t="s">
        <v>4</v>
      </c>
      <c r="Z11" t="s">
        <v>7</v>
      </c>
      <c r="AG11" t="s">
        <v>55</v>
      </c>
      <c r="AH11" t="s">
        <v>42</v>
      </c>
      <c r="AI11">
        <v>22.7</v>
      </c>
      <c r="AP11" t="s">
        <v>13</v>
      </c>
      <c r="AQ11" t="s">
        <v>14</v>
      </c>
      <c r="AR11" t="s">
        <v>17</v>
      </c>
      <c r="AS11" t="s">
        <v>15</v>
      </c>
      <c r="AV11" t="s">
        <v>4</v>
      </c>
      <c r="AY11">
        <v>90</v>
      </c>
      <c r="AZ11">
        <v>90</v>
      </c>
      <c r="BA11">
        <v>7.0000000000000007E-2</v>
      </c>
      <c r="BJ11" t="s">
        <v>3</v>
      </c>
      <c r="BK11">
        <v>15</v>
      </c>
      <c r="BL11" t="s">
        <v>4</v>
      </c>
      <c r="BM11" t="s">
        <v>54</v>
      </c>
      <c r="BT11" t="s">
        <v>4</v>
      </c>
      <c r="BU11" t="s">
        <v>4</v>
      </c>
      <c r="BV11" t="s">
        <v>4</v>
      </c>
      <c r="BW11" t="s">
        <v>38</v>
      </c>
      <c r="BX11" t="s">
        <v>56</v>
      </c>
      <c r="BY11" t="s">
        <v>56</v>
      </c>
      <c r="BZ11">
        <v>0</v>
      </c>
      <c r="CA11">
        <v>0</v>
      </c>
      <c r="CB11" t="s">
        <v>42</v>
      </c>
      <c r="CC11" t="s">
        <v>3</v>
      </c>
      <c r="CD11">
        <v>1.5</v>
      </c>
      <c r="CF11">
        <v>29.2</v>
      </c>
      <c r="CM11" t="s">
        <v>14</v>
      </c>
      <c r="CN11" t="s">
        <v>13</v>
      </c>
      <c r="CO11" t="s">
        <v>94</v>
      </c>
      <c r="CS11" t="s">
        <v>3</v>
      </c>
      <c r="CT11" t="s">
        <v>25</v>
      </c>
      <c r="CU11">
        <v>3.7</v>
      </c>
      <c r="CV11">
        <v>2.7</v>
      </c>
      <c r="CW11" t="s">
        <v>3</v>
      </c>
      <c r="CZ11" t="s">
        <v>64</v>
      </c>
      <c r="DA11" t="s">
        <v>3</v>
      </c>
      <c r="DB11">
        <v>90</v>
      </c>
      <c r="DC11">
        <v>52</v>
      </c>
      <c r="DD11" t="s">
        <v>4</v>
      </c>
      <c r="DE11" t="s">
        <v>65</v>
      </c>
      <c r="DF11" t="s">
        <v>60</v>
      </c>
      <c r="DG11">
        <v>22</v>
      </c>
      <c r="DH11">
        <v>5</v>
      </c>
      <c r="DI11">
        <v>5</v>
      </c>
      <c r="DL11" t="s">
        <v>279</v>
      </c>
      <c r="DM11" t="s">
        <v>60</v>
      </c>
      <c r="DN11">
        <v>30</v>
      </c>
      <c r="DO11">
        <v>5</v>
      </c>
      <c r="DP11">
        <v>1</v>
      </c>
      <c r="DS11" t="s">
        <v>56</v>
      </c>
      <c r="DT11" t="s">
        <v>60</v>
      </c>
      <c r="DU11">
        <v>38</v>
      </c>
      <c r="DZ11" t="s">
        <v>65</v>
      </c>
      <c r="EA11" t="s">
        <v>59</v>
      </c>
      <c r="EB11">
        <v>20</v>
      </c>
      <c r="EC11">
        <v>5</v>
      </c>
      <c r="ED11">
        <v>5</v>
      </c>
      <c r="EG11" t="s">
        <v>279</v>
      </c>
      <c r="EH11" t="s">
        <v>59</v>
      </c>
      <c r="EI11">
        <v>70</v>
      </c>
      <c r="EJ11">
        <v>5</v>
      </c>
      <c r="EK11">
        <v>2</v>
      </c>
      <c r="EV11">
        <v>72</v>
      </c>
      <c r="EW11">
        <v>72</v>
      </c>
      <c r="EX11">
        <v>0.69</v>
      </c>
      <c r="FC11" t="s">
        <v>4</v>
      </c>
      <c r="FE11" t="s">
        <v>4</v>
      </c>
      <c r="FF11" t="s">
        <v>7</v>
      </c>
      <c r="FM11" t="s">
        <v>4</v>
      </c>
      <c r="FN11" t="s">
        <v>4</v>
      </c>
      <c r="FO11" t="s">
        <v>4</v>
      </c>
      <c r="FP11" t="s">
        <v>55</v>
      </c>
      <c r="FQ11" t="s">
        <v>56</v>
      </c>
      <c r="FR11" t="s">
        <v>56</v>
      </c>
      <c r="FS11">
        <v>0</v>
      </c>
      <c r="FT11">
        <v>0</v>
      </c>
      <c r="FU11" t="s">
        <v>42</v>
      </c>
      <c r="FV11" t="s">
        <v>3</v>
      </c>
      <c r="FW11">
        <v>1.4</v>
      </c>
      <c r="FY11">
        <v>31.3</v>
      </c>
      <c r="GF11" t="s">
        <v>13</v>
      </c>
      <c r="GG11" t="s">
        <v>14</v>
      </c>
      <c r="GL11" t="s">
        <v>4</v>
      </c>
      <c r="GN11">
        <v>2.5</v>
      </c>
      <c r="GO11">
        <v>2.2000000000000002</v>
      </c>
      <c r="GP11" t="s">
        <v>4</v>
      </c>
      <c r="GS11" t="s">
        <v>64</v>
      </c>
      <c r="GT11" t="s">
        <v>3</v>
      </c>
      <c r="GU11">
        <v>72</v>
      </c>
      <c r="GV11">
        <v>27</v>
      </c>
      <c r="GW11" t="s">
        <v>4</v>
      </c>
      <c r="GX11" t="s">
        <v>65</v>
      </c>
      <c r="GY11" t="s">
        <v>60</v>
      </c>
      <c r="GZ11">
        <v>27</v>
      </c>
      <c r="HA11">
        <v>5</v>
      </c>
      <c r="HB11">
        <v>5</v>
      </c>
      <c r="HE11" t="s">
        <v>56</v>
      </c>
      <c r="HF11" t="s">
        <v>213</v>
      </c>
      <c r="HG11">
        <v>45</v>
      </c>
      <c r="HL11" t="s">
        <v>65</v>
      </c>
      <c r="HM11" t="s">
        <v>59</v>
      </c>
      <c r="HN11">
        <v>21</v>
      </c>
      <c r="HO11">
        <v>5</v>
      </c>
      <c r="HP11">
        <v>5</v>
      </c>
      <c r="HS11" t="s">
        <v>279</v>
      </c>
      <c r="HT11" t="s">
        <v>59</v>
      </c>
      <c r="HU11">
        <v>51</v>
      </c>
      <c r="HV11">
        <v>5</v>
      </c>
      <c r="HW11">
        <v>2</v>
      </c>
      <c r="IO11">
        <v>50</v>
      </c>
      <c r="IP11">
        <v>50</v>
      </c>
      <c r="IQ11">
        <v>0.72</v>
      </c>
      <c r="IR11" t="s">
        <v>51</v>
      </c>
      <c r="IS11" t="s">
        <v>4</v>
      </c>
      <c r="IT11" t="s">
        <v>4</v>
      </c>
      <c r="IV11" t="s">
        <v>4</v>
      </c>
      <c r="IW11" t="s">
        <v>3</v>
      </c>
      <c r="IX11" s="12">
        <v>1</v>
      </c>
      <c r="IZ11" t="s">
        <v>4</v>
      </c>
      <c r="JB11" t="s">
        <v>7</v>
      </c>
      <c r="JG11" t="s">
        <v>55</v>
      </c>
      <c r="JH11" t="s">
        <v>42</v>
      </c>
      <c r="JI11">
        <v>27.8</v>
      </c>
      <c r="JP11" t="s">
        <v>13</v>
      </c>
      <c r="JQ11" t="s">
        <v>14</v>
      </c>
      <c r="JV11" t="s">
        <v>4</v>
      </c>
    </row>
    <row r="12" spans="1:284" x14ac:dyDescent="0.35">
      <c r="A12">
        <v>20400047</v>
      </c>
      <c r="B12" t="s">
        <v>283</v>
      </c>
      <c r="C12">
        <v>0.41319444444444442</v>
      </c>
      <c r="D12">
        <v>44453</v>
      </c>
      <c r="E12" t="s">
        <v>47</v>
      </c>
      <c r="F12" t="s">
        <v>269</v>
      </c>
      <c r="G12" t="s">
        <v>277</v>
      </c>
      <c r="H12" t="s">
        <v>284</v>
      </c>
      <c r="K12">
        <v>50</v>
      </c>
      <c r="L12">
        <v>51</v>
      </c>
      <c r="M12">
        <v>1.18</v>
      </c>
      <c r="P12" t="s">
        <v>68</v>
      </c>
      <c r="Q12" t="s">
        <v>4</v>
      </c>
      <c r="R12" t="s">
        <v>4</v>
      </c>
      <c r="T12" t="s">
        <v>4</v>
      </c>
      <c r="U12" t="s">
        <v>3</v>
      </c>
      <c r="V12">
        <v>1.2</v>
      </c>
      <c r="X12" t="s">
        <v>4</v>
      </c>
      <c r="Z12" t="s">
        <v>7</v>
      </c>
      <c r="AG12" t="s">
        <v>69</v>
      </c>
      <c r="AH12" t="s">
        <v>42</v>
      </c>
      <c r="AI12">
        <v>15.2</v>
      </c>
      <c r="AO12">
        <v>13</v>
      </c>
      <c r="AP12" t="s">
        <v>13</v>
      </c>
      <c r="AQ12" t="s">
        <v>12</v>
      </c>
      <c r="AR12" t="s">
        <v>14</v>
      </c>
      <c r="AV12" t="s">
        <v>98</v>
      </c>
      <c r="AW12" t="s">
        <v>248</v>
      </c>
      <c r="AY12">
        <v>82</v>
      </c>
      <c r="AZ12">
        <v>82</v>
      </c>
      <c r="BA12">
        <v>0.46</v>
      </c>
      <c r="BJ12" t="s">
        <v>3</v>
      </c>
      <c r="BK12" t="s">
        <v>285</v>
      </c>
      <c r="BL12" t="s">
        <v>4</v>
      </c>
      <c r="BM12" t="s">
        <v>54</v>
      </c>
      <c r="BT12" t="s">
        <v>4</v>
      </c>
      <c r="BU12" t="s">
        <v>4</v>
      </c>
      <c r="BV12" t="s">
        <v>4</v>
      </c>
      <c r="BW12" t="s">
        <v>55</v>
      </c>
      <c r="BX12" t="s">
        <v>56</v>
      </c>
      <c r="BY12" t="s">
        <v>56</v>
      </c>
      <c r="BZ12">
        <v>0</v>
      </c>
      <c r="CA12">
        <v>0</v>
      </c>
      <c r="CB12" t="s">
        <v>42</v>
      </c>
      <c r="CC12" t="s">
        <v>3</v>
      </c>
      <c r="CD12">
        <v>1.1000000000000001</v>
      </c>
      <c r="CF12">
        <v>15.2</v>
      </c>
      <c r="CM12" t="s">
        <v>12</v>
      </c>
      <c r="CN12" t="s">
        <v>13</v>
      </c>
      <c r="CO12" t="s">
        <v>14</v>
      </c>
      <c r="CS12" t="s">
        <v>4</v>
      </c>
      <c r="CU12">
        <v>1.8</v>
      </c>
      <c r="CV12">
        <v>2.1</v>
      </c>
      <c r="CW12" t="s">
        <v>4</v>
      </c>
      <c r="CZ12" t="s">
        <v>292</v>
      </c>
      <c r="DA12" t="s">
        <v>3</v>
      </c>
      <c r="DB12">
        <v>82</v>
      </c>
      <c r="DC12">
        <v>82</v>
      </c>
      <c r="DD12" t="s">
        <v>4</v>
      </c>
      <c r="DE12" t="s">
        <v>65</v>
      </c>
      <c r="DF12" t="s">
        <v>60</v>
      </c>
      <c r="DG12">
        <v>29</v>
      </c>
      <c r="DH12">
        <v>5</v>
      </c>
      <c r="DI12">
        <v>5</v>
      </c>
      <c r="DL12" t="s">
        <v>279</v>
      </c>
      <c r="DM12" t="s">
        <v>60</v>
      </c>
      <c r="DN12">
        <v>53</v>
      </c>
      <c r="DO12">
        <v>5</v>
      </c>
      <c r="DP12">
        <v>4</v>
      </c>
      <c r="DS12" t="s">
        <v>65</v>
      </c>
      <c r="DT12" t="s">
        <v>59</v>
      </c>
      <c r="DU12">
        <v>38</v>
      </c>
      <c r="DV12">
        <v>5</v>
      </c>
      <c r="DW12">
        <v>5</v>
      </c>
      <c r="DZ12" t="s">
        <v>279</v>
      </c>
      <c r="EA12" t="s">
        <v>59</v>
      </c>
      <c r="EB12">
        <v>44</v>
      </c>
      <c r="EC12">
        <v>5</v>
      </c>
      <c r="ED12">
        <v>4</v>
      </c>
      <c r="EV12">
        <v>82</v>
      </c>
      <c r="EW12">
        <v>82</v>
      </c>
      <c r="EX12">
        <v>0.77</v>
      </c>
      <c r="FC12" t="s">
        <v>4</v>
      </c>
      <c r="FE12" t="s">
        <v>4</v>
      </c>
      <c r="FF12" t="s">
        <v>7</v>
      </c>
      <c r="FM12" t="s">
        <v>4</v>
      </c>
      <c r="FN12" t="s">
        <v>4</v>
      </c>
      <c r="FO12" t="s">
        <v>4</v>
      </c>
      <c r="FP12" t="s">
        <v>55</v>
      </c>
      <c r="FQ12" t="s">
        <v>56</v>
      </c>
      <c r="FR12" t="s">
        <v>56</v>
      </c>
      <c r="FS12">
        <v>0</v>
      </c>
      <c r="FT12">
        <v>0</v>
      </c>
      <c r="FU12" t="s">
        <v>41</v>
      </c>
      <c r="FV12" t="s">
        <v>3</v>
      </c>
      <c r="FW12">
        <v>1.5</v>
      </c>
      <c r="FY12">
        <v>16.2</v>
      </c>
      <c r="GF12" t="s">
        <v>12</v>
      </c>
      <c r="GG12" t="s">
        <v>13</v>
      </c>
      <c r="GH12" t="s">
        <v>14</v>
      </c>
      <c r="GL12" t="s">
        <v>4</v>
      </c>
      <c r="GN12">
        <v>2.2000000000000002</v>
      </c>
      <c r="GO12">
        <v>2.7</v>
      </c>
      <c r="GP12" t="s">
        <v>4</v>
      </c>
      <c r="GS12" t="s">
        <v>64</v>
      </c>
      <c r="GT12" t="s">
        <v>3</v>
      </c>
      <c r="GU12">
        <v>82</v>
      </c>
      <c r="GV12">
        <v>82</v>
      </c>
      <c r="GW12" t="s">
        <v>4</v>
      </c>
      <c r="GX12" t="s">
        <v>65</v>
      </c>
      <c r="GY12" t="s">
        <v>60</v>
      </c>
      <c r="GZ12">
        <v>17</v>
      </c>
      <c r="HA12">
        <v>5</v>
      </c>
      <c r="HB12">
        <v>5</v>
      </c>
      <c r="HE12" t="s">
        <v>279</v>
      </c>
      <c r="HF12" t="s">
        <v>213</v>
      </c>
      <c r="HG12">
        <v>65</v>
      </c>
      <c r="HH12">
        <v>5</v>
      </c>
      <c r="HI12">
        <v>4</v>
      </c>
      <c r="HL12" t="s">
        <v>65</v>
      </c>
      <c r="HM12" t="s">
        <v>59</v>
      </c>
      <c r="HN12">
        <v>17</v>
      </c>
      <c r="HO12">
        <v>5</v>
      </c>
      <c r="HP12">
        <v>5</v>
      </c>
      <c r="HS12" t="s">
        <v>279</v>
      </c>
      <c r="HT12" t="s">
        <v>59</v>
      </c>
      <c r="HU12">
        <v>65</v>
      </c>
      <c r="HV12">
        <v>5</v>
      </c>
      <c r="HW12">
        <v>4</v>
      </c>
      <c r="IO12">
        <v>50</v>
      </c>
      <c r="IP12">
        <v>50</v>
      </c>
      <c r="IQ12">
        <v>1.32</v>
      </c>
      <c r="IR12" t="s">
        <v>68</v>
      </c>
      <c r="IS12" t="s">
        <v>4</v>
      </c>
      <c r="IT12" t="s">
        <v>4</v>
      </c>
      <c r="IV12" t="s">
        <v>4</v>
      </c>
      <c r="IW12" t="s">
        <v>3</v>
      </c>
      <c r="IX12" s="12">
        <v>1.6</v>
      </c>
      <c r="IZ12" t="s">
        <v>4</v>
      </c>
      <c r="JB12" t="s">
        <v>1076</v>
      </c>
      <c r="JC12" t="s">
        <v>287</v>
      </c>
      <c r="JD12">
        <v>50</v>
      </c>
      <c r="JE12">
        <v>82</v>
      </c>
      <c r="JG12" t="s">
        <v>55</v>
      </c>
      <c r="JH12" t="s">
        <v>91</v>
      </c>
      <c r="JI12">
        <v>10.9</v>
      </c>
      <c r="JP12" t="s">
        <v>13</v>
      </c>
      <c r="JQ12" t="s">
        <v>11</v>
      </c>
      <c r="JV12" t="s">
        <v>4</v>
      </c>
    </row>
    <row r="13" spans="1:284" x14ac:dyDescent="0.35">
      <c r="A13">
        <v>20400050</v>
      </c>
      <c r="B13" t="s">
        <v>72</v>
      </c>
      <c r="C13">
        <v>0.61805555555555558</v>
      </c>
      <c r="D13">
        <v>44428</v>
      </c>
      <c r="E13" t="s">
        <v>47</v>
      </c>
      <c r="F13" t="s">
        <v>271</v>
      </c>
      <c r="G13" t="s">
        <v>410</v>
      </c>
      <c r="H13" t="s">
        <v>411</v>
      </c>
      <c r="K13">
        <v>50</v>
      </c>
      <c r="L13">
        <v>49</v>
      </c>
      <c r="M13">
        <v>0.53</v>
      </c>
      <c r="P13" t="s">
        <v>68</v>
      </c>
      <c r="Q13" t="s">
        <v>4</v>
      </c>
      <c r="R13" t="s">
        <v>3</v>
      </c>
      <c r="S13">
        <v>16.32</v>
      </c>
      <c r="T13" t="s">
        <v>4</v>
      </c>
      <c r="U13" t="s">
        <v>3</v>
      </c>
      <c r="V13">
        <v>1.7</v>
      </c>
      <c r="X13" t="s">
        <v>4</v>
      </c>
      <c r="Z13" t="s">
        <v>7</v>
      </c>
      <c r="AG13" t="s">
        <v>412</v>
      </c>
      <c r="AH13" t="s">
        <v>42</v>
      </c>
      <c r="AI13">
        <v>14.1</v>
      </c>
      <c r="AP13" t="s">
        <v>13</v>
      </c>
      <c r="AQ13" t="s">
        <v>12</v>
      </c>
      <c r="AR13" t="s">
        <v>14</v>
      </c>
      <c r="AV13" t="s">
        <v>3</v>
      </c>
      <c r="AW13" t="s">
        <v>413</v>
      </c>
      <c r="AY13">
        <v>63</v>
      </c>
      <c r="AZ13">
        <v>61</v>
      </c>
      <c r="BA13">
        <v>0.69</v>
      </c>
      <c r="BJ13" t="s">
        <v>3</v>
      </c>
      <c r="BL13" t="s">
        <v>4</v>
      </c>
      <c r="BM13" t="s">
        <v>54</v>
      </c>
      <c r="BT13" t="s">
        <v>4</v>
      </c>
      <c r="BU13" t="s">
        <v>4</v>
      </c>
      <c r="BV13" t="s">
        <v>3</v>
      </c>
      <c r="BW13" t="s">
        <v>55</v>
      </c>
      <c r="BX13" t="s">
        <v>56</v>
      </c>
      <c r="BY13" t="s">
        <v>56</v>
      </c>
      <c r="BZ13">
        <v>0</v>
      </c>
      <c r="CA13">
        <v>0</v>
      </c>
      <c r="CB13" t="s">
        <v>41</v>
      </c>
      <c r="CC13" t="s">
        <v>3</v>
      </c>
      <c r="CD13">
        <v>1.3</v>
      </c>
      <c r="CF13">
        <v>15.9</v>
      </c>
      <c r="CM13" t="s">
        <v>12</v>
      </c>
      <c r="CN13" t="s">
        <v>13</v>
      </c>
      <c r="CO13" t="s">
        <v>11</v>
      </c>
      <c r="CP13" t="s">
        <v>14</v>
      </c>
      <c r="CS13" t="s">
        <v>4</v>
      </c>
      <c r="CU13">
        <v>1</v>
      </c>
      <c r="CV13">
        <v>1.1000000000000001</v>
      </c>
      <c r="CW13" t="s">
        <v>4</v>
      </c>
      <c r="CZ13" t="s">
        <v>399</v>
      </c>
      <c r="DA13" t="s">
        <v>3</v>
      </c>
      <c r="DB13">
        <v>54</v>
      </c>
      <c r="DC13">
        <v>63</v>
      </c>
      <c r="DD13" t="s">
        <v>4</v>
      </c>
      <c r="DE13" t="s">
        <v>65</v>
      </c>
      <c r="DF13" t="s">
        <v>60</v>
      </c>
      <c r="DG13">
        <v>34</v>
      </c>
      <c r="DH13">
        <v>5</v>
      </c>
      <c r="DI13">
        <v>2</v>
      </c>
      <c r="DL13" t="s">
        <v>279</v>
      </c>
      <c r="DM13" t="s">
        <v>60</v>
      </c>
      <c r="DN13">
        <v>30</v>
      </c>
      <c r="DO13">
        <v>5</v>
      </c>
      <c r="DP13">
        <v>1</v>
      </c>
      <c r="DS13" t="s">
        <v>65</v>
      </c>
      <c r="DT13" t="s">
        <v>59</v>
      </c>
      <c r="DU13">
        <v>33</v>
      </c>
      <c r="DV13">
        <v>5</v>
      </c>
      <c r="DW13">
        <v>2</v>
      </c>
      <c r="DZ13" t="s">
        <v>279</v>
      </c>
      <c r="EA13" t="s">
        <v>59</v>
      </c>
      <c r="EB13">
        <v>21</v>
      </c>
      <c r="EC13">
        <v>5</v>
      </c>
      <c r="ED13">
        <v>1</v>
      </c>
      <c r="EV13">
        <v>59</v>
      </c>
      <c r="EW13">
        <v>58</v>
      </c>
      <c r="EX13">
        <v>0.08</v>
      </c>
      <c r="FC13" t="s">
        <v>4</v>
      </c>
      <c r="FE13" t="s">
        <v>4</v>
      </c>
      <c r="FF13" t="s">
        <v>7</v>
      </c>
      <c r="FM13" t="s">
        <v>4</v>
      </c>
      <c r="FN13" t="s">
        <v>4</v>
      </c>
      <c r="FO13" t="s">
        <v>3</v>
      </c>
      <c r="FP13" t="s">
        <v>415</v>
      </c>
      <c r="FQ13" t="s">
        <v>56</v>
      </c>
      <c r="FR13" t="s">
        <v>56</v>
      </c>
      <c r="FS13">
        <v>0</v>
      </c>
      <c r="FT13">
        <v>0</v>
      </c>
      <c r="FU13" t="s">
        <v>41</v>
      </c>
      <c r="FV13" t="s">
        <v>3</v>
      </c>
      <c r="FW13">
        <v>1.1000000000000001</v>
      </c>
      <c r="FY13">
        <v>14.2</v>
      </c>
      <c r="GF13" t="s">
        <v>13</v>
      </c>
      <c r="GG13" t="s">
        <v>94</v>
      </c>
      <c r="GH13" t="s">
        <v>11</v>
      </c>
      <c r="GL13" t="s">
        <v>4</v>
      </c>
      <c r="GN13">
        <v>2.2999999999999998</v>
      </c>
      <c r="GO13">
        <v>3.6</v>
      </c>
      <c r="GP13" t="s">
        <v>4</v>
      </c>
      <c r="GS13" t="s">
        <v>399</v>
      </c>
      <c r="GT13" t="s">
        <v>3</v>
      </c>
      <c r="GU13">
        <v>59</v>
      </c>
      <c r="GV13">
        <v>59</v>
      </c>
      <c r="GX13" t="s">
        <v>65</v>
      </c>
      <c r="GY13" t="s">
        <v>60</v>
      </c>
      <c r="GZ13">
        <v>59</v>
      </c>
      <c r="HA13">
        <v>5</v>
      </c>
      <c r="HB13">
        <v>2</v>
      </c>
      <c r="HE13" t="s">
        <v>65</v>
      </c>
      <c r="HF13" t="s">
        <v>59</v>
      </c>
      <c r="HG13">
        <v>38</v>
      </c>
      <c r="HH13">
        <v>5</v>
      </c>
      <c r="HI13">
        <v>3</v>
      </c>
      <c r="HL13" t="s">
        <v>279</v>
      </c>
      <c r="HM13" t="s">
        <v>59</v>
      </c>
      <c r="HN13">
        <v>20</v>
      </c>
      <c r="HO13">
        <v>4</v>
      </c>
      <c r="HP13">
        <v>3</v>
      </c>
      <c r="IO13">
        <v>56</v>
      </c>
      <c r="IP13">
        <v>94</v>
      </c>
      <c r="IQ13">
        <v>0.74</v>
      </c>
      <c r="IR13" t="s">
        <v>68</v>
      </c>
      <c r="IS13" t="s">
        <v>4</v>
      </c>
      <c r="IT13" t="s">
        <v>4</v>
      </c>
      <c r="IV13" t="s">
        <v>4</v>
      </c>
      <c r="IW13" t="s">
        <v>3</v>
      </c>
      <c r="IX13" s="12">
        <v>1.1000000000000001</v>
      </c>
      <c r="IZ13" t="s">
        <v>4</v>
      </c>
      <c r="JB13" t="s">
        <v>7</v>
      </c>
      <c r="JG13" t="s">
        <v>416</v>
      </c>
      <c r="JH13" t="s">
        <v>91</v>
      </c>
      <c r="JI13">
        <v>13.3</v>
      </c>
      <c r="JP13" t="s">
        <v>12</v>
      </c>
      <c r="JQ13" t="s">
        <v>13</v>
      </c>
      <c r="JV13" t="s">
        <v>4</v>
      </c>
    </row>
    <row r="14" spans="1:284" x14ac:dyDescent="0.35">
      <c r="A14">
        <v>20400107</v>
      </c>
      <c r="B14" t="s">
        <v>846</v>
      </c>
      <c r="C14">
        <v>0.53819444444444442</v>
      </c>
      <c r="D14">
        <v>44426</v>
      </c>
      <c r="E14" t="s">
        <v>47</v>
      </c>
      <c r="F14" t="s">
        <v>847</v>
      </c>
      <c r="G14" t="s">
        <v>848</v>
      </c>
      <c r="H14" t="s">
        <v>849</v>
      </c>
      <c r="K14">
        <v>96</v>
      </c>
      <c r="M14">
        <v>4.26</v>
      </c>
      <c r="P14" t="s">
        <v>68</v>
      </c>
      <c r="Q14" t="s">
        <v>4</v>
      </c>
      <c r="R14" t="s">
        <v>4</v>
      </c>
      <c r="T14" t="s">
        <v>4</v>
      </c>
      <c r="U14" t="s">
        <v>3</v>
      </c>
      <c r="X14" t="s">
        <v>4</v>
      </c>
      <c r="Z14" t="s">
        <v>7</v>
      </c>
      <c r="AG14" t="s">
        <v>33</v>
      </c>
      <c r="AH14" t="s">
        <v>41</v>
      </c>
      <c r="AI14">
        <v>4.5</v>
      </c>
      <c r="AJ14">
        <v>4.5</v>
      </c>
      <c r="AL14">
        <v>3.5</v>
      </c>
      <c r="AP14" t="s">
        <v>13</v>
      </c>
      <c r="AQ14" t="s">
        <v>12</v>
      </c>
      <c r="AR14" t="s">
        <v>11</v>
      </c>
      <c r="AV14" t="s">
        <v>4</v>
      </c>
      <c r="AY14">
        <v>10</v>
      </c>
      <c r="BA14">
        <v>8.76</v>
      </c>
      <c r="BJ14" t="s">
        <v>4</v>
      </c>
      <c r="BL14" t="s">
        <v>4</v>
      </c>
      <c r="BM14" t="s">
        <v>7</v>
      </c>
      <c r="BT14" t="s">
        <v>4</v>
      </c>
      <c r="BU14" t="s">
        <v>4</v>
      </c>
      <c r="BV14" t="s">
        <v>3</v>
      </c>
      <c r="BW14" t="s">
        <v>86</v>
      </c>
      <c r="BX14" t="s">
        <v>92</v>
      </c>
      <c r="BY14" t="s">
        <v>1166</v>
      </c>
      <c r="BZ14">
        <v>2</v>
      </c>
      <c r="CA14">
        <v>0</v>
      </c>
      <c r="CB14" t="s">
        <v>41</v>
      </c>
      <c r="CC14" t="s">
        <v>3</v>
      </c>
      <c r="CF14">
        <v>4.5</v>
      </c>
      <c r="CG14">
        <v>4.5</v>
      </c>
      <c r="CI14">
        <v>4</v>
      </c>
      <c r="CM14" t="s">
        <v>11</v>
      </c>
      <c r="CN14" t="s">
        <v>13</v>
      </c>
      <c r="CO14" t="s">
        <v>94</v>
      </c>
      <c r="CP14" t="s">
        <v>14</v>
      </c>
      <c r="CS14" t="s">
        <v>4</v>
      </c>
      <c r="CU14">
        <v>1</v>
      </c>
      <c r="CV14">
        <v>1.2</v>
      </c>
      <c r="CW14" t="s">
        <v>4</v>
      </c>
      <c r="CZ14" t="s">
        <v>64</v>
      </c>
      <c r="DA14" t="s">
        <v>3</v>
      </c>
      <c r="DB14">
        <v>10</v>
      </c>
      <c r="DC14">
        <v>10</v>
      </c>
      <c r="DD14" t="s">
        <v>3</v>
      </c>
      <c r="DE14" t="s">
        <v>65</v>
      </c>
      <c r="DF14" t="s">
        <v>60</v>
      </c>
      <c r="DG14">
        <v>10</v>
      </c>
      <c r="DH14">
        <v>5</v>
      </c>
      <c r="DI14">
        <v>1</v>
      </c>
      <c r="DL14" t="s">
        <v>65</v>
      </c>
      <c r="DM14" t="s">
        <v>59</v>
      </c>
      <c r="DN14">
        <v>10</v>
      </c>
      <c r="DO14">
        <v>5</v>
      </c>
      <c r="DP14">
        <v>1</v>
      </c>
      <c r="EV14">
        <v>13</v>
      </c>
      <c r="EX14">
        <v>14.86</v>
      </c>
      <c r="FC14" t="s">
        <v>4</v>
      </c>
      <c r="FE14" t="s">
        <v>4</v>
      </c>
      <c r="FF14" t="s">
        <v>7</v>
      </c>
      <c r="FM14" t="s">
        <v>3</v>
      </c>
      <c r="FN14" t="s">
        <v>4</v>
      </c>
      <c r="FO14" t="s">
        <v>4</v>
      </c>
      <c r="FP14" t="s">
        <v>86</v>
      </c>
      <c r="FQ14" t="s">
        <v>92</v>
      </c>
      <c r="FR14" t="s">
        <v>1166</v>
      </c>
      <c r="FS14">
        <v>1</v>
      </c>
      <c r="FT14">
        <v>1</v>
      </c>
      <c r="FU14" t="s">
        <v>42</v>
      </c>
      <c r="FV14" t="s">
        <v>3</v>
      </c>
      <c r="FY14">
        <v>7.7</v>
      </c>
      <c r="GF14" t="s">
        <v>11</v>
      </c>
      <c r="GG14" t="s">
        <v>94</v>
      </c>
      <c r="GH14" t="s">
        <v>13</v>
      </c>
      <c r="GL14" t="s">
        <v>4</v>
      </c>
      <c r="GN14">
        <v>1.5</v>
      </c>
      <c r="GO14">
        <v>1</v>
      </c>
      <c r="GP14" t="s">
        <v>4</v>
      </c>
      <c r="GS14" t="s">
        <v>64</v>
      </c>
      <c r="GT14" t="s">
        <v>3</v>
      </c>
      <c r="GU14">
        <v>5</v>
      </c>
      <c r="GV14">
        <v>13</v>
      </c>
      <c r="GW14" t="s">
        <v>112</v>
      </c>
      <c r="GX14" t="s">
        <v>65</v>
      </c>
      <c r="GY14" t="s">
        <v>60</v>
      </c>
      <c r="GZ14">
        <v>13</v>
      </c>
      <c r="HA14">
        <v>5</v>
      </c>
      <c r="HB14">
        <v>2</v>
      </c>
      <c r="HE14" t="s">
        <v>65</v>
      </c>
      <c r="HF14" t="s">
        <v>59</v>
      </c>
      <c r="HG14">
        <v>5</v>
      </c>
      <c r="HH14">
        <v>5</v>
      </c>
      <c r="HI14">
        <v>2</v>
      </c>
      <c r="IO14">
        <v>34</v>
      </c>
      <c r="IQ14">
        <v>2.15</v>
      </c>
      <c r="IR14" t="s">
        <v>68</v>
      </c>
      <c r="IS14" t="s">
        <v>4</v>
      </c>
      <c r="IT14" t="s">
        <v>4</v>
      </c>
      <c r="IV14" t="s">
        <v>4</v>
      </c>
      <c r="IW14" t="s">
        <v>3</v>
      </c>
      <c r="IZ14" t="s">
        <v>4</v>
      </c>
      <c r="JB14" t="s">
        <v>7</v>
      </c>
      <c r="JG14" t="s">
        <v>86</v>
      </c>
      <c r="JH14" t="s">
        <v>91</v>
      </c>
      <c r="JI14">
        <v>6</v>
      </c>
      <c r="JL14">
        <v>4.5</v>
      </c>
      <c r="JP14" t="s">
        <v>12</v>
      </c>
      <c r="JQ14" t="s">
        <v>13</v>
      </c>
      <c r="JV14" t="s">
        <v>4</v>
      </c>
    </row>
    <row r="15" spans="1:284" x14ac:dyDescent="0.35">
      <c r="A15">
        <v>20401198</v>
      </c>
      <c r="B15" t="s">
        <v>288</v>
      </c>
      <c r="C15">
        <v>0.40625</v>
      </c>
      <c r="D15">
        <v>44434</v>
      </c>
      <c r="E15" t="s">
        <v>47</v>
      </c>
      <c r="F15" t="s">
        <v>271</v>
      </c>
      <c r="G15" t="s">
        <v>339</v>
      </c>
      <c r="H15" t="s">
        <v>340</v>
      </c>
      <c r="I15">
        <v>61.585149999999999</v>
      </c>
      <c r="J15">
        <v>-148.98712</v>
      </c>
      <c r="K15">
        <v>160</v>
      </c>
      <c r="L15">
        <v>50</v>
      </c>
      <c r="M15">
        <v>2.36</v>
      </c>
      <c r="P15" t="s">
        <v>68</v>
      </c>
      <c r="Q15" t="s">
        <v>4</v>
      </c>
      <c r="R15" t="s">
        <v>4</v>
      </c>
      <c r="T15" t="s">
        <v>4</v>
      </c>
      <c r="U15" t="s">
        <v>3</v>
      </c>
      <c r="V15">
        <v>1.1000000000000001</v>
      </c>
      <c r="X15" t="s">
        <v>4</v>
      </c>
      <c r="Z15" t="s">
        <v>7</v>
      </c>
      <c r="AG15" t="s">
        <v>55</v>
      </c>
      <c r="AH15" t="s">
        <v>102</v>
      </c>
      <c r="AI15">
        <v>12.4</v>
      </c>
      <c r="AP15" t="s">
        <v>12</v>
      </c>
      <c r="AQ15" t="s">
        <v>13</v>
      </c>
      <c r="AR15" t="s">
        <v>11</v>
      </c>
      <c r="AV15" t="s">
        <v>3</v>
      </c>
      <c r="AW15" t="s">
        <v>25</v>
      </c>
      <c r="AY15">
        <v>48</v>
      </c>
      <c r="AZ15">
        <v>37</v>
      </c>
      <c r="BA15">
        <v>6.05</v>
      </c>
      <c r="BB15">
        <v>3</v>
      </c>
      <c r="BC15" t="s">
        <v>1118</v>
      </c>
      <c r="BD15">
        <v>1</v>
      </c>
      <c r="BE15">
        <v>0.15</v>
      </c>
      <c r="BJ15" t="s">
        <v>4</v>
      </c>
      <c r="BL15" t="s">
        <v>4</v>
      </c>
      <c r="BM15" t="s">
        <v>54</v>
      </c>
      <c r="BN15" t="s">
        <v>341</v>
      </c>
      <c r="BO15">
        <v>20</v>
      </c>
      <c r="BP15">
        <v>0</v>
      </c>
      <c r="BT15" t="s">
        <v>4</v>
      </c>
      <c r="BU15" t="s">
        <v>4</v>
      </c>
      <c r="BV15" t="s">
        <v>4</v>
      </c>
      <c r="BW15" t="s">
        <v>55</v>
      </c>
      <c r="BX15" t="s">
        <v>56</v>
      </c>
      <c r="BY15" t="s">
        <v>56</v>
      </c>
      <c r="BZ15">
        <v>0</v>
      </c>
      <c r="CA15">
        <v>0</v>
      </c>
      <c r="CB15" t="s">
        <v>40</v>
      </c>
      <c r="CC15" t="s">
        <v>3</v>
      </c>
      <c r="CD15">
        <v>0.8</v>
      </c>
      <c r="CF15">
        <v>13.5</v>
      </c>
      <c r="CM15" t="s">
        <v>12</v>
      </c>
      <c r="CN15" t="s">
        <v>13</v>
      </c>
      <c r="CS15" t="s">
        <v>3</v>
      </c>
      <c r="CT15" t="s">
        <v>342</v>
      </c>
      <c r="CU15">
        <v>2.5</v>
      </c>
      <c r="CV15">
        <v>2.2000000000000002</v>
      </c>
      <c r="CW15" t="s">
        <v>4</v>
      </c>
      <c r="CX15" t="s">
        <v>210</v>
      </c>
      <c r="CY15" t="s">
        <v>120</v>
      </c>
      <c r="CZ15" t="s">
        <v>64</v>
      </c>
      <c r="DA15" t="s">
        <v>3</v>
      </c>
      <c r="DB15">
        <v>39</v>
      </c>
      <c r="DC15">
        <v>48</v>
      </c>
      <c r="DD15" t="s">
        <v>3</v>
      </c>
      <c r="DE15" t="s">
        <v>165</v>
      </c>
      <c r="DF15" t="s">
        <v>60</v>
      </c>
      <c r="DG15">
        <v>48</v>
      </c>
      <c r="DH15">
        <v>5</v>
      </c>
      <c r="DI15">
        <v>2</v>
      </c>
      <c r="DJ15" t="s">
        <v>343</v>
      </c>
      <c r="DL15" t="s">
        <v>344</v>
      </c>
      <c r="DM15" t="s">
        <v>59</v>
      </c>
      <c r="DN15">
        <v>39</v>
      </c>
      <c r="DO15">
        <v>5</v>
      </c>
      <c r="DP15">
        <v>3</v>
      </c>
      <c r="EU15" t="s">
        <v>345</v>
      </c>
      <c r="EV15">
        <v>44</v>
      </c>
      <c r="EW15">
        <v>44.2</v>
      </c>
      <c r="EX15">
        <v>3.26</v>
      </c>
      <c r="EY15">
        <v>1</v>
      </c>
      <c r="EZ15" t="s">
        <v>1132</v>
      </c>
      <c r="FA15">
        <v>1.3</v>
      </c>
      <c r="FB15">
        <v>0.25</v>
      </c>
      <c r="FC15" t="s">
        <v>4</v>
      </c>
      <c r="FE15" t="s">
        <v>4</v>
      </c>
      <c r="FF15" t="s">
        <v>7</v>
      </c>
      <c r="FM15" t="s">
        <v>3</v>
      </c>
      <c r="FN15" t="s">
        <v>4</v>
      </c>
      <c r="FO15" t="s">
        <v>4</v>
      </c>
      <c r="FP15" t="s">
        <v>21</v>
      </c>
      <c r="FQ15" t="s">
        <v>56</v>
      </c>
      <c r="FR15" t="s">
        <v>56</v>
      </c>
      <c r="FS15">
        <v>0</v>
      </c>
      <c r="FT15">
        <v>0</v>
      </c>
      <c r="FU15" t="s">
        <v>40</v>
      </c>
      <c r="FV15" t="s">
        <v>3</v>
      </c>
      <c r="FW15">
        <v>0.8</v>
      </c>
      <c r="FY15">
        <v>28.3</v>
      </c>
      <c r="GB15">
        <v>22.3</v>
      </c>
      <c r="GF15" t="s">
        <v>12</v>
      </c>
      <c r="GG15" t="s">
        <v>13</v>
      </c>
      <c r="GH15" t="s">
        <v>17</v>
      </c>
      <c r="GI15" t="s">
        <v>11</v>
      </c>
      <c r="GL15" t="s">
        <v>3</v>
      </c>
      <c r="GM15" t="s">
        <v>350</v>
      </c>
      <c r="GN15">
        <v>2.9</v>
      </c>
      <c r="GO15">
        <v>4.9000000000000004</v>
      </c>
      <c r="GP15" t="s">
        <v>4</v>
      </c>
      <c r="GQ15" t="s">
        <v>210</v>
      </c>
      <c r="GR15" t="s">
        <v>120</v>
      </c>
      <c r="GS15" t="s">
        <v>64</v>
      </c>
      <c r="GT15" t="s">
        <v>3</v>
      </c>
      <c r="GU15">
        <v>0</v>
      </c>
      <c r="GV15">
        <v>35</v>
      </c>
      <c r="GW15" t="s">
        <v>4</v>
      </c>
      <c r="GX15" t="s">
        <v>165</v>
      </c>
      <c r="GY15" t="s">
        <v>60</v>
      </c>
      <c r="GZ15">
        <v>35</v>
      </c>
      <c r="HA15">
        <v>5</v>
      </c>
      <c r="HB15">
        <v>2</v>
      </c>
      <c r="HE15" t="s">
        <v>56</v>
      </c>
      <c r="HF15" t="s">
        <v>59</v>
      </c>
      <c r="HG15">
        <v>0</v>
      </c>
      <c r="IO15">
        <v>50</v>
      </c>
      <c r="IP15">
        <v>53.2</v>
      </c>
      <c r="IQ15">
        <v>7.42</v>
      </c>
      <c r="IR15" t="s">
        <v>68</v>
      </c>
      <c r="IS15" t="s">
        <v>4</v>
      </c>
      <c r="IT15" t="s">
        <v>4</v>
      </c>
      <c r="IV15" t="s">
        <v>4</v>
      </c>
      <c r="IW15" t="s">
        <v>3</v>
      </c>
      <c r="IX15" s="12">
        <v>0.5</v>
      </c>
      <c r="IZ15" t="s">
        <v>4</v>
      </c>
      <c r="JB15" t="s">
        <v>1077</v>
      </c>
      <c r="JC15" t="s">
        <v>351</v>
      </c>
      <c r="JD15">
        <v>25</v>
      </c>
      <c r="JE15">
        <v>72</v>
      </c>
      <c r="JG15" t="s">
        <v>352</v>
      </c>
      <c r="JH15" t="s">
        <v>102</v>
      </c>
      <c r="JI15">
        <v>18.600000000000001</v>
      </c>
      <c r="JJ15">
        <v>27.2</v>
      </c>
      <c r="JP15" t="s">
        <v>94</v>
      </c>
      <c r="JQ15" t="s">
        <v>13</v>
      </c>
      <c r="JR15" t="s">
        <v>11</v>
      </c>
      <c r="JV15" t="s">
        <v>3</v>
      </c>
      <c r="JW15" t="s">
        <v>239</v>
      </c>
      <c r="JX15" t="s">
        <v>353</v>
      </c>
    </row>
    <row r="16" spans="1:284" x14ac:dyDescent="0.35">
      <c r="A16">
        <v>20401268</v>
      </c>
      <c r="B16" t="s">
        <v>72</v>
      </c>
      <c r="C16">
        <v>0.56805555555555554</v>
      </c>
      <c r="D16">
        <v>44434</v>
      </c>
      <c r="E16" t="s">
        <v>47</v>
      </c>
      <c r="F16" t="s">
        <v>425</v>
      </c>
      <c r="G16" t="s">
        <v>426</v>
      </c>
      <c r="H16" t="s">
        <v>427</v>
      </c>
      <c r="K16">
        <v>50</v>
      </c>
      <c r="L16">
        <v>52.6</v>
      </c>
      <c r="M16">
        <v>0.3</v>
      </c>
      <c r="P16" t="s">
        <v>51</v>
      </c>
      <c r="Q16" t="s">
        <v>4</v>
      </c>
      <c r="R16" t="s">
        <v>4</v>
      </c>
      <c r="T16" t="s">
        <v>4</v>
      </c>
      <c r="U16" t="s">
        <v>3</v>
      </c>
      <c r="V16">
        <v>0.5</v>
      </c>
      <c r="X16" t="s">
        <v>4</v>
      </c>
      <c r="Z16" t="s">
        <v>7</v>
      </c>
      <c r="AG16" t="s">
        <v>412</v>
      </c>
      <c r="AH16" t="s">
        <v>42</v>
      </c>
      <c r="AI16">
        <v>14.7</v>
      </c>
      <c r="AP16" t="s">
        <v>13</v>
      </c>
      <c r="AQ16" t="s">
        <v>12</v>
      </c>
      <c r="AR16" t="s">
        <v>11</v>
      </c>
      <c r="AV16" t="s">
        <v>4</v>
      </c>
      <c r="AY16">
        <v>44</v>
      </c>
      <c r="AZ16">
        <v>43.2</v>
      </c>
      <c r="BA16">
        <v>1.94</v>
      </c>
      <c r="BJ16" t="s">
        <v>4</v>
      </c>
      <c r="BL16" t="s">
        <v>4</v>
      </c>
      <c r="BM16" t="s">
        <v>54</v>
      </c>
      <c r="BT16" t="s">
        <v>4</v>
      </c>
      <c r="BU16" t="s">
        <v>4</v>
      </c>
      <c r="BV16" t="s">
        <v>4</v>
      </c>
      <c r="BW16" t="s">
        <v>414</v>
      </c>
      <c r="BX16" t="s">
        <v>56</v>
      </c>
      <c r="BY16" t="s">
        <v>56</v>
      </c>
      <c r="BZ16">
        <v>0</v>
      </c>
      <c r="CA16">
        <v>0</v>
      </c>
      <c r="CB16" t="s">
        <v>42</v>
      </c>
      <c r="CC16" t="s">
        <v>3</v>
      </c>
      <c r="CD16">
        <v>0.6</v>
      </c>
      <c r="CF16">
        <v>14.5</v>
      </c>
      <c r="CM16" t="s">
        <v>13</v>
      </c>
      <c r="CN16" t="s">
        <v>12</v>
      </c>
      <c r="CO16" t="s">
        <v>11</v>
      </c>
      <c r="CS16" t="s">
        <v>3</v>
      </c>
      <c r="CT16" t="s">
        <v>71</v>
      </c>
      <c r="CU16">
        <v>1.3</v>
      </c>
      <c r="CV16">
        <v>4</v>
      </c>
      <c r="CW16" t="s">
        <v>4</v>
      </c>
      <c r="CX16" t="s">
        <v>428</v>
      </c>
      <c r="CY16" t="s">
        <v>201</v>
      </c>
      <c r="CZ16" t="s">
        <v>402</v>
      </c>
      <c r="DA16" t="s">
        <v>4</v>
      </c>
      <c r="DB16">
        <v>44</v>
      </c>
      <c r="DC16">
        <v>44</v>
      </c>
      <c r="DD16" t="s">
        <v>3</v>
      </c>
      <c r="DE16" t="s">
        <v>429</v>
      </c>
      <c r="DF16" t="s">
        <v>60</v>
      </c>
      <c r="DG16">
        <v>44</v>
      </c>
      <c r="DH16">
        <v>5</v>
      </c>
      <c r="DI16">
        <v>1</v>
      </c>
      <c r="DL16" t="s">
        <v>66</v>
      </c>
      <c r="DM16" t="s">
        <v>60</v>
      </c>
      <c r="DN16">
        <v>44</v>
      </c>
      <c r="DO16">
        <v>5</v>
      </c>
      <c r="DP16">
        <v>1</v>
      </c>
      <c r="DS16" t="s">
        <v>66</v>
      </c>
      <c r="DT16" t="s">
        <v>59</v>
      </c>
      <c r="DU16">
        <v>44</v>
      </c>
      <c r="DV16">
        <v>5</v>
      </c>
      <c r="DW16">
        <v>1</v>
      </c>
      <c r="EV16">
        <v>0</v>
      </c>
      <c r="EX16">
        <v>0</v>
      </c>
      <c r="FC16" t="s">
        <v>4</v>
      </c>
      <c r="FE16" t="s">
        <v>4</v>
      </c>
      <c r="FF16" t="s">
        <v>7</v>
      </c>
      <c r="FM16" t="s">
        <v>3</v>
      </c>
      <c r="FN16" t="s">
        <v>4</v>
      </c>
      <c r="FO16" t="s">
        <v>4</v>
      </c>
      <c r="FP16" t="s">
        <v>188</v>
      </c>
      <c r="FQ16" t="s">
        <v>56</v>
      </c>
      <c r="FR16" t="s">
        <v>56</v>
      </c>
      <c r="FS16">
        <v>0</v>
      </c>
      <c r="FT16">
        <v>0</v>
      </c>
      <c r="FU16" t="s">
        <v>43</v>
      </c>
      <c r="FV16" t="s">
        <v>3</v>
      </c>
      <c r="FW16">
        <v>1.3</v>
      </c>
      <c r="GF16" t="s">
        <v>11</v>
      </c>
      <c r="GG16" t="s">
        <v>94</v>
      </c>
      <c r="GH16" t="s">
        <v>13</v>
      </c>
      <c r="GL16" t="s">
        <v>4</v>
      </c>
      <c r="GQ16" t="s">
        <v>432</v>
      </c>
      <c r="GR16" t="s">
        <v>201</v>
      </c>
      <c r="GT16" t="s">
        <v>3</v>
      </c>
      <c r="GU16">
        <v>18</v>
      </c>
      <c r="GV16">
        <v>32</v>
      </c>
      <c r="GW16" t="s">
        <v>3</v>
      </c>
      <c r="GX16" t="s">
        <v>322</v>
      </c>
      <c r="GY16" t="s">
        <v>60</v>
      </c>
      <c r="GZ16">
        <v>32</v>
      </c>
      <c r="HA16">
        <v>5</v>
      </c>
      <c r="HB16">
        <v>1</v>
      </c>
      <c r="HE16" t="s">
        <v>322</v>
      </c>
      <c r="HF16" t="s">
        <v>59</v>
      </c>
      <c r="HG16">
        <v>18</v>
      </c>
      <c r="HH16">
        <v>5</v>
      </c>
      <c r="HI16">
        <v>1</v>
      </c>
      <c r="IO16">
        <v>0</v>
      </c>
      <c r="IQ16">
        <v>0</v>
      </c>
      <c r="IS16" t="s">
        <v>3</v>
      </c>
      <c r="JX16" t="s">
        <v>188</v>
      </c>
    </row>
    <row r="17" spans="1:284" x14ac:dyDescent="0.35">
      <c r="A17">
        <v>20401291</v>
      </c>
      <c r="B17" t="s">
        <v>72</v>
      </c>
      <c r="C17">
        <v>0.47916666666666669</v>
      </c>
      <c r="D17">
        <v>44466</v>
      </c>
      <c r="E17" t="s">
        <v>47</v>
      </c>
      <c r="F17" t="s">
        <v>131</v>
      </c>
      <c r="G17" t="s">
        <v>177</v>
      </c>
      <c r="H17" t="s">
        <v>178</v>
      </c>
      <c r="K17">
        <v>45</v>
      </c>
      <c r="L17">
        <v>40</v>
      </c>
      <c r="M17">
        <v>0.05</v>
      </c>
      <c r="P17" t="s">
        <v>68</v>
      </c>
      <c r="Q17" t="s">
        <v>4</v>
      </c>
      <c r="R17" t="s">
        <v>4</v>
      </c>
      <c r="T17" t="s">
        <v>4</v>
      </c>
      <c r="U17" t="s">
        <v>4</v>
      </c>
      <c r="W17">
        <v>1.4</v>
      </c>
      <c r="X17" t="s">
        <v>4</v>
      </c>
      <c r="Z17" t="s">
        <v>7</v>
      </c>
      <c r="AG17" t="s">
        <v>37</v>
      </c>
      <c r="AH17" t="s">
        <v>43</v>
      </c>
      <c r="AK17">
        <v>6.5</v>
      </c>
      <c r="AP17" t="s">
        <v>15</v>
      </c>
      <c r="AV17" t="s">
        <v>3</v>
      </c>
      <c r="AW17" t="s">
        <v>95</v>
      </c>
      <c r="AX17" t="s">
        <v>179</v>
      </c>
      <c r="AY17">
        <v>16</v>
      </c>
      <c r="AZ17">
        <v>16</v>
      </c>
      <c r="BA17">
        <v>1.38</v>
      </c>
      <c r="BJ17" t="s">
        <v>4</v>
      </c>
      <c r="BL17" t="s">
        <v>4</v>
      </c>
      <c r="BM17" t="s">
        <v>54</v>
      </c>
      <c r="BT17" t="s">
        <v>4</v>
      </c>
      <c r="BU17" t="s">
        <v>4</v>
      </c>
      <c r="BV17" t="s">
        <v>4</v>
      </c>
      <c r="BW17" t="s">
        <v>37</v>
      </c>
      <c r="BX17" t="s">
        <v>56</v>
      </c>
      <c r="BY17" t="s">
        <v>56</v>
      </c>
      <c r="BZ17">
        <v>0</v>
      </c>
      <c r="CA17">
        <v>0</v>
      </c>
      <c r="CB17" t="s">
        <v>42</v>
      </c>
      <c r="CC17" t="s">
        <v>4</v>
      </c>
      <c r="CE17">
        <v>0.7</v>
      </c>
      <c r="CH17">
        <v>6.2</v>
      </c>
      <c r="CM17" t="s">
        <v>13</v>
      </c>
      <c r="CN17" t="s">
        <v>12</v>
      </c>
      <c r="CO17" t="s">
        <v>15</v>
      </c>
      <c r="CS17" t="s">
        <v>3</v>
      </c>
      <c r="CT17" t="s">
        <v>95</v>
      </c>
      <c r="CU17">
        <v>1</v>
      </c>
      <c r="CV17">
        <v>1.5</v>
      </c>
      <c r="CW17" t="s">
        <v>4</v>
      </c>
      <c r="CZ17" t="s">
        <v>64</v>
      </c>
      <c r="DA17" t="s">
        <v>3</v>
      </c>
      <c r="DB17">
        <v>16</v>
      </c>
      <c r="DC17">
        <v>16</v>
      </c>
      <c r="DD17" t="s">
        <v>4</v>
      </c>
      <c r="DE17" t="s">
        <v>56</v>
      </c>
      <c r="DF17" t="s">
        <v>60</v>
      </c>
      <c r="DL17" t="s">
        <v>56</v>
      </c>
      <c r="DM17" t="s">
        <v>59</v>
      </c>
      <c r="DN17">
        <v>16</v>
      </c>
      <c r="EV17">
        <v>11.6</v>
      </c>
      <c r="EW17">
        <v>116</v>
      </c>
      <c r="EX17">
        <v>0.35</v>
      </c>
      <c r="FC17" t="s">
        <v>4</v>
      </c>
      <c r="FE17" t="s">
        <v>4</v>
      </c>
      <c r="FF17" t="s">
        <v>7</v>
      </c>
      <c r="FM17" t="s">
        <v>4</v>
      </c>
      <c r="FN17" t="s">
        <v>4</v>
      </c>
      <c r="FO17" t="s">
        <v>4</v>
      </c>
      <c r="FP17" t="s">
        <v>55</v>
      </c>
      <c r="FQ17" t="s">
        <v>56</v>
      </c>
      <c r="FR17" t="s">
        <v>56</v>
      </c>
      <c r="FS17">
        <v>0</v>
      </c>
      <c r="FT17">
        <v>0</v>
      </c>
      <c r="FU17" t="s">
        <v>42</v>
      </c>
      <c r="FV17" t="s">
        <v>3</v>
      </c>
      <c r="FW17">
        <v>0.7</v>
      </c>
      <c r="FY17">
        <v>4.3</v>
      </c>
      <c r="GF17" t="s">
        <v>12</v>
      </c>
      <c r="GG17" t="s">
        <v>13</v>
      </c>
      <c r="GL17" t="s">
        <v>4</v>
      </c>
      <c r="GN17">
        <v>1.4</v>
      </c>
      <c r="GO17">
        <v>1.2</v>
      </c>
      <c r="GP17" t="s">
        <v>4</v>
      </c>
      <c r="GS17" t="s">
        <v>64</v>
      </c>
      <c r="GT17" t="s">
        <v>3</v>
      </c>
      <c r="GU17">
        <v>11.6</v>
      </c>
      <c r="GV17">
        <v>11.6</v>
      </c>
      <c r="GW17" t="s">
        <v>4</v>
      </c>
      <c r="GX17" t="s">
        <v>56</v>
      </c>
      <c r="GY17" t="s">
        <v>60</v>
      </c>
      <c r="GZ17">
        <v>11.6</v>
      </c>
      <c r="HE17" t="s">
        <v>56</v>
      </c>
      <c r="HF17" t="s">
        <v>59</v>
      </c>
      <c r="HG17">
        <v>11.6</v>
      </c>
      <c r="IO17">
        <v>0</v>
      </c>
      <c r="IP17">
        <v>0</v>
      </c>
      <c r="IQ17">
        <v>0</v>
      </c>
      <c r="IR17" t="s">
        <v>68</v>
      </c>
      <c r="IS17" t="s">
        <v>3</v>
      </c>
      <c r="IT17" t="s">
        <v>4</v>
      </c>
      <c r="IV17" t="s">
        <v>4</v>
      </c>
      <c r="IZ17" t="s">
        <v>3</v>
      </c>
      <c r="JA17" t="s">
        <v>183</v>
      </c>
    </row>
    <row r="18" spans="1:284" x14ac:dyDescent="0.35">
      <c r="A18">
        <v>20401301</v>
      </c>
      <c r="B18" t="s">
        <v>288</v>
      </c>
      <c r="C18">
        <v>0.60416666666666663</v>
      </c>
      <c r="D18">
        <v>44432</v>
      </c>
      <c r="E18" t="s">
        <v>47</v>
      </c>
      <c r="F18" t="s">
        <v>363</v>
      </c>
      <c r="G18" t="s">
        <v>184</v>
      </c>
      <c r="H18" t="s">
        <v>364</v>
      </c>
      <c r="I18">
        <v>61.532200000000003</v>
      </c>
      <c r="J18">
        <v>-149.52808999999999</v>
      </c>
      <c r="K18">
        <v>46</v>
      </c>
      <c r="L18">
        <v>29</v>
      </c>
      <c r="M18">
        <v>2.2000000000000002</v>
      </c>
      <c r="P18" t="s">
        <v>68</v>
      </c>
      <c r="Q18" t="s">
        <v>4</v>
      </c>
      <c r="R18" t="s">
        <v>4</v>
      </c>
      <c r="T18" t="s">
        <v>4</v>
      </c>
      <c r="U18" t="s">
        <v>3</v>
      </c>
      <c r="V18">
        <v>0.6</v>
      </c>
      <c r="X18" t="s">
        <v>3</v>
      </c>
      <c r="Y18" t="s">
        <v>365</v>
      </c>
      <c r="Z18" t="s">
        <v>7</v>
      </c>
      <c r="AG18" t="s">
        <v>75</v>
      </c>
      <c r="AH18" t="s">
        <v>42</v>
      </c>
      <c r="AP18" t="s">
        <v>12</v>
      </c>
      <c r="AQ18" t="s">
        <v>13</v>
      </c>
      <c r="AR18" t="s">
        <v>11</v>
      </c>
      <c r="AV18" t="s">
        <v>4</v>
      </c>
      <c r="AY18">
        <v>16</v>
      </c>
      <c r="AZ18">
        <v>17.3</v>
      </c>
      <c r="BA18">
        <v>2.9</v>
      </c>
      <c r="BB18">
        <v>3</v>
      </c>
      <c r="BC18" t="s">
        <v>1118</v>
      </c>
      <c r="BD18">
        <v>0.92</v>
      </c>
      <c r="BE18">
        <v>0.19</v>
      </c>
      <c r="BJ18" t="s">
        <v>4</v>
      </c>
      <c r="BL18" t="s">
        <v>4</v>
      </c>
      <c r="BM18" t="s">
        <v>7</v>
      </c>
      <c r="BT18" t="s">
        <v>3</v>
      </c>
      <c r="BU18" t="s">
        <v>4</v>
      </c>
      <c r="BV18" t="s">
        <v>4</v>
      </c>
      <c r="BW18" t="s">
        <v>55</v>
      </c>
      <c r="BX18" t="s">
        <v>56</v>
      </c>
      <c r="BY18" t="s">
        <v>56</v>
      </c>
      <c r="BZ18">
        <v>0</v>
      </c>
      <c r="CA18">
        <v>0</v>
      </c>
      <c r="CB18" t="s">
        <v>42</v>
      </c>
      <c r="CC18" t="s">
        <v>3</v>
      </c>
      <c r="CD18">
        <v>0.9</v>
      </c>
      <c r="CF18">
        <v>15.4</v>
      </c>
      <c r="CM18" t="s">
        <v>94</v>
      </c>
      <c r="CN18" t="s">
        <v>13</v>
      </c>
      <c r="CO18" t="s">
        <v>11</v>
      </c>
      <c r="CS18" t="s">
        <v>4</v>
      </c>
      <c r="CU18">
        <v>0.6</v>
      </c>
      <c r="CV18">
        <v>2.9</v>
      </c>
      <c r="CW18" t="s">
        <v>4</v>
      </c>
      <c r="CZ18" t="s">
        <v>64</v>
      </c>
      <c r="DA18" t="s">
        <v>3</v>
      </c>
      <c r="DB18">
        <v>16</v>
      </c>
      <c r="DC18">
        <v>16</v>
      </c>
      <c r="DD18" t="s">
        <v>4</v>
      </c>
      <c r="DE18" t="s">
        <v>66</v>
      </c>
      <c r="DF18" t="s">
        <v>60</v>
      </c>
      <c r="DG18">
        <v>16</v>
      </c>
      <c r="DH18">
        <v>5</v>
      </c>
      <c r="DI18">
        <v>1</v>
      </c>
      <c r="DL18" t="s">
        <v>165</v>
      </c>
      <c r="DM18" t="s">
        <v>59</v>
      </c>
      <c r="DN18">
        <v>16</v>
      </c>
      <c r="DO18">
        <v>5</v>
      </c>
      <c r="DP18">
        <v>1</v>
      </c>
      <c r="EV18">
        <v>8</v>
      </c>
      <c r="EW18">
        <v>8.1</v>
      </c>
      <c r="EX18">
        <v>4.6900000000000004</v>
      </c>
      <c r="EY18">
        <v>1</v>
      </c>
      <c r="EZ18" t="s">
        <v>1132</v>
      </c>
      <c r="FA18">
        <v>0.7</v>
      </c>
      <c r="FB18">
        <v>0.21</v>
      </c>
      <c r="FC18" t="s">
        <v>4</v>
      </c>
      <c r="FE18" t="s">
        <v>4</v>
      </c>
      <c r="FF18" t="s">
        <v>7</v>
      </c>
      <c r="FM18" t="s">
        <v>3</v>
      </c>
      <c r="FN18" t="s">
        <v>4</v>
      </c>
      <c r="FO18" t="s">
        <v>4</v>
      </c>
      <c r="FP18" t="s">
        <v>69</v>
      </c>
      <c r="FQ18" t="s">
        <v>56</v>
      </c>
      <c r="FR18" t="s">
        <v>56</v>
      </c>
      <c r="FS18">
        <v>0</v>
      </c>
      <c r="FT18">
        <v>0</v>
      </c>
      <c r="FU18" t="s">
        <v>42</v>
      </c>
      <c r="FV18" t="s">
        <v>3</v>
      </c>
      <c r="FW18">
        <v>1.1000000000000001</v>
      </c>
      <c r="FY18">
        <v>18.5</v>
      </c>
      <c r="GF18" t="s">
        <v>12</v>
      </c>
      <c r="GG18" t="s">
        <v>13</v>
      </c>
      <c r="GH18" t="s">
        <v>11</v>
      </c>
      <c r="GL18" t="s">
        <v>4</v>
      </c>
      <c r="GN18">
        <v>0.4</v>
      </c>
      <c r="GO18">
        <v>2.2999999999999998</v>
      </c>
      <c r="GP18" t="s">
        <v>4</v>
      </c>
      <c r="GS18" t="s">
        <v>64</v>
      </c>
      <c r="GT18" t="s">
        <v>3</v>
      </c>
      <c r="GU18">
        <v>8</v>
      </c>
      <c r="GV18">
        <v>0</v>
      </c>
      <c r="GW18" t="s">
        <v>4</v>
      </c>
      <c r="GX18" t="s">
        <v>56</v>
      </c>
      <c r="GY18" t="s">
        <v>60</v>
      </c>
      <c r="GZ18">
        <v>0</v>
      </c>
      <c r="HE18" t="s">
        <v>165</v>
      </c>
      <c r="HF18" t="s">
        <v>59</v>
      </c>
      <c r="HG18">
        <v>8</v>
      </c>
      <c r="HH18">
        <v>5</v>
      </c>
      <c r="HI18">
        <v>1</v>
      </c>
      <c r="IO18">
        <v>50</v>
      </c>
      <c r="IP18">
        <v>49.9</v>
      </c>
      <c r="IQ18">
        <v>0.2</v>
      </c>
      <c r="IR18" t="s">
        <v>51</v>
      </c>
      <c r="IS18" t="s">
        <v>4</v>
      </c>
      <c r="IT18" t="s">
        <v>4</v>
      </c>
      <c r="IV18" t="s">
        <v>4</v>
      </c>
      <c r="IW18" t="s">
        <v>3</v>
      </c>
      <c r="IX18" s="12">
        <v>1</v>
      </c>
      <c r="IZ18" t="s">
        <v>4</v>
      </c>
      <c r="JB18" t="s">
        <v>7</v>
      </c>
      <c r="JG18" t="s">
        <v>55</v>
      </c>
      <c r="JH18" t="s">
        <v>42</v>
      </c>
      <c r="JI18">
        <v>24.4</v>
      </c>
      <c r="JP18" t="s">
        <v>12</v>
      </c>
      <c r="JQ18" t="s">
        <v>13</v>
      </c>
      <c r="JV18" t="s">
        <v>4</v>
      </c>
    </row>
    <row r="19" spans="1:284" x14ac:dyDescent="0.35">
      <c r="A19">
        <v>20401302</v>
      </c>
      <c r="B19" t="s">
        <v>246</v>
      </c>
      <c r="C19">
        <v>0.41666666666666669</v>
      </c>
      <c r="D19">
        <v>44460</v>
      </c>
      <c r="E19" t="s">
        <v>47</v>
      </c>
      <c r="F19" t="s">
        <v>131</v>
      </c>
      <c r="G19" t="s">
        <v>184</v>
      </c>
      <c r="H19" t="s">
        <v>247</v>
      </c>
      <c r="K19">
        <v>50</v>
      </c>
      <c r="L19">
        <v>50</v>
      </c>
      <c r="M19">
        <v>1.8</v>
      </c>
      <c r="P19" t="s">
        <v>68</v>
      </c>
      <c r="Q19" t="s">
        <v>4</v>
      </c>
      <c r="R19" t="s">
        <v>4</v>
      </c>
      <c r="T19" t="s">
        <v>4</v>
      </c>
      <c r="U19" t="s">
        <v>3</v>
      </c>
      <c r="V19">
        <v>0.9</v>
      </c>
      <c r="X19" t="s">
        <v>4</v>
      </c>
      <c r="Z19" t="s">
        <v>7</v>
      </c>
      <c r="AG19" t="s">
        <v>69</v>
      </c>
      <c r="AH19" t="s">
        <v>41</v>
      </c>
      <c r="AI19">
        <v>24.5</v>
      </c>
      <c r="AP19" t="s">
        <v>13</v>
      </c>
      <c r="AQ19" t="s">
        <v>12</v>
      </c>
      <c r="AV19" t="s">
        <v>3</v>
      </c>
      <c r="AW19" t="s">
        <v>248</v>
      </c>
      <c r="AY19">
        <v>50</v>
      </c>
      <c r="AZ19">
        <v>50</v>
      </c>
      <c r="BA19">
        <v>1.26</v>
      </c>
      <c r="BJ19" t="s">
        <v>4</v>
      </c>
      <c r="BL19" t="s">
        <v>4</v>
      </c>
      <c r="BM19" t="s">
        <v>54</v>
      </c>
      <c r="BT19" t="s">
        <v>4</v>
      </c>
      <c r="BU19" t="s">
        <v>4</v>
      </c>
      <c r="BV19" t="s">
        <v>4</v>
      </c>
      <c r="BW19" t="s">
        <v>55</v>
      </c>
      <c r="BX19" t="s">
        <v>56</v>
      </c>
      <c r="BY19" t="s">
        <v>56</v>
      </c>
      <c r="BZ19">
        <v>0</v>
      </c>
      <c r="CA19">
        <v>0</v>
      </c>
      <c r="CB19" t="s">
        <v>41</v>
      </c>
      <c r="CC19" t="s">
        <v>3</v>
      </c>
      <c r="CD19">
        <v>0.7</v>
      </c>
      <c r="CF19">
        <v>36</v>
      </c>
      <c r="CG19">
        <v>36</v>
      </c>
      <c r="CI19">
        <v>22.4</v>
      </c>
      <c r="CM19" t="s">
        <v>12</v>
      </c>
      <c r="CN19" t="s">
        <v>13</v>
      </c>
      <c r="CS19" t="s">
        <v>3</v>
      </c>
      <c r="CT19" t="s">
        <v>25</v>
      </c>
      <c r="CU19">
        <v>3.4</v>
      </c>
      <c r="CV19">
        <v>4.3</v>
      </c>
      <c r="CW19" t="s">
        <v>4</v>
      </c>
      <c r="CX19" t="s">
        <v>249</v>
      </c>
      <c r="CY19" t="s">
        <v>201</v>
      </c>
      <c r="CZ19" t="s">
        <v>64</v>
      </c>
      <c r="DA19" t="s">
        <v>3</v>
      </c>
      <c r="DB19">
        <v>50</v>
      </c>
      <c r="DC19">
        <v>85</v>
      </c>
      <c r="DD19" t="s">
        <v>4</v>
      </c>
      <c r="DE19" t="s">
        <v>165</v>
      </c>
      <c r="DF19" t="s">
        <v>59</v>
      </c>
      <c r="DG19">
        <v>10</v>
      </c>
      <c r="DH19">
        <v>5</v>
      </c>
      <c r="DI19">
        <v>5</v>
      </c>
      <c r="DL19" t="s">
        <v>66</v>
      </c>
      <c r="DM19" t="s">
        <v>59</v>
      </c>
      <c r="DN19">
        <v>12</v>
      </c>
      <c r="DO19">
        <v>5</v>
      </c>
      <c r="DP19">
        <v>5</v>
      </c>
      <c r="DS19" t="s">
        <v>56</v>
      </c>
      <c r="DT19" t="s">
        <v>59</v>
      </c>
      <c r="DZ19" t="s">
        <v>165</v>
      </c>
      <c r="EA19" t="s">
        <v>60</v>
      </c>
      <c r="EB19">
        <v>10</v>
      </c>
      <c r="EC19">
        <v>5</v>
      </c>
      <c r="ED19">
        <v>5</v>
      </c>
      <c r="EG19" t="s">
        <v>66</v>
      </c>
      <c r="EH19" t="s">
        <v>60</v>
      </c>
      <c r="EI19">
        <v>16</v>
      </c>
      <c r="EJ19">
        <v>5</v>
      </c>
      <c r="EK19">
        <v>5</v>
      </c>
      <c r="EN19" t="s">
        <v>56</v>
      </c>
      <c r="EO19" t="s">
        <v>60</v>
      </c>
      <c r="EP19">
        <v>59</v>
      </c>
      <c r="EU19" t="s">
        <v>250</v>
      </c>
      <c r="EV19">
        <v>72</v>
      </c>
      <c r="EW19">
        <v>72</v>
      </c>
      <c r="EX19">
        <v>2.02</v>
      </c>
      <c r="EY19">
        <v>1</v>
      </c>
      <c r="EZ19" t="s">
        <v>1118</v>
      </c>
      <c r="FA19">
        <v>1.1000000000000001</v>
      </c>
      <c r="FB19">
        <v>0.3</v>
      </c>
      <c r="FC19" t="s">
        <v>4</v>
      </c>
      <c r="FE19" t="s">
        <v>4</v>
      </c>
      <c r="FF19" t="s">
        <v>7</v>
      </c>
      <c r="FM19" t="s">
        <v>4</v>
      </c>
      <c r="FN19" t="s">
        <v>4</v>
      </c>
      <c r="FO19" t="s">
        <v>4</v>
      </c>
      <c r="FP19" t="s">
        <v>55</v>
      </c>
      <c r="FQ19" t="s">
        <v>56</v>
      </c>
      <c r="FR19" t="s">
        <v>56</v>
      </c>
      <c r="FS19">
        <v>0</v>
      </c>
      <c r="FT19">
        <v>0</v>
      </c>
      <c r="FU19" t="s">
        <v>40</v>
      </c>
      <c r="FV19" t="s">
        <v>3</v>
      </c>
      <c r="FW19">
        <v>1</v>
      </c>
      <c r="FY19">
        <v>45</v>
      </c>
      <c r="FZ19">
        <v>45</v>
      </c>
      <c r="GB19">
        <v>16</v>
      </c>
      <c r="GF19" t="s">
        <v>12</v>
      </c>
      <c r="GG19" t="s">
        <v>13</v>
      </c>
      <c r="GH19" t="s">
        <v>11</v>
      </c>
      <c r="GL19" t="s">
        <v>3</v>
      </c>
      <c r="GM19" t="s">
        <v>25</v>
      </c>
      <c r="GN19">
        <v>3.7</v>
      </c>
      <c r="GO19">
        <v>3.7</v>
      </c>
      <c r="GP19" t="s">
        <v>4</v>
      </c>
      <c r="GQ19" t="s">
        <v>253</v>
      </c>
      <c r="GR19" t="s">
        <v>254</v>
      </c>
      <c r="GS19" t="s">
        <v>110</v>
      </c>
      <c r="GT19" t="s">
        <v>3</v>
      </c>
      <c r="GU19">
        <v>50</v>
      </c>
      <c r="GV19">
        <v>72</v>
      </c>
      <c r="GW19" t="s">
        <v>4</v>
      </c>
      <c r="GX19" t="s">
        <v>255</v>
      </c>
      <c r="GY19" t="s">
        <v>60</v>
      </c>
      <c r="GZ19">
        <v>10</v>
      </c>
      <c r="HE19" t="s">
        <v>165</v>
      </c>
      <c r="HF19" t="s">
        <v>213</v>
      </c>
      <c r="HG19">
        <v>12</v>
      </c>
      <c r="HH19">
        <v>5</v>
      </c>
      <c r="HI19">
        <v>5</v>
      </c>
      <c r="HL19" t="s">
        <v>66</v>
      </c>
      <c r="HM19" t="s">
        <v>60</v>
      </c>
      <c r="HN19">
        <v>12</v>
      </c>
      <c r="HO19">
        <v>5</v>
      </c>
      <c r="HP19">
        <v>5</v>
      </c>
      <c r="HS19" t="s">
        <v>56</v>
      </c>
      <c r="HT19" t="s">
        <v>60</v>
      </c>
      <c r="HU19">
        <v>38</v>
      </c>
      <c r="HZ19" t="s">
        <v>165</v>
      </c>
      <c r="IA19" t="s">
        <v>59</v>
      </c>
      <c r="IB19">
        <v>10</v>
      </c>
      <c r="IC19">
        <v>5</v>
      </c>
      <c r="ID19">
        <v>5</v>
      </c>
      <c r="IG19" t="s">
        <v>66</v>
      </c>
      <c r="IH19" t="s">
        <v>59</v>
      </c>
      <c r="II19">
        <v>18</v>
      </c>
      <c r="IJ19">
        <v>5</v>
      </c>
      <c r="IK19">
        <v>5</v>
      </c>
      <c r="IN19" t="s">
        <v>256</v>
      </c>
      <c r="IO19">
        <v>50</v>
      </c>
      <c r="IP19">
        <v>50</v>
      </c>
      <c r="IQ19">
        <v>0.42</v>
      </c>
      <c r="IR19" t="s">
        <v>51</v>
      </c>
      <c r="IS19" t="s">
        <v>3</v>
      </c>
      <c r="IT19" t="s">
        <v>4</v>
      </c>
      <c r="IV19" t="s">
        <v>4</v>
      </c>
      <c r="IW19" t="s">
        <v>3</v>
      </c>
      <c r="IX19" s="12">
        <v>1</v>
      </c>
      <c r="IZ19" t="s">
        <v>4</v>
      </c>
      <c r="JB19" t="s">
        <v>7</v>
      </c>
      <c r="JG19" t="s">
        <v>55</v>
      </c>
      <c r="JH19" t="s">
        <v>257</v>
      </c>
      <c r="JI19">
        <v>32.5</v>
      </c>
      <c r="JP19" t="s">
        <v>12</v>
      </c>
      <c r="JQ19" t="s">
        <v>13</v>
      </c>
      <c r="JV19" t="s">
        <v>4</v>
      </c>
      <c r="JX19" t="s">
        <v>381</v>
      </c>
    </row>
    <row r="20" spans="1:284" x14ac:dyDescent="0.35">
      <c r="A20">
        <v>20401303</v>
      </c>
      <c r="B20" t="s">
        <v>72</v>
      </c>
      <c r="C20">
        <v>0.42152777777777778</v>
      </c>
      <c r="D20">
        <v>44466</v>
      </c>
      <c r="E20" t="s">
        <v>47</v>
      </c>
      <c r="F20" t="s">
        <v>164</v>
      </c>
      <c r="G20" t="s">
        <v>184</v>
      </c>
      <c r="H20" t="s">
        <v>185</v>
      </c>
      <c r="K20">
        <v>50</v>
      </c>
      <c r="L20">
        <v>50</v>
      </c>
      <c r="M20">
        <v>0.08</v>
      </c>
      <c r="P20" t="s">
        <v>68</v>
      </c>
      <c r="Q20" t="s">
        <v>4</v>
      </c>
      <c r="R20" t="s">
        <v>4</v>
      </c>
      <c r="T20" t="s">
        <v>4</v>
      </c>
      <c r="U20" t="s">
        <v>3</v>
      </c>
      <c r="V20">
        <v>0.7</v>
      </c>
      <c r="X20" t="s">
        <v>4</v>
      </c>
      <c r="Z20" t="s">
        <v>7</v>
      </c>
      <c r="AG20" t="s">
        <v>55</v>
      </c>
      <c r="AH20" t="s">
        <v>42</v>
      </c>
      <c r="AI20">
        <v>30.3</v>
      </c>
      <c r="AJ20">
        <v>30.3</v>
      </c>
      <c r="AK20">
        <v>21</v>
      </c>
      <c r="AP20" t="s">
        <v>13</v>
      </c>
      <c r="AQ20" t="s">
        <v>12</v>
      </c>
      <c r="AV20" t="s">
        <v>4</v>
      </c>
      <c r="AX20" t="s">
        <v>388</v>
      </c>
      <c r="AY20">
        <v>27</v>
      </c>
      <c r="AZ20">
        <v>27</v>
      </c>
      <c r="BA20">
        <v>1.22</v>
      </c>
      <c r="BJ20" t="s">
        <v>4</v>
      </c>
      <c r="BL20" t="s">
        <v>4</v>
      </c>
      <c r="BM20" t="s">
        <v>54</v>
      </c>
      <c r="BT20" t="s">
        <v>4</v>
      </c>
      <c r="BU20" t="s">
        <v>4</v>
      </c>
      <c r="BV20" t="s">
        <v>3</v>
      </c>
      <c r="BW20" t="s">
        <v>55</v>
      </c>
      <c r="BX20" t="s">
        <v>56</v>
      </c>
      <c r="BY20" t="s">
        <v>56</v>
      </c>
      <c r="BZ20">
        <v>0</v>
      </c>
      <c r="CA20">
        <v>0</v>
      </c>
      <c r="CB20" t="s">
        <v>41</v>
      </c>
      <c r="CC20" t="s">
        <v>3</v>
      </c>
      <c r="CD20">
        <v>0.9</v>
      </c>
      <c r="CF20">
        <v>17</v>
      </c>
      <c r="CM20" t="s">
        <v>13</v>
      </c>
      <c r="CN20" t="s">
        <v>12</v>
      </c>
      <c r="CO20" t="s">
        <v>11</v>
      </c>
      <c r="CP20" t="s">
        <v>81</v>
      </c>
      <c r="CQ20" t="s">
        <v>15</v>
      </c>
      <c r="CS20" t="s">
        <v>4</v>
      </c>
      <c r="CU20">
        <v>1.9</v>
      </c>
      <c r="CV20">
        <v>2</v>
      </c>
      <c r="CW20" t="s">
        <v>4</v>
      </c>
      <c r="CZ20" t="s">
        <v>64</v>
      </c>
      <c r="DA20" t="s">
        <v>3</v>
      </c>
      <c r="DB20">
        <v>27</v>
      </c>
      <c r="DC20">
        <v>27</v>
      </c>
      <c r="DD20" t="s">
        <v>4</v>
      </c>
      <c r="DE20" t="s">
        <v>65</v>
      </c>
      <c r="DF20" t="s">
        <v>60</v>
      </c>
      <c r="DG20">
        <v>13</v>
      </c>
      <c r="DH20">
        <v>5</v>
      </c>
      <c r="DI20">
        <v>5</v>
      </c>
      <c r="DL20" t="s">
        <v>66</v>
      </c>
      <c r="DM20" t="s">
        <v>60</v>
      </c>
      <c r="DN20">
        <v>14</v>
      </c>
      <c r="DO20">
        <v>5</v>
      </c>
      <c r="DP20">
        <v>4</v>
      </c>
      <c r="DS20" t="s">
        <v>65</v>
      </c>
      <c r="DT20" t="s">
        <v>59</v>
      </c>
      <c r="DU20">
        <v>13</v>
      </c>
      <c r="DV20">
        <v>5</v>
      </c>
      <c r="DW20">
        <v>5</v>
      </c>
      <c r="DZ20" t="s">
        <v>66</v>
      </c>
      <c r="EA20" t="s">
        <v>59</v>
      </c>
      <c r="EB20">
        <v>14</v>
      </c>
      <c r="EC20">
        <v>5</v>
      </c>
      <c r="ED20">
        <v>4</v>
      </c>
      <c r="EV20">
        <v>18</v>
      </c>
      <c r="EW20">
        <v>18.2</v>
      </c>
      <c r="EX20">
        <v>2.4700000000000002</v>
      </c>
      <c r="FC20" t="s">
        <v>3</v>
      </c>
      <c r="FD20">
        <v>15</v>
      </c>
      <c r="FE20" t="s">
        <v>4</v>
      </c>
      <c r="FF20" t="s">
        <v>7</v>
      </c>
      <c r="FM20" t="s">
        <v>4</v>
      </c>
      <c r="FN20" t="s">
        <v>4</v>
      </c>
      <c r="FO20" t="s">
        <v>4</v>
      </c>
      <c r="FP20" t="s">
        <v>55</v>
      </c>
      <c r="FQ20" t="s">
        <v>56</v>
      </c>
      <c r="FR20" t="s">
        <v>56</v>
      </c>
      <c r="FS20">
        <v>0</v>
      </c>
      <c r="FT20">
        <v>0</v>
      </c>
      <c r="FU20" t="s">
        <v>41</v>
      </c>
      <c r="FV20" t="s">
        <v>3</v>
      </c>
      <c r="FW20">
        <v>1</v>
      </c>
      <c r="FY20">
        <v>15.2</v>
      </c>
      <c r="GF20" t="s">
        <v>13</v>
      </c>
      <c r="GG20" t="s">
        <v>94</v>
      </c>
      <c r="GH20" t="s">
        <v>14</v>
      </c>
      <c r="GL20" t="s">
        <v>4</v>
      </c>
      <c r="GN20">
        <v>2.5</v>
      </c>
      <c r="GO20">
        <v>2.2000000000000002</v>
      </c>
      <c r="GP20" t="s">
        <v>4</v>
      </c>
      <c r="GS20" t="s">
        <v>64</v>
      </c>
      <c r="GT20" t="s">
        <v>3</v>
      </c>
      <c r="GU20">
        <v>18</v>
      </c>
      <c r="GV20">
        <v>18</v>
      </c>
      <c r="GW20" t="s">
        <v>4</v>
      </c>
      <c r="GX20" t="s">
        <v>65</v>
      </c>
      <c r="GY20" t="s">
        <v>60</v>
      </c>
      <c r="GZ20">
        <v>6</v>
      </c>
      <c r="HA20">
        <v>5</v>
      </c>
      <c r="HB20">
        <v>5</v>
      </c>
      <c r="HE20" t="s">
        <v>173</v>
      </c>
      <c r="HF20" t="s">
        <v>60</v>
      </c>
      <c r="HG20">
        <v>12</v>
      </c>
      <c r="HH20">
        <v>5</v>
      </c>
      <c r="HI20">
        <v>3</v>
      </c>
      <c r="HL20" t="s">
        <v>65</v>
      </c>
      <c r="HM20" t="s">
        <v>59</v>
      </c>
      <c r="HN20">
        <v>12</v>
      </c>
      <c r="HO20">
        <v>5</v>
      </c>
      <c r="HP20">
        <v>4</v>
      </c>
      <c r="HS20" t="s">
        <v>173</v>
      </c>
      <c r="HT20">
        <v>6</v>
      </c>
      <c r="HU20">
        <v>5</v>
      </c>
      <c r="HV20">
        <v>3</v>
      </c>
      <c r="IO20">
        <v>0</v>
      </c>
      <c r="IP20">
        <v>0</v>
      </c>
      <c r="IQ20">
        <v>0</v>
      </c>
      <c r="IR20" t="s">
        <v>68</v>
      </c>
      <c r="IS20" t="s">
        <v>3</v>
      </c>
      <c r="IT20" t="s">
        <v>4</v>
      </c>
      <c r="IV20" t="s">
        <v>4</v>
      </c>
      <c r="IZ20" t="s">
        <v>3</v>
      </c>
      <c r="JA20" t="s">
        <v>37</v>
      </c>
    </row>
    <row r="21" spans="1:284" x14ac:dyDescent="0.35">
      <c r="A21">
        <v>20401327</v>
      </c>
      <c r="B21" t="s">
        <v>46</v>
      </c>
      <c r="C21">
        <v>0.4375</v>
      </c>
      <c r="D21">
        <v>44475</v>
      </c>
      <c r="E21" t="s">
        <v>47</v>
      </c>
      <c r="F21" t="s">
        <v>117</v>
      </c>
      <c r="G21" t="s">
        <v>49</v>
      </c>
      <c r="H21" t="s">
        <v>118</v>
      </c>
      <c r="K21">
        <v>50</v>
      </c>
      <c r="L21">
        <v>50</v>
      </c>
      <c r="M21">
        <v>0.84</v>
      </c>
      <c r="P21" t="s">
        <v>68</v>
      </c>
      <c r="Q21" t="s">
        <v>4</v>
      </c>
      <c r="R21" t="s">
        <v>4</v>
      </c>
      <c r="T21" t="s">
        <v>4</v>
      </c>
      <c r="U21" t="s">
        <v>4</v>
      </c>
      <c r="V21">
        <v>1</v>
      </c>
      <c r="X21" t="s">
        <v>4</v>
      </c>
      <c r="Z21" t="s">
        <v>7</v>
      </c>
      <c r="AG21" t="s">
        <v>55</v>
      </c>
      <c r="AH21" t="s">
        <v>42</v>
      </c>
      <c r="AI21">
        <v>18.100000000000001</v>
      </c>
      <c r="AP21" t="s">
        <v>12</v>
      </c>
      <c r="AQ21" t="s">
        <v>13</v>
      </c>
      <c r="AV21" t="s">
        <v>4</v>
      </c>
      <c r="AY21">
        <v>75</v>
      </c>
      <c r="AZ21">
        <v>75</v>
      </c>
      <c r="BA21">
        <v>1.1599999999999999</v>
      </c>
      <c r="BJ21" t="s">
        <v>4</v>
      </c>
      <c r="BL21" t="s">
        <v>4</v>
      </c>
      <c r="BM21" t="s">
        <v>54</v>
      </c>
      <c r="BT21" t="s">
        <v>4</v>
      </c>
      <c r="BU21" t="s">
        <v>4</v>
      </c>
      <c r="BV21" t="s">
        <v>4</v>
      </c>
      <c r="BW21" t="s">
        <v>55</v>
      </c>
      <c r="BX21" t="s">
        <v>56</v>
      </c>
      <c r="BY21" t="s">
        <v>56</v>
      </c>
      <c r="BZ21">
        <v>0</v>
      </c>
      <c r="CA21">
        <v>0</v>
      </c>
      <c r="CB21" t="s">
        <v>42</v>
      </c>
      <c r="CC21" t="s">
        <v>4</v>
      </c>
      <c r="CE21">
        <v>1.1000000000000001</v>
      </c>
      <c r="CF21">
        <v>19.3</v>
      </c>
      <c r="CM21" t="s">
        <v>12</v>
      </c>
      <c r="CN21" t="s">
        <v>13</v>
      </c>
      <c r="CO21" t="s">
        <v>14</v>
      </c>
      <c r="CS21" t="s">
        <v>4</v>
      </c>
      <c r="CU21">
        <v>3</v>
      </c>
      <c r="CV21">
        <v>2.5</v>
      </c>
      <c r="CW21" t="s">
        <v>4</v>
      </c>
      <c r="CX21" t="s">
        <v>119</v>
      </c>
      <c r="CY21" t="s">
        <v>120</v>
      </c>
      <c r="CZ21" t="s">
        <v>77</v>
      </c>
      <c r="DA21" t="s">
        <v>3</v>
      </c>
      <c r="DB21">
        <v>37</v>
      </c>
      <c r="DC21">
        <v>75</v>
      </c>
      <c r="DD21" t="s">
        <v>4</v>
      </c>
      <c r="DE21" t="s">
        <v>58</v>
      </c>
      <c r="DF21" t="s">
        <v>60</v>
      </c>
      <c r="DG21">
        <v>37</v>
      </c>
      <c r="DH21">
        <v>5</v>
      </c>
      <c r="DI21">
        <v>2</v>
      </c>
      <c r="DL21" t="s">
        <v>56</v>
      </c>
      <c r="DM21" t="s">
        <v>60</v>
      </c>
      <c r="DN21">
        <v>10</v>
      </c>
      <c r="DS21" t="s">
        <v>121</v>
      </c>
      <c r="DT21" t="s">
        <v>60</v>
      </c>
      <c r="DU21">
        <v>28</v>
      </c>
      <c r="DV21">
        <v>5</v>
      </c>
      <c r="DW21">
        <v>5</v>
      </c>
      <c r="DZ21" t="s">
        <v>58</v>
      </c>
      <c r="EA21" t="s">
        <v>59</v>
      </c>
      <c r="EB21">
        <v>37</v>
      </c>
      <c r="EC21">
        <v>5</v>
      </c>
      <c r="ED21">
        <v>2</v>
      </c>
      <c r="EU21" t="s">
        <v>394</v>
      </c>
      <c r="EV21">
        <v>26</v>
      </c>
      <c r="EW21">
        <v>26</v>
      </c>
      <c r="EX21">
        <v>1</v>
      </c>
      <c r="FC21" t="s">
        <v>4</v>
      </c>
      <c r="FE21" t="s">
        <v>4</v>
      </c>
      <c r="FF21" t="s">
        <v>7</v>
      </c>
      <c r="FM21" t="s">
        <v>4</v>
      </c>
      <c r="FN21" t="s">
        <v>4</v>
      </c>
      <c r="FO21" t="s">
        <v>4</v>
      </c>
      <c r="FP21" t="s">
        <v>55</v>
      </c>
      <c r="FQ21" t="s">
        <v>56</v>
      </c>
      <c r="FR21" t="s">
        <v>56</v>
      </c>
      <c r="FS21">
        <v>0</v>
      </c>
      <c r="FT21">
        <v>0</v>
      </c>
      <c r="FU21" t="s">
        <v>41</v>
      </c>
      <c r="FV21" t="s">
        <v>3</v>
      </c>
      <c r="FW21">
        <v>1.2</v>
      </c>
      <c r="FY21">
        <v>16.100000000000001</v>
      </c>
      <c r="GF21" t="s">
        <v>12</v>
      </c>
      <c r="GG21" t="s">
        <v>11</v>
      </c>
      <c r="GH21" t="s">
        <v>13</v>
      </c>
      <c r="GI21" t="s">
        <v>14</v>
      </c>
      <c r="GL21" t="s">
        <v>4</v>
      </c>
      <c r="GN21">
        <v>3</v>
      </c>
      <c r="GO21">
        <v>1.8</v>
      </c>
      <c r="GP21" t="s">
        <v>4</v>
      </c>
      <c r="GS21" t="s">
        <v>64</v>
      </c>
      <c r="GT21" t="s">
        <v>3</v>
      </c>
      <c r="GU21">
        <v>26</v>
      </c>
      <c r="GV21">
        <v>26</v>
      </c>
      <c r="GW21" t="s">
        <v>4</v>
      </c>
      <c r="GX21" t="s">
        <v>65</v>
      </c>
      <c r="GY21" t="s">
        <v>60</v>
      </c>
      <c r="GZ21">
        <v>26</v>
      </c>
      <c r="HA21">
        <v>5</v>
      </c>
      <c r="HB21">
        <v>5</v>
      </c>
      <c r="HE21" t="s">
        <v>65</v>
      </c>
      <c r="HF21" t="s">
        <v>59</v>
      </c>
      <c r="HG21">
        <v>10</v>
      </c>
      <c r="HH21">
        <v>5</v>
      </c>
      <c r="HI21">
        <v>5</v>
      </c>
      <c r="HL21" t="s">
        <v>66</v>
      </c>
      <c r="HM21" t="s">
        <v>59</v>
      </c>
      <c r="HN21">
        <v>16</v>
      </c>
      <c r="HO21">
        <v>5</v>
      </c>
      <c r="HP21">
        <v>2</v>
      </c>
      <c r="IO21">
        <v>14</v>
      </c>
      <c r="IP21">
        <v>14</v>
      </c>
      <c r="IQ21">
        <v>2.29</v>
      </c>
      <c r="IR21" t="s">
        <v>68</v>
      </c>
      <c r="IS21" t="s">
        <v>4</v>
      </c>
      <c r="IT21" t="s">
        <v>4</v>
      </c>
      <c r="IV21" t="s">
        <v>4</v>
      </c>
      <c r="IW21" t="s">
        <v>3</v>
      </c>
      <c r="IX21" s="12">
        <v>1.2</v>
      </c>
      <c r="IZ21" t="s">
        <v>3</v>
      </c>
      <c r="JA21" t="s">
        <v>123</v>
      </c>
      <c r="JB21" t="s">
        <v>7</v>
      </c>
      <c r="JG21" t="s">
        <v>55</v>
      </c>
      <c r="JH21" t="s">
        <v>91</v>
      </c>
      <c r="JI21">
        <v>17.7</v>
      </c>
      <c r="JP21" t="s">
        <v>12</v>
      </c>
      <c r="JQ21" t="s">
        <v>13</v>
      </c>
      <c r="JR21" t="s">
        <v>14</v>
      </c>
      <c r="JV21" t="s">
        <v>4</v>
      </c>
      <c r="JX21" t="s">
        <v>124</v>
      </c>
    </row>
    <row r="22" spans="1:284" x14ac:dyDescent="0.35">
      <c r="A22">
        <v>20401337</v>
      </c>
      <c r="B22" t="s">
        <v>46</v>
      </c>
      <c r="C22">
        <v>0.63194444444444442</v>
      </c>
      <c r="D22">
        <v>44469</v>
      </c>
      <c r="E22" t="s">
        <v>47</v>
      </c>
      <c r="F22" t="s">
        <v>48</v>
      </c>
      <c r="G22" t="s">
        <v>49</v>
      </c>
      <c r="H22" t="s">
        <v>50</v>
      </c>
      <c r="K22">
        <v>50</v>
      </c>
      <c r="L22">
        <v>50</v>
      </c>
      <c r="M22">
        <v>0.28000000000000003</v>
      </c>
      <c r="P22" t="s">
        <v>51</v>
      </c>
      <c r="Q22" t="s">
        <v>4</v>
      </c>
      <c r="R22" t="s">
        <v>4</v>
      </c>
      <c r="T22" t="s">
        <v>4</v>
      </c>
      <c r="U22" t="s">
        <v>3</v>
      </c>
      <c r="V22">
        <v>2</v>
      </c>
      <c r="X22" t="s">
        <v>4</v>
      </c>
      <c r="Z22" t="s">
        <v>7</v>
      </c>
      <c r="AG22" t="s">
        <v>34</v>
      </c>
      <c r="AH22" t="s">
        <v>42</v>
      </c>
      <c r="AI22">
        <v>22.5</v>
      </c>
      <c r="AP22" t="s">
        <v>13</v>
      </c>
      <c r="AQ22" t="s">
        <v>14</v>
      </c>
      <c r="AR22" t="s">
        <v>12</v>
      </c>
      <c r="AV22" t="s">
        <v>4</v>
      </c>
      <c r="AX22" t="s">
        <v>53</v>
      </c>
      <c r="AY22">
        <v>76</v>
      </c>
      <c r="AZ22">
        <v>76</v>
      </c>
      <c r="BA22">
        <v>1.1399999999999999</v>
      </c>
      <c r="BJ22" t="s">
        <v>4</v>
      </c>
      <c r="BL22" t="s">
        <v>4</v>
      </c>
      <c r="BM22" t="s">
        <v>54</v>
      </c>
      <c r="BT22" t="s">
        <v>4</v>
      </c>
      <c r="BU22" t="s">
        <v>4</v>
      </c>
      <c r="BV22" t="s">
        <v>4</v>
      </c>
      <c r="BW22" t="s">
        <v>55</v>
      </c>
      <c r="BX22" t="s">
        <v>56</v>
      </c>
      <c r="BY22" t="s">
        <v>56</v>
      </c>
      <c r="BZ22">
        <v>0</v>
      </c>
      <c r="CA22">
        <v>0</v>
      </c>
      <c r="CB22" t="s">
        <v>42</v>
      </c>
      <c r="CC22" t="s">
        <v>3</v>
      </c>
      <c r="CD22">
        <v>0.9</v>
      </c>
      <c r="CF22">
        <v>21.3</v>
      </c>
      <c r="CM22" t="s">
        <v>12</v>
      </c>
      <c r="CN22" t="s">
        <v>13</v>
      </c>
      <c r="CS22" t="s">
        <v>4</v>
      </c>
      <c r="CU22">
        <v>2.2999999999999998</v>
      </c>
      <c r="CV22">
        <v>2.4</v>
      </c>
      <c r="CW22" t="s">
        <v>4</v>
      </c>
      <c r="CZ22" t="s">
        <v>57</v>
      </c>
      <c r="DA22" t="s">
        <v>3</v>
      </c>
      <c r="DB22">
        <v>76</v>
      </c>
      <c r="DC22">
        <v>76</v>
      </c>
      <c r="DD22" t="s">
        <v>4</v>
      </c>
      <c r="DE22" t="s">
        <v>58</v>
      </c>
      <c r="DF22" t="s">
        <v>60</v>
      </c>
      <c r="DG22">
        <v>89</v>
      </c>
      <c r="DH22">
        <v>4</v>
      </c>
      <c r="DI22">
        <v>4</v>
      </c>
      <c r="DJ22" t="s">
        <v>395</v>
      </c>
      <c r="DL22" t="s">
        <v>58</v>
      </c>
      <c r="DM22" t="s">
        <v>59</v>
      </c>
      <c r="DN22">
        <v>89</v>
      </c>
      <c r="DO22">
        <v>4</v>
      </c>
      <c r="DP22">
        <v>4</v>
      </c>
      <c r="DQ22" t="s">
        <v>395</v>
      </c>
      <c r="EV22">
        <v>32</v>
      </c>
      <c r="EW22">
        <v>32</v>
      </c>
      <c r="EX22">
        <v>0.81</v>
      </c>
      <c r="FC22" t="s">
        <v>4</v>
      </c>
      <c r="FE22" t="s">
        <v>4</v>
      </c>
      <c r="FF22" t="s">
        <v>7</v>
      </c>
      <c r="FM22" t="s">
        <v>4</v>
      </c>
      <c r="FN22" t="s">
        <v>3</v>
      </c>
      <c r="FO22" t="s">
        <v>4</v>
      </c>
      <c r="FP22" t="s">
        <v>55</v>
      </c>
      <c r="FQ22" t="s">
        <v>56</v>
      </c>
      <c r="FR22" t="s">
        <v>56</v>
      </c>
      <c r="FS22">
        <v>0</v>
      </c>
      <c r="FT22">
        <v>0</v>
      </c>
      <c r="FU22" t="s">
        <v>42</v>
      </c>
      <c r="FV22" t="s">
        <v>3</v>
      </c>
      <c r="FW22">
        <v>1.1000000000000001</v>
      </c>
      <c r="FY22">
        <v>18.5</v>
      </c>
      <c r="GF22" t="s">
        <v>13</v>
      </c>
      <c r="GG22" t="s">
        <v>14</v>
      </c>
      <c r="GH22" t="s">
        <v>12</v>
      </c>
      <c r="GL22" t="s">
        <v>4</v>
      </c>
      <c r="GN22">
        <v>2.9</v>
      </c>
      <c r="GO22">
        <v>3.8</v>
      </c>
      <c r="GP22" t="s">
        <v>4</v>
      </c>
      <c r="GS22" t="s">
        <v>64</v>
      </c>
      <c r="GT22" t="s">
        <v>3</v>
      </c>
      <c r="GU22">
        <v>32</v>
      </c>
      <c r="GV22">
        <v>32</v>
      </c>
      <c r="GW22" t="s">
        <v>4</v>
      </c>
      <c r="GX22" t="s">
        <v>65</v>
      </c>
      <c r="GY22" t="s">
        <v>60</v>
      </c>
      <c r="GZ22">
        <v>10</v>
      </c>
      <c r="HA22">
        <v>5</v>
      </c>
      <c r="HB22">
        <v>4</v>
      </c>
      <c r="HE22" t="s">
        <v>66</v>
      </c>
      <c r="HF22" t="s">
        <v>60</v>
      </c>
      <c r="HG22">
        <v>22</v>
      </c>
      <c r="HH22">
        <v>4</v>
      </c>
      <c r="HI22">
        <v>2</v>
      </c>
      <c r="HL22" t="s">
        <v>67</v>
      </c>
      <c r="HM22" t="s">
        <v>59</v>
      </c>
      <c r="HN22">
        <v>12</v>
      </c>
      <c r="HO22">
        <v>5</v>
      </c>
      <c r="HP22">
        <v>4</v>
      </c>
      <c r="IO22">
        <v>50</v>
      </c>
      <c r="IP22">
        <v>50</v>
      </c>
      <c r="IQ22">
        <v>0.28000000000000003</v>
      </c>
      <c r="IR22" t="s">
        <v>68</v>
      </c>
      <c r="IS22" t="s">
        <v>4</v>
      </c>
      <c r="IT22" t="s">
        <v>4</v>
      </c>
      <c r="IV22" t="s">
        <v>4</v>
      </c>
      <c r="IW22" t="s">
        <v>3</v>
      </c>
      <c r="IX22" s="12">
        <v>2</v>
      </c>
      <c r="IZ22" t="s">
        <v>4</v>
      </c>
      <c r="JB22" t="s">
        <v>7</v>
      </c>
      <c r="JG22" t="s">
        <v>69</v>
      </c>
      <c r="JH22" t="s">
        <v>42</v>
      </c>
      <c r="JL22">
        <v>13.2</v>
      </c>
      <c r="JO22">
        <v>20</v>
      </c>
      <c r="JP22" t="s">
        <v>14</v>
      </c>
      <c r="JQ22" t="s">
        <v>13</v>
      </c>
      <c r="JR22" t="s">
        <v>12</v>
      </c>
      <c r="JV22" t="s">
        <v>3</v>
      </c>
      <c r="JW22" t="s">
        <v>71</v>
      </c>
    </row>
    <row r="23" spans="1:284" x14ac:dyDescent="0.35">
      <c r="A23">
        <v>20401343</v>
      </c>
      <c r="B23" t="s">
        <v>46</v>
      </c>
      <c r="C23">
        <v>0.4201388888888889</v>
      </c>
      <c r="D23">
        <v>44469</v>
      </c>
      <c r="E23" t="s">
        <v>47</v>
      </c>
      <c r="F23" t="s">
        <v>131</v>
      </c>
      <c r="G23" t="s">
        <v>137</v>
      </c>
      <c r="H23" t="s">
        <v>138</v>
      </c>
      <c r="K23">
        <v>50</v>
      </c>
      <c r="L23">
        <v>50</v>
      </c>
      <c r="M23">
        <v>0.12</v>
      </c>
      <c r="P23" t="s">
        <v>68</v>
      </c>
      <c r="Q23" t="s">
        <v>4</v>
      </c>
      <c r="R23" t="s">
        <v>4</v>
      </c>
      <c r="T23" t="s">
        <v>4</v>
      </c>
      <c r="U23" t="s">
        <v>3</v>
      </c>
      <c r="V23">
        <v>0.7</v>
      </c>
      <c r="X23" t="s">
        <v>4</v>
      </c>
      <c r="Z23" t="s">
        <v>7</v>
      </c>
      <c r="AG23" t="s">
        <v>139</v>
      </c>
      <c r="AH23" t="s">
        <v>42</v>
      </c>
      <c r="AI23">
        <v>7.7</v>
      </c>
      <c r="AP23" t="s">
        <v>14</v>
      </c>
      <c r="AQ23" t="s">
        <v>13</v>
      </c>
      <c r="AV23" t="s">
        <v>4</v>
      </c>
      <c r="AY23">
        <v>24</v>
      </c>
      <c r="AZ23">
        <v>24</v>
      </c>
      <c r="BA23">
        <v>2.92</v>
      </c>
      <c r="BB23">
        <v>1</v>
      </c>
      <c r="BC23" t="s">
        <v>1118</v>
      </c>
      <c r="BD23">
        <v>1.1000000000000001</v>
      </c>
      <c r="BE23">
        <v>0.19</v>
      </c>
      <c r="BJ23" t="s">
        <v>4</v>
      </c>
      <c r="BL23" t="s">
        <v>4</v>
      </c>
      <c r="BM23" t="s">
        <v>54</v>
      </c>
      <c r="BT23" t="s">
        <v>4</v>
      </c>
      <c r="BU23" t="s">
        <v>4</v>
      </c>
      <c r="BV23" t="s">
        <v>4</v>
      </c>
      <c r="BW23" t="s">
        <v>55</v>
      </c>
      <c r="BX23" t="s">
        <v>56</v>
      </c>
      <c r="BY23" t="s">
        <v>56</v>
      </c>
      <c r="BZ23">
        <v>0</v>
      </c>
      <c r="CA23">
        <v>0</v>
      </c>
      <c r="CB23" t="s">
        <v>42</v>
      </c>
      <c r="CC23" t="s">
        <v>3</v>
      </c>
      <c r="CD23">
        <v>0.4</v>
      </c>
      <c r="CF23">
        <v>8.4</v>
      </c>
      <c r="CM23" t="s">
        <v>12</v>
      </c>
      <c r="CN23" t="s">
        <v>13</v>
      </c>
      <c r="CO23" t="s">
        <v>11</v>
      </c>
      <c r="CS23" t="s">
        <v>4</v>
      </c>
      <c r="CU23">
        <v>2.2999999999999998</v>
      </c>
      <c r="CV23">
        <v>2.5</v>
      </c>
      <c r="CW23" t="s">
        <v>4</v>
      </c>
      <c r="CZ23" t="s">
        <v>64</v>
      </c>
      <c r="DA23" t="s">
        <v>3</v>
      </c>
      <c r="DB23">
        <v>24</v>
      </c>
      <c r="DC23">
        <v>24</v>
      </c>
      <c r="DD23" t="s">
        <v>4</v>
      </c>
      <c r="DE23" t="s">
        <v>65</v>
      </c>
      <c r="DF23" t="s">
        <v>60</v>
      </c>
      <c r="DG23">
        <v>11</v>
      </c>
      <c r="DH23">
        <v>5</v>
      </c>
      <c r="DI23">
        <v>1</v>
      </c>
      <c r="DL23" t="s">
        <v>56</v>
      </c>
      <c r="DM23" t="s">
        <v>59</v>
      </c>
      <c r="DN23">
        <v>13</v>
      </c>
      <c r="DS23" t="s">
        <v>66</v>
      </c>
      <c r="DT23" t="s">
        <v>59</v>
      </c>
      <c r="DU23">
        <v>24</v>
      </c>
      <c r="DV23">
        <v>5</v>
      </c>
      <c r="DW23">
        <v>1</v>
      </c>
      <c r="EV23">
        <v>10</v>
      </c>
      <c r="EW23">
        <v>10</v>
      </c>
      <c r="EX23">
        <v>2.2000000000000002</v>
      </c>
      <c r="FC23" t="s">
        <v>4</v>
      </c>
      <c r="FE23" t="s">
        <v>4</v>
      </c>
      <c r="FF23" t="s">
        <v>7</v>
      </c>
      <c r="FM23" t="s">
        <v>4</v>
      </c>
      <c r="FN23" t="s">
        <v>4</v>
      </c>
      <c r="FO23" t="s">
        <v>4</v>
      </c>
      <c r="FP23" t="s">
        <v>55</v>
      </c>
      <c r="FQ23" t="s">
        <v>56</v>
      </c>
      <c r="FR23" t="s">
        <v>56</v>
      </c>
      <c r="FS23">
        <v>0</v>
      </c>
      <c r="FT23">
        <v>0</v>
      </c>
      <c r="FU23" t="s">
        <v>42</v>
      </c>
      <c r="FV23" t="s">
        <v>3</v>
      </c>
      <c r="FW23">
        <v>0.6</v>
      </c>
      <c r="FY23">
        <v>5.9</v>
      </c>
      <c r="GF23" t="s">
        <v>12</v>
      </c>
      <c r="GG23" t="s">
        <v>13</v>
      </c>
      <c r="GH23" t="s">
        <v>14</v>
      </c>
      <c r="GI23" t="s">
        <v>11</v>
      </c>
      <c r="GL23" t="s">
        <v>4</v>
      </c>
      <c r="GN23">
        <v>1.7</v>
      </c>
      <c r="GO23">
        <v>2</v>
      </c>
      <c r="GP23" t="s">
        <v>4</v>
      </c>
      <c r="GS23" t="s">
        <v>64</v>
      </c>
      <c r="GT23" t="s">
        <v>3</v>
      </c>
      <c r="GU23">
        <v>10</v>
      </c>
      <c r="GV23">
        <v>10</v>
      </c>
      <c r="GW23" t="s">
        <v>4</v>
      </c>
      <c r="GX23" t="s">
        <v>58</v>
      </c>
      <c r="GY23" t="s">
        <v>60</v>
      </c>
      <c r="GZ23">
        <v>10</v>
      </c>
      <c r="HA23">
        <v>5</v>
      </c>
      <c r="HB23">
        <v>2</v>
      </c>
      <c r="HE23" t="s">
        <v>58</v>
      </c>
      <c r="HF23" t="s">
        <v>59</v>
      </c>
      <c r="HG23">
        <v>10</v>
      </c>
      <c r="HH23">
        <v>5</v>
      </c>
      <c r="HI23">
        <v>2</v>
      </c>
      <c r="IO23">
        <v>50</v>
      </c>
      <c r="IP23">
        <v>45</v>
      </c>
      <c r="IQ23">
        <v>1.22</v>
      </c>
      <c r="IR23" t="s">
        <v>68</v>
      </c>
      <c r="IS23" t="s">
        <v>4</v>
      </c>
      <c r="IT23" t="s">
        <v>4</v>
      </c>
      <c r="IV23" t="s">
        <v>4</v>
      </c>
      <c r="IW23" t="s">
        <v>3</v>
      </c>
      <c r="IX23" s="12">
        <v>1.4</v>
      </c>
      <c r="IZ23" t="s">
        <v>4</v>
      </c>
      <c r="JB23" t="s">
        <v>7</v>
      </c>
      <c r="JG23" t="s">
        <v>38</v>
      </c>
      <c r="JH23" t="s">
        <v>43</v>
      </c>
      <c r="JI23">
        <v>6.1</v>
      </c>
      <c r="JP23" t="s">
        <v>14</v>
      </c>
      <c r="JQ23" t="s">
        <v>13</v>
      </c>
      <c r="JR23" t="s">
        <v>12</v>
      </c>
      <c r="JV23" t="s">
        <v>4</v>
      </c>
    </row>
    <row r="24" spans="1:284" x14ac:dyDescent="0.35">
      <c r="A24">
        <v>20401344</v>
      </c>
      <c r="B24" t="s">
        <v>82</v>
      </c>
      <c r="C24">
        <v>0.60763888888888895</v>
      </c>
      <c r="D24">
        <v>44468</v>
      </c>
      <c r="E24" t="s">
        <v>47</v>
      </c>
      <c r="F24" t="s">
        <v>48</v>
      </c>
      <c r="G24" t="s">
        <v>137</v>
      </c>
      <c r="H24" t="s">
        <v>141</v>
      </c>
      <c r="K24">
        <v>50</v>
      </c>
      <c r="L24">
        <v>50</v>
      </c>
      <c r="M24">
        <v>3.02</v>
      </c>
      <c r="P24" t="s">
        <v>68</v>
      </c>
      <c r="Q24" t="s">
        <v>4</v>
      </c>
      <c r="R24" t="s">
        <v>4</v>
      </c>
      <c r="T24" t="s">
        <v>4</v>
      </c>
      <c r="U24" t="s">
        <v>3</v>
      </c>
      <c r="V24">
        <v>0.4</v>
      </c>
      <c r="X24" t="s">
        <v>4</v>
      </c>
      <c r="Z24" t="s">
        <v>7</v>
      </c>
      <c r="AG24" t="s">
        <v>55</v>
      </c>
      <c r="AH24" t="s">
        <v>42</v>
      </c>
      <c r="AI24">
        <v>8.6999999999999993</v>
      </c>
      <c r="AP24" t="s">
        <v>13</v>
      </c>
      <c r="AQ24" t="s">
        <v>12</v>
      </c>
      <c r="AV24" t="s">
        <v>3</v>
      </c>
      <c r="AW24" t="s">
        <v>25</v>
      </c>
      <c r="AY24">
        <v>10</v>
      </c>
      <c r="AZ24">
        <v>10</v>
      </c>
      <c r="BA24">
        <v>1.8</v>
      </c>
      <c r="BB24">
        <v>1</v>
      </c>
      <c r="BC24" t="s">
        <v>1118</v>
      </c>
      <c r="BD24">
        <v>0.83</v>
      </c>
      <c r="BE24">
        <v>0.28999999999999998</v>
      </c>
      <c r="BJ24" t="s">
        <v>4</v>
      </c>
      <c r="BL24" t="s">
        <v>4</v>
      </c>
      <c r="BM24" t="s">
        <v>54</v>
      </c>
      <c r="BT24" t="s">
        <v>4</v>
      </c>
      <c r="BU24" t="s">
        <v>4</v>
      </c>
      <c r="BV24" t="s">
        <v>4</v>
      </c>
      <c r="BW24" t="s">
        <v>55</v>
      </c>
      <c r="BX24" t="s">
        <v>56</v>
      </c>
      <c r="BY24" t="s">
        <v>56</v>
      </c>
      <c r="BZ24">
        <v>0</v>
      </c>
      <c r="CA24">
        <v>0</v>
      </c>
      <c r="CB24" t="s">
        <v>42</v>
      </c>
      <c r="CC24" t="s">
        <v>3</v>
      </c>
      <c r="CD24">
        <v>0.5</v>
      </c>
      <c r="CF24">
        <v>7.5</v>
      </c>
      <c r="CM24" t="s">
        <v>13</v>
      </c>
      <c r="CN24" t="s">
        <v>12</v>
      </c>
      <c r="CS24" t="s">
        <v>4</v>
      </c>
      <c r="CU24">
        <v>0.9</v>
      </c>
      <c r="CV24">
        <v>1.4</v>
      </c>
      <c r="CW24" t="s">
        <v>4</v>
      </c>
      <c r="CZ24" t="s">
        <v>64</v>
      </c>
      <c r="DA24" t="s">
        <v>3</v>
      </c>
      <c r="DB24">
        <v>0</v>
      </c>
      <c r="DC24">
        <v>0</v>
      </c>
      <c r="DD24" t="s">
        <v>4</v>
      </c>
      <c r="DE24" t="s">
        <v>56</v>
      </c>
      <c r="DF24" t="s">
        <v>60</v>
      </c>
      <c r="DG24">
        <v>10</v>
      </c>
      <c r="DL24" t="s">
        <v>56</v>
      </c>
      <c r="DM24" t="s">
        <v>59</v>
      </c>
      <c r="DN24">
        <v>10</v>
      </c>
      <c r="EV24">
        <v>22</v>
      </c>
      <c r="EW24">
        <v>22</v>
      </c>
      <c r="EX24">
        <v>6.09</v>
      </c>
      <c r="FC24" t="s">
        <v>4</v>
      </c>
      <c r="FE24" t="s">
        <v>4</v>
      </c>
      <c r="FF24" t="s">
        <v>7</v>
      </c>
      <c r="FM24" t="s">
        <v>4</v>
      </c>
      <c r="FN24" t="s">
        <v>4</v>
      </c>
      <c r="FO24" t="s">
        <v>4</v>
      </c>
      <c r="FP24" t="s">
        <v>55</v>
      </c>
      <c r="FQ24" t="s">
        <v>56</v>
      </c>
      <c r="FR24" t="s">
        <v>56</v>
      </c>
      <c r="FS24">
        <v>0</v>
      </c>
      <c r="FT24">
        <v>0</v>
      </c>
      <c r="FU24" t="s">
        <v>41</v>
      </c>
      <c r="FV24" t="s">
        <v>3</v>
      </c>
      <c r="FW24">
        <v>0.6</v>
      </c>
      <c r="FY24">
        <v>7.4</v>
      </c>
      <c r="GF24" t="s">
        <v>14</v>
      </c>
      <c r="GG24" t="s">
        <v>11</v>
      </c>
      <c r="GH24" t="s">
        <v>12</v>
      </c>
      <c r="GL24" t="s">
        <v>4</v>
      </c>
      <c r="GN24">
        <v>2.9</v>
      </c>
      <c r="GO24">
        <v>4.3</v>
      </c>
      <c r="GP24" t="s">
        <v>4</v>
      </c>
      <c r="GS24" t="s">
        <v>64</v>
      </c>
      <c r="GT24" t="s">
        <v>3</v>
      </c>
      <c r="GU24">
        <v>22</v>
      </c>
      <c r="GV24">
        <v>22</v>
      </c>
      <c r="GW24" t="s">
        <v>4</v>
      </c>
      <c r="GX24" t="s">
        <v>66</v>
      </c>
      <c r="GY24" t="s">
        <v>60</v>
      </c>
      <c r="GZ24">
        <v>22</v>
      </c>
      <c r="HA24">
        <v>4</v>
      </c>
      <c r="HB24">
        <v>2</v>
      </c>
      <c r="HE24" t="s">
        <v>56</v>
      </c>
      <c r="HF24" t="s">
        <v>59</v>
      </c>
      <c r="HG24">
        <v>11</v>
      </c>
      <c r="HL24" t="s">
        <v>66</v>
      </c>
      <c r="HM24" t="s">
        <v>59</v>
      </c>
      <c r="HN24">
        <v>11</v>
      </c>
      <c r="HO24">
        <v>3</v>
      </c>
      <c r="HP24">
        <v>2</v>
      </c>
      <c r="IO24">
        <v>50</v>
      </c>
      <c r="IP24">
        <v>50</v>
      </c>
      <c r="IQ24">
        <v>4.88</v>
      </c>
      <c r="IR24" t="s">
        <v>68</v>
      </c>
      <c r="IS24" t="s">
        <v>4</v>
      </c>
      <c r="IT24" t="s">
        <v>4</v>
      </c>
      <c r="IV24" t="s">
        <v>4</v>
      </c>
      <c r="IW24" t="s">
        <v>3</v>
      </c>
      <c r="IX24" s="12">
        <v>0.6</v>
      </c>
      <c r="IZ24" t="s">
        <v>4</v>
      </c>
      <c r="JB24" t="s">
        <v>7</v>
      </c>
      <c r="JG24" t="s">
        <v>55</v>
      </c>
      <c r="JH24" t="s">
        <v>42</v>
      </c>
      <c r="JI24">
        <v>6.5</v>
      </c>
      <c r="JP24" t="s">
        <v>13</v>
      </c>
      <c r="JQ24" t="s">
        <v>12</v>
      </c>
      <c r="JR24" t="s">
        <v>11</v>
      </c>
      <c r="JV24" t="s">
        <v>4</v>
      </c>
    </row>
    <row r="25" spans="1:284" x14ac:dyDescent="0.35">
      <c r="A25">
        <v>20401347</v>
      </c>
      <c r="B25" t="s">
        <v>82</v>
      </c>
      <c r="C25">
        <v>0.54166666666666663</v>
      </c>
      <c r="D25">
        <v>44468</v>
      </c>
      <c r="E25" t="s">
        <v>47</v>
      </c>
      <c r="F25" t="s">
        <v>131</v>
      </c>
      <c r="G25" t="s">
        <v>137</v>
      </c>
      <c r="H25" t="s">
        <v>143</v>
      </c>
      <c r="K25">
        <v>50</v>
      </c>
      <c r="L25">
        <v>50</v>
      </c>
      <c r="M25">
        <v>3.48</v>
      </c>
      <c r="P25" t="s">
        <v>68</v>
      </c>
      <c r="Q25" t="s">
        <v>4</v>
      </c>
      <c r="R25" t="s">
        <v>4</v>
      </c>
      <c r="T25" t="s">
        <v>4</v>
      </c>
      <c r="U25" t="s">
        <v>3</v>
      </c>
      <c r="V25">
        <v>0.6</v>
      </c>
      <c r="X25" t="s">
        <v>4</v>
      </c>
      <c r="Z25" t="s">
        <v>7</v>
      </c>
      <c r="AG25" t="s">
        <v>144</v>
      </c>
      <c r="AH25" t="s">
        <v>42</v>
      </c>
      <c r="AI25">
        <v>6.6</v>
      </c>
      <c r="AO25">
        <v>7.5</v>
      </c>
      <c r="AP25" t="s">
        <v>13</v>
      </c>
      <c r="AQ25" t="s">
        <v>12</v>
      </c>
      <c r="AR25" t="s">
        <v>11</v>
      </c>
      <c r="AV25" t="s">
        <v>4</v>
      </c>
      <c r="AY25">
        <v>12</v>
      </c>
      <c r="AZ25">
        <v>12</v>
      </c>
      <c r="BA25">
        <v>2.67</v>
      </c>
      <c r="BB25">
        <v>2</v>
      </c>
      <c r="BC25" t="s">
        <v>1118</v>
      </c>
      <c r="BD25">
        <v>0.83</v>
      </c>
      <c r="BE25">
        <v>0.06</v>
      </c>
      <c r="BJ25" t="s">
        <v>4</v>
      </c>
      <c r="BL25" t="s">
        <v>4</v>
      </c>
      <c r="BM25" t="s">
        <v>54</v>
      </c>
      <c r="BT25" t="s">
        <v>4</v>
      </c>
      <c r="BU25" t="s">
        <v>4</v>
      </c>
      <c r="BV25" t="s">
        <v>4</v>
      </c>
      <c r="BW25" t="s">
        <v>86</v>
      </c>
      <c r="BX25" t="s">
        <v>92</v>
      </c>
      <c r="BY25" t="s">
        <v>1166</v>
      </c>
      <c r="BZ25">
        <v>1</v>
      </c>
      <c r="CA25">
        <v>0</v>
      </c>
      <c r="CB25" t="s">
        <v>42</v>
      </c>
      <c r="CC25" t="s">
        <v>3</v>
      </c>
      <c r="CD25">
        <v>0.6</v>
      </c>
      <c r="CJ25">
        <v>7.7</v>
      </c>
      <c r="CL25">
        <v>11.4</v>
      </c>
      <c r="CM25" t="s">
        <v>13</v>
      </c>
      <c r="CN25" t="s">
        <v>14</v>
      </c>
      <c r="CO25" t="s">
        <v>94</v>
      </c>
      <c r="CP25" t="s">
        <v>11</v>
      </c>
      <c r="CS25" t="s">
        <v>3</v>
      </c>
      <c r="CT25" t="s">
        <v>25</v>
      </c>
      <c r="CU25">
        <v>2.6</v>
      </c>
      <c r="CV25">
        <v>4.5999999999999996</v>
      </c>
      <c r="CW25" t="s">
        <v>4</v>
      </c>
      <c r="CZ25" t="s">
        <v>64</v>
      </c>
      <c r="DA25" t="s">
        <v>3</v>
      </c>
      <c r="DB25">
        <v>12</v>
      </c>
      <c r="DC25">
        <v>12</v>
      </c>
      <c r="DD25" t="s">
        <v>4</v>
      </c>
      <c r="DE25" t="s">
        <v>65</v>
      </c>
      <c r="DF25" t="s">
        <v>60</v>
      </c>
      <c r="DG25">
        <v>12</v>
      </c>
      <c r="DH25">
        <v>5</v>
      </c>
      <c r="DI25">
        <v>1</v>
      </c>
      <c r="DL25" t="s">
        <v>65</v>
      </c>
      <c r="DM25" t="s">
        <v>59</v>
      </c>
      <c r="DN25">
        <v>12</v>
      </c>
      <c r="DO25">
        <v>5</v>
      </c>
      <c r="DP25">
        <v>2</v>
      </c>
      <c r="DQ25" t="s">
        <v>393</v>
      </c>
      <c r="EV25">
        <v>15</v>
      </c>
      <c r="EW25">
        <v>15</v>
      </c>
      <c r="EX25">
        <v>7.27</v>
      </c>
      <c r="FC25" t="s">
        <v>4</v>
      </c>
      <c r="FE25" t="s">
        <v>4</v>
      </c>
      <c r="FF25" t="s">
        <v>7</v>
      </c>
      <c r="FM25" t="s">
        <v>4</v>
      </c>
      <c r="FN25" t="s">
        <v>4</v>
      </c>
      <c r="FO25" t="s">
        <v>4</v>
      </c>
      <c r="FP25" t="s">
        <v>86</v>
      </c>
      <c r="FQ25" t="s">
        <v>92</v>
      </c>
      <c r="FR25" t="s">
        <v>1166</v>
      </c>
      <c r="FS25">
        <v>1</v>
      </c>
      <c r="FT25">
        <v>0</v>
      </c>
      <c r="FU25" t="s">
        <v>42</v>
      </c>
      <c r="FV25" t="s">
        <v>4</v>
      </c>
      <c r="FX25">
        <v>0.7</v>
      </c>
      <c r="GC25">
        <v>8.1999999999999993</v>
      </c>
      <c r="GE25">
        <v>7.8</v>
      </c>
      <c r="GF25" t="s">
        <v>13</v>
      </c>
      <c r="GG25" t="s">
        <v>14</v>
      </c>
      <c r="GL25" t="s">
        <v>4</v>
      </c>
      <c r="GN25">
        <v>1.9</v>
      </c>
      <c r="GO25">
        <v>1.8</v>
      </c>
      <c r="GP25" t="s">
        <v>4</v>
      </c>
      <c r="GS25" t="s">
        <v>64</v>
      </c>
      <c r="GT25" t="s">
        <v>3</v>
      </c>
      <c r="GU25">
        <v>15</v>
      </c>
      <c r="GV25">
        <v>15</v>
      </c>
      <c r="GW25" t="s">
        <v>4</v>
      </c>
      <c r="GX25" t="s">
        <v>66</v>
      </c>
      <c r="GY25" t="s">
        <v>60</v>
      </c>
      <c r="GZ25">
        <v>15</v>
      </c>
      <c r="HA25">
        <v>5</v>
      </c>
      <c r="HB25">
        <v>2</v>
      </c>
      <c r="HE25" t="s">
        <v>65</v>
      </c>
      <c r="HF25" t="s">
        <v>59</v>
      </c>
      <c r="HG25">
        <v>10</v>
      </c>
      <c r="HH25">
        <v>5</v>
      </c>
      <c r="HI25">
        <v>2</v>
      </c>
      <c r="HL25" t="s">
        <v>66</v>
      </c>
      <c r="HM25" t="s">
        <v>59</v>
      </c>
      <c r="HN25">
        <v>5</v>
      </c>
      <c r="HO25">
        <v>5</v>
      </c>
      <c r="HP25">
        <v>2</v>
      </c>
      <c r="IO25">
        <v>50</v>
      </c>
      <c r="IP25">
        <v>50</v>
      </c>
      <c r="IQ25">
        <v>6.18</v>
      </c>
      <c r="IR25" t="s">
        <v>68</v>
      </c>
      <c r="IS25" t="s">
        <v>4</v>
      </c>
      <c r="IT25" t="s">
        <v>4</v>
      </c>
      <c r="IV25" t="s">
        <v>4</v>
      </c>
      <c r="IW25" t="s">
        <v>3</v>
      </c>
      <c r="IX25" s="12">
        <v>0.8</v>
      </c>
      <c r="IZ25" t="s">
        <v>4</v>
      </c>
      <c r="JB25" t="s">
        <v>7</v>
      </c>
      <c r="JG25" t="s">
        <v>86</v>
      </c>
      <c r="JH25" t="s">
        <v>42</v>
      </c>
      <c r="JM25">
        <v>5.4</v>
      </c>
      <c r="JO25">
        <v>7.1</v>
      </c>
      <c r="JP25" t="s">
        <v>13</v>
      </c>
      <c r="JQ25" t="s">
        <v>12</v>
      </c>
      <c r="JR25" t="s">
        <v>11</v>
      </c>
      <c r="JV25" t="s">
        <v>4</v>
      </c>
    </row>
    <row r="26" spans="1:284" x14ac:dyDescent="0.35">
      <c r="A26">
        <v>20401348</v>
      </c>
      <c r="B26" t="s">
        <v>72</v>
      </c>
      <c r="C26">
        <v>0.40277777777777773</v>
      </c>
      <c r="D26">
        <v>44441</v>
      </c>
      <c r="E26" t="s">
        <v>433</v>
      </c>
      <c r="F26" t="s">
        <v>271</v>
      </c>
      <c r="G26" t="s">
        <v>49</v>
      </c>
      <c r="H26" t="s">
        <v>466</v>
      </c>
      <c r="I26">
        <v>61.65531</v>
      </c>
      <c r="J26">
        <v>-149.20065</v>
      </c>
      <c r="K26">
        <v>50</v>
      </c>
      <c r="L26">
        <v>50</v>
      </c>
      <c r="M26">
        <v>0.2</v>
      </c>
      <c r="P26" t="s">
        <v>68</v>
      </c>
      <c r="Q26" t="s">
        <v>4</v>
      </c>
      <c r="R26" t="s">
        <v>4</v>
      </c>
      <c r="T26" t="s">
        <v>4</v>
      </c>
      <c r="U26" t="s">
        <v>3</v>
      </c>
      <c r="V26">
        <v>2.5</v>
      </c>
      <c r="X26" t="s">
        <v>4</v>
      </c>
      <c r="Z26" t="s">
        <v>7</v>
      </c>
      <c r="AG26" t="s">
        <v>412</v>
      </c>
      <c r="AH26" t="s">
        <v>42</v>
      </c>
      <c r="AM26">
        <v>20</v>
      </c>
      <c r="AO26">
        <v>21</v>
      </c>
      <c r="AP26" t="s">
        <v>12</v>
      </c>
      <c r="AQ26" t="s">
        <v>13</v>
      </c>
      <c r="AR26" t="s">
        <v>14</v>
      </c>
      <c r="AS26" t="s">
        <v>11</v>
      </c>
      <c r="AV26" t="s">
        <v>4</v>
      </c>
      <c r="AX26" t="s">
        <v>467</v>
      </c>
      <c r="AY26">
        <v>65</v>
      </c>
      <c r="AZ26">
        <v>65</v>
      </c>
      <c r="BA26">
        <v>1.1000000000000001</v>
      </c>
      <c r="BJ26" t="s">
        <v>4</v>
      </c>
      <c r="BL26" t="s">
        <v>4</v>
      </c>
      <c r="BM26" t="s">
        <v>54</v>
      </c>
      <c r="BT26" t="s">
        <v>4</v>
      </c>
      <c r="BU26" t="s">
        <v>4</v>
      </c>
      <c r="BV26" t="s">
        <v>4</v>
      </c>
      <c r="BW26" t="s">
        <v>414</v>
      </c>
      <c r="BX26" t="s">
        <v>56</v>
      </c>
      <c r="BY26" t="s">
        <v>56</v>
      </c>
      <c r="BZ26">
        <v>0</v>
      </c>
      <c r="CA26">
        <v>0</v>
      </c>
      <c r="CB26" t="s">
        <v>41</v>
      </c>
      <c r="CC26" t="s">
        <v>3</v>
      </c>
      <c r="CD26">
        <v>1.3</v>
      </c>
      <c r="CF26">
        <v>17.8</v>
      </c>
      <c r="CM26" t="s">
        <v>12</v>
      </c>
      <c r="CN26" t="s">
        <v>13</v>
      </c>
      <c r="CO26" t="s">
        <v>14</v>
      </c>
      <c r="CS26" t="s">
        <v>4</v>
      </c>
      <c r="CU26">
        <v>2</v>
      </c>
      <c r="CV26">
        <v>1.8</v>
      </c>
      <c r="CW26" t="s">
        <v>4</v>
      </c>
      <c r="CZ26" t="s">
        <v>64</v>
      </c>
      <c r="DA26" t="s">
        <v>3</v>
      </c>
      <c r="DB26">
        <v>65</v>
      </c>
      <c r="DC26">
        <v>65</v>
      </c>
      <c r="DD26" t="s">
        <v>4</v>
      </c>
      <c r="DE26" t="s">
        <v>66</v>
      </c>
      <c r="DF26" t="s">
        <v>60</v>
      </c>
      <c r="DG26">
        <v>65</v>
      </c>
      <c r="DH26">
        <v>5</v>
      </c>
      <c r="DI26">
        <v>1</v>
      </c>
      <c r="DL26" t="s">
        <v>66</v>
      </c>
      <c r="DM26" t="s">
        <v>59</v>
      </c>
      <c r="DN26">
        <v>65</v>
      </c>
      <c r="DO26">
        <v>5</v>
      </c>
      <c r="DP26">
        <v>1</v>
      </c>
      <c r="EU26" t="s">
        <v>468</v>
      </c>
      <c r="EV26">
        <v>35</v>
      </c>
      <c r="EW26" t="s">
        <v>945</v>
      </c>
      <c r="EX26" t="s">
        <v>945</v>
      </c>
      <c r="FC26" t="s">
        <v>4</v>
      </c>
      <c r="FE26" t="s">
        <v>4</v>
      </c>
      <c r="FF26" t="s">
        <v>7</v>
      </c>
      <c r="FM26" t="s">
        <v>4</v>
      </c>
      <c r="FN26" t="s">
        <v>4</v>
      </c>
      <c r="FO26" t="s">
        <v>4</v>
      </c>
      <c r="FP26" t="s">
        <v>415</v>
      </c>
      <c r="FQ26" t="s">
        <v>56</v>
      </c>
      <c r="FR26" t="s">
        <v>56</v>
      </c>
      <c r="FS26">
        <v>0</v>
      </c>
      <c r="FT26">
        <v>0</v>
      </c>
      <c r="FU26" t="s">
        <v>42</v>
      </c>
      <c r="FV26" t="s">
        <v>3</v>
      </c>
      <c r="FW26">
        <v>1.4</v>
      </c>
      <c r="FY26">
        <v>15.9</v>
      </c>
      <c r="GF26" t="s">
        <v>13</v>
      </c>
      <c r="GG26" t="s">
        <v>94</v>
      </c>
      <c r="GH26" t="s">
        <v>14</v>
      </c>
      <c r="GL26" t="s">
        <v>4</v>
      </c>
      <c r="GN26">
        <v>1.8</v>
      </c>
      <c r="GO26">
        <v>2.2999999999999998</v>
      </c>
      <c r="GP26" t="s">
        <v>4</v>
      </c>
      <c r="GS26" t="s">
        <v>64</v>
      </c>
      <c r="GT26" t="s">
        <v>3</v>
      </c>
      <c r="GU26">
        <v>35</v>
      </c>
      <c r="GV26">
        <v>35</v>
      </c>
      <c r="GW26" t="s">
        <v>3</v>
      </c>
      <c r="GX26" t="s">
        <v>66</v>
      </c>
      <c r="GY26" t="s">
        <v>60</v>
      </c>
      <c r="GZ26">
        <v>35</v>
      </c>
      <c r="HA26">
        <v>5</v>
      </c>
      <c r="HB26">
        <v>1</v>
      </c>
      <c r="HE26" t="s">
        <v>66</v>
      </c>
      <c r="HF26" t="s">
        <v>59</v>
      </c>
      <c r="HG26">
        <v>35</v>
      </c>
      <c r="HH26">
        <v>5</v>
      </c>
      <c r="HI26">
        <v>1</v>
      </c>
      <c r="IO26">
        <v>50</v>
      </c>
      <c r="IP26" t="s">
        <v>945</v>
      </c>
      <c r="IQ26" t="s">
        <v>945</v>
      </c>
      <c r="IR26" t="s">
        <v>68</v>
      </c>
      <c r="IS26" t="s">
        <v>4</v>
      </c>
      <c r="IT26" t="s">
        <v>4</v>
      </c>
      <c r="IV26" t="s">
        <v>4</v>
      </c>
      <c r="IW26" t="s">
        <v>3</v>
      </c>
      <c r="IX26" s="12">
        <v>1</v>
      </c>
      <c r="IZ26" t="s">
        <v>4</v>
      </c>
      <c r="JB26" t="s">
        <v>7</v>
      </c>
      <c r="JG26" t="s">
        <v>416</v>
      </c>
      <c r="JH26" t="s">
        <v>91</v>
      </c>
      <c r="JI26">
        <v>20.2</v>
      </c>
      <c r="JP26" t="s">
        <v>12</v>
      </c>
      <c r="JQ26" t="s">
        <v>13</v>
      </c>
      <c r="JR26" t="s">
        <v>14</v>
      </c>
      <c r="JV26" t="s">
        <v>4</v>
      </c>
    </row>
    <row r="27" spans="1:284" x14ac:dyDescent="0.35">
      <c r="A27">
        <v>20401349</v>
      </c>
      <c r="B27" t="s">
        <v>46</v>
      </c>
      <c r="C27">
        <v>0.51388888888888895</v>
      </c>
      <c r="D27">
        <v>44469</v>
      </c>
      <c r="E27" t="s">
        <v>47</v>
      </c>
      <c r="F27" t="s">
        <v>131</v>
      </c>
      <c r="G27" t="s">
        <v>132</v>
      </c>
      <c r="H27" t="s">
        <v>133</v>
      </c>
      <c r="K27">
        <v>50</v>
      </c>
      <c r="L27">
        <v>50</v>
      </c>
      <c r="M27">
        <v>0.16</v>
      </c>
      <c r="P27" t="s">
        <v>68</v>
      </c>
      <c r="Q27" t="s">
        <v>4</v>
      </c>
      <c r="R27" t="s">
        <v>4</v>
      </c>
      <c r="T27" t="s">
        <v>4</v>
      </c>
      <c r="U27" t="s">
        <v>3</v>
      </c>
      <c r="V27">
        <v>1.1000000000000001</v>
      </c>
      <c r="X27" t="s">
        <v>4</v>
      </c>
      <c r="Z27" t="s">
        <v>7</v>
      </c>
      <c r="AG27" t="s">
        <v>55</v>
      </c>
      <c r="AH27" t="s">
        <v>42</v>
      </c>
      <c r="AI27">
        <v>11.6</v>
      </c>
      <c r="AP27" t="s">
        <v>13</v>
      </c>
      <c r="AQ27" t="s">
        <v>14</v>
      </c>
      <c r="AR27" t="s">
        <v>12</v>
      </c>
      <c r="AV27" t="s">
        <v>4</v>
      </c>
      <c r="AY27">
        <v>27</v>
      </c>
      <c r="AZ27">
        <v>27</v>
      </c>
      <c r="BA27">
        <v>1.96</v>
      </c>
      <c r="BJ27" t="s">
        <v>4</v>
      </c>
      <c r="BL27" t="s">
        <v>4</v>
      </c>
      <c r="BM27" t="s">
        <v>54</v>
      </c>
      <c r="BT27" t="s">
        <v>4</v>
      </c>
      <c r="BU27" t="s">
        <v>4</v>
      </c>
      <c r="BV27" t="s">
        <v>4</v>
      </c>
      <c r="BW27" t="s">
        <v>55</v>
      </c>
      <c r="BX27" t="s">
        <v>56</v>
      </c>
      <c r="BY27" t="s">
        <v>56</v>
      </c>
      <c r="BZ27">
        <v>0</v>
      </c>
      <c r="CA27">
        <v>0</v>
      </c>
      <c r="CB27" t="s">
        <v>41</v>
      </c>
      <c r="CC27" t="s">
        <v>3</v>
      </c>
      <c r="CD27">
        <v>0.6</v>
      </c>
      <c r="CF27">
        <v>12.1</v>
      </c>
      <c r="CM27" t="s">
        <v>12</v>
      </c>
      <c r="CN27" t="s">
        <v>13</v>
      </c>
      <c r="CO27" t="s">
        <v>11</v>
      </c>
      <c r="CS27" t="s">
        <v>4</v>
      </c>
      <c r="CU27">
        <v>1.7</v>
      </c>
      <c r="CV27">
        <v>2</v>
      </c>
      <c r="CW27" t="s">
        <v>4</v>
      </c>
      <c r="CZ27" t="s">
        <v>64</v>
      </c>
      <c r="DA27" t="s">
        <v>3</v>
      </c>
      <c r="DB27">
        <v>27</v>
      </c>
      <c r="DC27">
        <v>27</v>
      </c>
      <c r="DD27" t="s">
        <v>4</v>
      </c>
      <c r="DE27" t="s">
        <v>66</v>
      </c>
      <c r="DF27" t="s">
        <v>60</v>
      </c>
      <c r="DG27">
        <v>27</v>
      </c>
      <c r="DH27">
        <v>5</v>
      </c>
      <c r="DI27">
        <v>1</v>
      </c>
      <c r="DL27" t="s">
        <v>66</v>
      </c>
      <c r="DM27" t="s">
        <v>59</v>
      </c>
      <c r="DN27">
        <v>27</v>
      </c>
      <c r="DO27">
        <v>5</v>
      </c>
      <c r="DP27">
        <v>1</v>
      </c>
      <c r="EV27">
        <v>37</v>
      </c>
      <c r="EW27">
        <v>37</v>
      </c>
      <c r="EX27">
        <v>0.46</v>
      </c>
      <c r="FC27" t="s">
        <v>4</v>
      </c>
      <c r="FE27" t="s">
        <v>4</v>
      </c>
      <c r="FF27" t="s">
        <v>7</v>
      </c>
      <c r="FM27" t="s">
        <v>4</v>
      </c>
      <c r="FN27" t="s">
        <v>4</v>
      </c>
      <c r="FO27" t="s">
        <v>4</v>
      </c>
      <c r="FP27" t="s">
        <v>55</v>
      </c>
      <c r="FQ27" t="s">
        <v>56</v>
      </c>
      <c r="FR27" t="s">
        <v>56</v>
      </c>
      <c r="FS27">
        <v>0</v>
      </c>
      <c r="FT27">
        <v>0</v>
      </c>
      <c r="FU27" t="s">
        <v>42</v>
      </c>
      <c r="FV27" t="s">
        <v>3</v>
      </c>
      <c r="FW27">
        <v>0.7</v>
      </c>
      <c r="FY27">
        <v>9.1</v>
      </c>
      <c r="GF27" t="s">
        <v>14</v>
      </c>
      <c r="GG27" t="s">
        <v>94</v>
      </c>
      <c r="GH27" t="s">
        <v>13</v>
      </c>
      <c r="GL27" t="s">
        <v>4</v>
      </c>
      <c r="GN27">
        <v>1.2</v>
      </c>
      <c r="GO27">
        <v>1.3</v>
      </c>
      <c r="GP27" t="s">
        <v>4</v>
      </c>
      <c r="GS27" t="s">
        <v>64</v>
      </c>
      <c r="GT27" t="s">
        <v>3</v>
      </c>
      <c r="GU27">
        <v>37</v>
      </c>
      <c r="GV27">
        <v>37</v>
      </c>
      <c r="GW27" t="s">
        <v>4</v>
      </c>
      <c r="GX27" t="s">
        <v>66</v>
      </c>
      <c r="GY27" t="s">
        <v>60</v>
      </c>
      <c r="GZ27">
        <v>37</v>
      </c>
      <c r="HA27">
        <v>5</v>
      </c>
      <c r="HB27">
        <v>1</v>
      </c>
      <c r="HE27" t="s">
        <v>66</v>
      </c>
      <c r="HF27" t="s">
        <v>59</v>
      </c>
      <c r="HG27">
        <v>37</v>
      </c>
      <c r="HH27">
        <v>5</v>
      </c>
      <c r="HI27">
        <v>1</v>
      </c>
      <c r="IO27">
        <v>50</v>
      </c>
      <c r="IP27">
        <v>50</v>
      </c>
      <c r="IQ27">
        <v>1.28</v>
      </c>
      <c r="IR27" t="s">
        <v>68</v>
      </c>
      <c r="IS27" t="s">
        <v>4</v>
      </c>
      <c r="IT27" t="s">
        <v>4</v>
      </c>
      <c r="IV27" t="s">
        <v>4</v>
      </c>
      <c r="IW27" t="s">
        <v>3</v>
      </c>
      <c r="IX27" s="12">
        <v>0.8</v>
      </c>
      <c r="IZ27" t="s">
        <v>4</v>
      </c>
      <c r="JB27" t="s">
        <v>7</v>
      </c>
      <c r="JG27" t="s">
        <v>69</v>
      </c>
      <c r="JH27" t="s">
        <v>42</v>
      </c>
      <c r="JI27">
        <v>12.9</v>
      </c>
      <c r="JP27" t="s">
        <v>12</v>
      </c>
      <c r="JQ27" t="s">
        <v>13</v>
      </c>
      <c r="JR27" t="s">
        <v>14</v>
      </c>
      <c r="JV27" t="s">
        <v>4</v>
      </c>
    </row>
    <row r="28" spans="1:284" x14ac:dyDescent="0.35">
      <c r="A28">
        <v>20401350</v>
      </c>
      <c r="B28" t="s">
        <v>469</v>
      </c>
      <c r="C28">
        <v>0.5083333333333333</v>
      </c>
      <c r="D28">
        <v>44441</v>
      </c>
      <c r="E28" t="s">
        <v>433</v>
      </c>
      <c r="F28" t="s">
        <v>271</v>
      </c>
      <c r="G28" t="s">
        <v>49</v>
      </c>
      <c r="H28" t="s">
        <v>133</v>
      </c>
      <c r="I28">
        <v>61.661279999999998</v>
      </c>
      <c r="J28">
        <v>-149.18828999999999</v>
      </c>
      <c r="K28">
        <v>50</v>
      </c>
      <c r="L28">
        <v>50</v>
      </c>
      <c r="M28">
        <v>0.4</v>
      </c>
      <c r="P28" t="s">
        <v>68</v>
      </c>
      <c r="Q28" t="s">
        <v>4</v>
      </c>
      <c r="R28" t="s">
        <v>4</v>
      </c>
      <c r="T28" t="s">
        <v>4</v>
      </c>
      <c r="U28" t="s">
        <v>3</v>
      </c>
      <c r="V28">
        <v>1.9</v>
      </c>
      <c r="X28" t="s">
        <v>4</v>
      </c>
      <c r="Z28" t="s">
        <v>7</v>
      </c>
      <c r="AG28" t="s">
        <v>55</v>
      </c>
      <c r="AH28" t="s">
        <v>42</v>
      </c>
      <c r="AI28">
        <v>12.5</v>
      </c>
      <c r="AP28" t="s">
        <v>13</v>
      </c>
      <c r="AQ28" t="s">
        <v>14</v>
      </c>
      <c r="AR28" t="s">
        <v>12</v>
      </c>
      <c r="AV28" t="s">
        <v>4</v>
      </c>
      <c r="AY28">
        <v>30</v>
      </c>
      <c r="AZ28">
        <v>30</v>
      </c>
      <c r="BA28">
        <v>1.93</v>
      </c>
      <c r="BJ28" t="s">
        <v>4</v>
      </c>
      <c r="BL28" t="s">
        <v>4</v>
      </c>
      <c r="BM28" t="s">
        <v>54</v>
      </c>
      <c r="BT28" t="s">
        <v>3</v>
      </c>
      <c r="BU28" t="s">
        <v>4</v>
      </c>
      <c r="BV28" t="s">
        <v>4</v>
      </c>
      <c r="BW28" t="s">
        <v>414</v>
      </c>
      <c r="BX28" t="s">
        <v>56</v>
      </c>
      <c r="BY28" t="s">
        <v>56</v>
      </c>
      <c r="BZ28">
        <v>0</v>
      </c>
      <c r="CA28">
        <v>0</v>
      </c>
      <c r="CB28" t="s">
        <v>41</v>
      </c>
      <c r="CC28" t="s">
        <v>4</v>
      </c>
      <c r="CE28">
        <v>0.8</v>
      </c>
      <c r="CF28">
        <v>19.8</v>
      </c>
      <c r="CM28" t="s">
        <v>13</v>
      </c>
      <c r="CN28" t="s">
        <v>12</v>
      </c>
      <c r="CO28" t="s">
        <v>14</v>
      </c>
      <c r="CS28" t="s">
        <v>4</v>
      </c>
      <c r="CU28">
        <v>3.3</v>
      </c>
      <c r="CV28">
        <v>3.5</v>
      </c>
      <c r="CW28" t="s">
        <v>4</v>
      </c>
      <c r="CZ28" t="s">
        <v>64</v>
      </c>
      <c r="DA28" t="s">
        <v>3</v>
      </c>
      <c r="DB28">
        <v>30</v>
      </c>
      <c r="DC28">
        <v>15</v>
      </c>
      <c r="DD28" t="s">
        <v>4</v>
      </c>
      <c r="DE28" t="s">
        <v>344</v>
      </c>
      <c r="DF28" t="s">
        <v>60</v>
      </c>
      <c r="DG28">
        <v>15</v>
      </c>
      <c r="DH28">
        <v>5</v>
      </c>
      <c r="DI28">
        <v>1</v>
      </c>
      <c r="DL28" t="s">
        <v>344</v>
      </c>
      <c r="DM28" t="s">
        <v>59</v>
      </c>
      <c r="DN28">
        <v>30</v>
      </c>
      <c r="DO28">
        <v>5</v>
      </c>
      <c r="DP28">
        <v>1</v>
      </c>
      <c r="EU28" t="s">
        <v>470</v>
      </c>
      <c r="EV28">
        <v>36</v>
      </c>
      <c r="EW28">
        <v>50</v>
      </c>
      <c r="EX28">
        <v>0.48</v>
      </c>
      <c r="FC28" t="s">
        <v>4</v>
      </c>
      <c r="FE28" t="s">
        <v>4</v>
      </c>
      <c r="FF28" t="s">
        <v>7</v>
      </c>
      <c r="FM28" t="s">
        <v>3</v>
      </c>
      <c r="FN28" t="s">
        <v>3</v>
      </c>
      <c r="FO28" t="s">
        <v>3</v>
      </c>
      <c r="FP28" t="s">
        <v>69</v>
      </c>
      <c r="FQ28" t="s">
        <v>56</v>
      </c>
      <c r="FR28" t="s">
        <v>56</v>
      </c>
      <c r="FS28">
        <v>0</v>
      </c>
      <c r="FT28">
        <v>0</v>
      </c>
      <c r="FU28" t="s">
        <v>42</v>
      </c>
      <c r="FV28" t="s">
        <v>3</v>
      </c>
      <c r="FW28">
        <v>2.6</v>
      </c>
      <c r="GE28">
        <v>15.4</v>
      </c>
      <c r="GF28" t="s">
        <v>13</v>
      </c>
      <c r="GG28" t="s">
        <v>14</v>
      </c>
      <c r="GH28" t="s">
        <v>12</v>
      </c>
      <c r="GL28" t="s">
        <v>4</v>
      </c>
      <c r="GN28">
        <v>1.6</v>
      </c>
      <c r="GO28">
        <v>3</v>
      </c>
      <c r="GP28" t="s">
        <v>4</v>
      </c>
      <c r="GS28" t="s">
        <v>399</v>
      </c>
      <c r="GT28" t="s">
        <v>3</v>
      </c>
      <c r="GU28">
        <v>36</v>
      </c>
      <c r="GV28">
        <v>36</v>
      </c>
      <c r="GW28" t="s">
        <v>4</v>
      </c>
      <c r="GX28" t="s">
        <v>344</v>
      </c>
      <c r="GY28" t="s">
        <v>60</v>
      </c>
      <c r="GZ28">
        <v>21</v>
      </c>
      <c r="HA28">
        <v>5</v>
      </c>
      <c r="HB28">
        <v>1</v>
      </c>
      <c r="HE28" t="s">
        <v>66</v>
      </c>
      <c r="HF28" t="s">
        <v>60</v>
      </c>
      <c r="HG28">
        <v>15</v>
      </c>
      <c r="HH28">
        <v>5</v>
      </c>
      <c r="HI28">
        <v>1</v>
      </c>
      <c r="HL28" t="s">
        <v>344</v>
      </c>
      <c r="HM28" t="s">
        <v>59</v>
      </c>
      <c r="HN28">
        <v>30</v>
      </c>
      <c r="HO28">
        <v>5</v>
      </c>
      <c r="HP28">
        <v>1</v>
      </c>
      <c r="HS28" t="s">
        <v>66</v>
      </c>
      <c r="HT28" t="s">
        <v>59</v>
      </c>
      <c r="HU28">
        <v>6</v>
      </c>
      <c r="HV28">
        <v>5</v>
      </c>
      <c r="HW28">
        <v>1</v>
      </c>
      <c r="IN28" t="s">
        <v>473</v>
      </c>
      <c r="IO28">
        <v>50</v>
      </c>
      <c r="IR28" t="s">
        <v>68</v>
      </c>
      <c r="IS28" t="s">
        <v>4</v>
      </c>
      <c r="IT28" t="s">
        <v>4</v>
      </c>
      <c r="IV28" t="s">
        <v>4</v>
      </c>
      <c r="IW28" t="s">
        <v>3</v>
      </c>
      <c r="IX28" s="12">
        <v>1.8</v>
      </c>
      <c r="IZ28" t="s">
        <v>4</v>
      </c>
      <c r="JB28" t="s">
        <v>7</v>
      </c>
      <c r="JG28" t="s">
        <v>412</v>
      </c>
      <c r="JH28" t="s">
        <v>42</v>
      </c>
      <c r="JM28">
        <v>19.5</v>
      </c>
      <c r="JO28">
        <v>12.8</v>
      </c>
      <c r="JP28" t="s">
        <v>13</v>
      </c>
      <c r="JQ28" t="s">
        <v>12</v>
      </c>
      <c r="JR28" t="s">
        <v>14</v>
      </c>
      <c r="JV28" t="s">
        <v>3</v>
      </c>
      <c r="JW28" t="s">
        <v>475</v>
      </c>
    </row>
    <row r="29" spans="1:284" x14ac:dyDescent="0.35">
      <c r="A29">
        <v>20403919</v>
      </c>
      <c r="B29" t="s">
        <v>258</v>
      </c>
      <c r="C29">
        <v>0.40625</v>
      </c>
      <c r="D29">
        <v>44455</v>
      </c>
      <c r="E29" t="s">
        <v>47</v>
      </c>
      <c r="F29" t="s">
        <v>197</v>
      </c>
      <c r="G29" t="s">
        <v>259</v>
      </c>
      <c r="H29" t="s">
        <v>260</v>
      </c>
      <c r="K29">
        <v>50</v>
      </c>
      <c r="L29">
        <v>50</v>
      </c>
      <c r="M29">
        <v>0.81</v>
      </c>
      <c r="P29" t="s">
        <v>51</v>
      </c>
      <c r="Q29" t="s">
        <v>4</v>
      </c>
      <c r="R29" t="s">
        <v>4</v>
      </c>
      <c r="T29" t="s">
        <v>4</v>
      </c>
      <c r="U29" t="s">
        <v>3</v>
      </c>
      <c r="V29">
        <v>0.6</v>
      </c>
      <c r="X29" t="s">
        <v>4</v>
      </c>
      <c r="Z29" t="s">
        <v>7</v>
      </c>
      <c r="AG29" t="s">
        <v>261</v>
      </c>
      <c r="AH29" t="s">
        <v>42</v>
      </c>
      <c r="AI29">
        <v>6.1</v>
      </c>
      <c r="AP29" t="s">
        <v>14</v>
      </c>
      <c r="AQ29" t="s">
        <v>13</v>
      </c>
      <c r="AV29" t="s">
        <v>4</v>
      </c>
      <c r="AY29">
        <v>75</v>
      </c>
      <c r="AZ29">
        <v>75</v>
      </c>
      <c r="BA29">
        <v>1.04</v>
      </c>
      <c r="BB29">
        <v>3</v>
      </c>
      <c r="BC29" t="s">
        <v>1118</v>
      </c>
      <c r="BD29">
        <v>0.24</v>
      </c>
      <c r="BE29">
        <v>0.01</v>
      </c>
      <c r="BJ29" t="s">
        <v>3</v>
      </c>
      <c r="BK29">
        <v>67</v>
      </c>
      <c r="BL29" t="s">
        <v>4</v>
      </c>
      <c r="BM29" t="s">
        <v>54</v>
      </c>
      <c r="BT29" t="s">
        <v>4</v>
      </c>
      <c r="BU29" t="s">
        <v>4</v>
      </c>
      <c r="BV29" t="s">
        <v>4</v>
      </c>
      <c r="BW29" t="s">
        <v>55</v>
      </c>
      <c r="BX29" t="s">
        <v>56</v>
      </c>
      <c r="BY29" t="s">
        <v>56</v>
      </c>
      <c r="BZ29">
        <v>0</v>
      </c>
      <c r="CA29">
        <v>0</v>
      </c>
      <c r="CB29" t="s">
        <v>42</v>
      </c>
      <c r="CC29" t="s">
        <v>3</v>
      </c>
      <c r="CD29">
        <v>0.6</v>
      </c>
      <c r="CF29">
        <v>6.4</v>
      </c>
      <c r="CG29">
        <v>31</v>
      </c>
      <c r="CM29" t="s">
        <v>13</v>
      </c>
      <c r="CN29" t="s">
        <v>12</v>
      </c>
      <c r="CO29" t="s">
        <v>14</v>
      </c>
      <c r="CS29" t="s">
        <v>4</v>
      </c>
      <c r="CU29">
        <v>1.1000000000000001</v>
      </c>
      <c r="CV29">
        <v>1.2</v>
      </c>
      <c r="CW29" t="s">
        <v>4</v>
      </c>
      <c r="CX29" t="s">
        <v>262</v>
      </c>
      <c r="CY29" t="s">
        <v>87</v>
      </c>
      <c r="CZ29" t="s">
        <v>88</v>
      </c>
      <c r="DA29" t="s">
        <v>3</v>
      </c>
      <c r="DB29">
        <v>39</v>
      </c>
      <c r="DC29">
        <v>75</v>
      </c>
      <c r="DD29" t="s">
        <v>263</v>
      </c>
      <c r="DE29" t="s">
        <v>264</v>
      </c>
      <c r="DF29" t="s">
        <v>213</v>
      </c>
      <c r="DG29">
        <v>75</v>
      </c>
      <c r="DH29">
        <v>5</v>
      </c>
      <c r="DI29">
        <v>2</v>
      </c>
      <c r="DL29" t="s">
        <v>264</v>
      </c>
      <c r="DM29" t="s">
        <v>59</v>
      </c>
      <c r="DN29">
        <v>40</v>
      </c>
      <c r="DO29">
        <v>5</v>
      </c>
      <c r="DP29">
        <v>2</v>
      </c>
      <c r="EV29">
        <v>30</v>
      </c>
      <c r="EW29">
        <v>30</v>
      </c>
      <c r="EX29">
        <v>0.13300000000000001</v>
      </c>
      <c r="FC29" t="s">
        <v>3</v>
      </c>
      <c r="FD29">
        <v>30</v>
      </c>
      <c r="FE29" t="s">
        <v>4</v>
      </c>
      <c r="FF29" t="s">
        <v>7</v>
      </c>
      <c r="FM29" t="s">
        <v>4</v>
      </c>
      <c r="FN29" t="s">
        <v>4</v>
      </c>
      <c r="FO29" t="s">
        <v>4</v>
      </c>
      <c r="FP29" t="s">
        <v>38</v>
      </c>
      <c r="FQ29" t="s">
        <v>56</v>
      </c>
      <c r="FR29" t="s">
        <v>56</v>
      </c>
      <c r="FS29">
        <v>0</v>
      </c>
      <c r="FT29">
        <v>0</v>
      </c>
      <c r="FU29" t="s">
        <v>43</v>
      </c>
      <c r="FV29" t="s">
        <v>3</v>
      </c>
      <c r="FW29">
        <v>0.7</v>
      </c>
      <c r="FY29">
        <v>23</v>
      </c>
      <c r="FZ29">
        <v>30</v>
      </c>
      <c r="GB29">
        <v>7.6</v>
      </c>
      <c r="GF29" t="s">
        <v>14</v>
      </c>
      <c r="GG29" t="s">
        <v>13</v>
      </c>
      <c r="GH29" t="s">
        <v>12</v>
      </c>
      <c r="GL29" t="s">
        <v>3</v>
      </c>
      <c r="GM29" t="s">
        <v>25</v>
      </c>
      <c r="GN29">
        <v>0.7</v>
      </c>
      <c r="GO29">
        <v>0.8</v>
      </c>
      <c r="GP29" t="s">
        <v>4</v>
      </c>
      <c r="GQ29" t="s">
        <v>267</v>
      </c>
      <c r="GR29" t="s">
        <v>268</v>
      </c>
      <c r="GS29" t="s">
        <v>88</v>
      </c>
      <c r="GT29" t="s">
        <v>3</v>
      </c>
      <c r="GU29">
        <v>30</v>
      </c>
      <c r="GV29">
        <v>30</v>
      </c>
      <c r="GW29" t="s">
        <v>4</v>
      </c>
      <c r="GX29" t="s">
        <v>264</v>
      </c>
      <c r="GY29" t="s">
        <v>60</v>
      </c>
      <c r="GZ29">
        <v>30</v>
      </c>
      <c r="HA29">
        <v>5</v>
      </c>
      <c r="HB29">
        <v>1</v>
      </c>
      <c r="HE29" t="s">
        <v>264</v>
      </c>
      <c r="HF29" t="s">
        <v>59</v>
      </c>
      <c r="HG29">
        <v>30</v>
      </c>
      <c r="HH29">
        <v>5</v>
      </c>
      <c r="HI29">
        <v>2</v>
      </c>
      <c r="IO29">
        <v>0</v>
      </c>
      <c r="IR29" t="s">
        <v>51</v>
      </c>
      <c r="IS29" t="s">
        <v>4</v>
      </c>
      <c r="IT29" t="s">
        <v>3</v>
      </c>
      <c r="IZ29" t="s">
        <v>3</v>
      </c>
      <c r="JA29" t="s">
        <v>113</v>
      </c>
    </row>
    <row r="30" spans="1:284" x14ac:dyDescent="0.35">
      <c r="A30">
        <v>20500592</v>
      </c>
      <c r="B30" t="s">
        <v>72</v>
      </c>
      <c r="C30">
        <v>0.54166666666666663</v>
      </c>
      <c r="D30">
        <v>44475</v>
      </c>
      <c r="E30" t="s">
        <v>47</v>
      </c>
      <c r="F30" t="s">
        <v>125</v>
      </c>
      <c r="G30" t="s">
        <v>126</v>
      </c>
      <c r="H30" t="s">
        <v>127</v>
      </c>
      <c r="K30">
        <v>50</v>
      </c>
      <c r="L30">
        <v>50</v>
      </c>
      <c r="M30">
        <v>5.64</v>
      </c>
      <c r="P30" t="s">
        <v>68</v>
      </c>
      <c r="Q30" t="s">
        <v>4</v>
      </c>
      <c r="R30" t="s">
        <v>4</v>
      </c>
      <c r="T30" t="s">
        <v>4</v>
      </c>
      <c r="U30" t="s">
        <v>4</v>
      </c>
      <c r="W30">
        <v>1.1000000000000001</v>
      </c>
      <c r="X30" t="s">
        <v>4</v>
      </c>
      <c r="Z30" t="s">
        <v>1076</v>
      </c>
      <c r="AA30" t="s">
        <v>128</v>
      </c>
      <c r="AB30">
        <v>38</v>
      </c>
      <c r="AC30">
        <v>77</v>
      </c>
      <c r="AG30" t="s">
        <v>31</v>
      </c>
      <c r="AH30" t="s">
        <v>40</v>
      </c>
      <c r="AI30">
        <v>21.8</v>
      </c>
      <c r="AP30" t="s">
        <v>11</v>
      </c>
      <c r="AQ30" t="s">
        <v>12</v>
      </c>
      <c r="AR30" t="s">
        <v>13</v>
      </c>
      <c r="AV30" t="s">
        <v>3</v>
      </c>
      <c r="AW30" t="s">
        <v>25</v>
      </c>
      <c r="AX30" t="s">
        <v>129</v>
      </c>
      <c r="AY30">
        <v>55</v>
      </c>
      <c r="AZ30">
        <v>55</v>
      </c>
      <c r="BA30">
        <v>2.4700000000000002</v>
      </c>
      <c r="BJ30" t="s">
        <v>4</v>
      </c>
      <c r="BL30" t="s">
        <v>4</v>
      </c>
      <c r="BM30" t="s">
        <v>54</v>
      </c>
      <c r="BT30" t="s">
        <v>4</v>
      </c>
      <c r="BU30" t="s">
        <v>4</v>
      </c>
      <c r="BV30" t="s">
        <v>4</v>
      </c>
      <c r="BW30" t="s">
        <v>86</v>
      </c>
      <c r="BX30" t="s">
        <v>92</v>
      </c>
      <c r="BY30" t="s">
        <v>92</v>
      </c>
      <c r="BZ30">
        <v>3</v>
      </c>
      <c r="CA30">
        <v>0</v>
      </c>
      <c r="CB30" t="s">
        <v>40</v>
      </c>
      <c r="CC30" t="s">
        <v>3</v>
      </c>
      <c r="CD30">
        <v>1</v>
      </c>
      <c r="CF30">
        <v>22.7</v>
      </c>
      <c r="CJ30">
        <v>19.5</v>
      </c>
      <c r="CL30">
        <v>20.399999999999999</v>
      </c>
      <c r="CM30" t="s">
        <v>13</v>
      </c>
      <c r="CN30" t="s">
        <v>12</v>
      </c>
      <c r="CO30" t="s">
        <v>11</v>
      </c>
      <c r="CS30" t="s">
        <v>4</v>
      </c>
      <c r="CU30">
        <v>2.2999999999999998</v>
      </c>
      <c r="CV30">
        <v>3.5</v>
      </c>
      <c r="CW30" t="s">
        <v>4</v>
      </c>
      <c r="CZ30" t="s">
        <v>64</v>
      </c>
      <c r="DA30" t="s">
        <v>3</v>
      </c>
      <c r="DB30">
        <v>45</v>
      </c>
      <c r="DC30">
        <v>55</v>
      </c>
      <c r="DD30" t="s">
        <v>4</v>
      </c>
      <c r="DE30" t="s">
        <v>65</v>
      </c>
      <c r="DF30" t="s">
        <v>60</v>
      </c>
      <c r="DG30">
        <v>55</v>
      </c>
      <c r="DH30">
        <v>5</v>
      </c>
      <c r="DI30">
        <v>3</v>
      </c>
      <c r="DL30" t="s">
        <v>65</v>
      </c>
      <c r="DM30" t="s">
        <v>59</v>
      </c>
      <c r="DN30">
        <v>45</v>
      </c>
      <c r="DO30">
        <v>5</v>
      </c>
      <c r="DP30">
        <v>3</v>
      </c>
      <c r="EV30">
        <v>80</v>
      </c>
      <c r="EW30">
        <v>80</v>
      </c>
      <c r="EX30">
        <v>6.2</v>
      </c>
      <c r="FC30" t="s">
        <v>3</v>
      </c>
      <c r="FD30">
        <v>15</v>
      </c>
      <c r="FE30" t="s">
        <v>4</v>
      </c>
      <c r="FF30" t="s">
        <v>1076</v>
      </c>
      <c r="FG30" t="s">
        <v>130</v>
      </c>
      <c r="FH30">
        <v>50</v>
      </c>
      <c r="FI30">
        <v>30</v>
      </c>
      <c r="FM30" t="s">
        <v>4</v>
      </c>
      <c r="FN30" t="s">
        <v>4</v>
      </c>
      <c r="FO30" t="s">
        <v>4</v>
      </c>
      <c r="FP30" t="s">
        <v>31</v>
      </c>
      <c r="FQ30" t="s">
        <v>56</v>
      </c>
      <c r="FR30" t="s">
        <v>56</v>
      </c>
      <c r="FS30">
        <v>0</v>
      </c>
      <c r="FT30">
        <v>0</v>
      </c>
      <c r="FU30" t="s">
        <v>40</v>
      </c>
      <c r="FV30" t="s">
        <v>3</v>
      </c>
      <c r="FW30">
        <v>1.3</v>
      </c>
      <c r="FY30">
        <v>22.2</v>
      </c>
      <c r="GF30" t="s">
        <v>11</v>
      </c>
      <c r="GG30" t="s">
        <v>94</v>
      </c>
      <c r="GH30" t="s">
        <v>13</v>
      </c>
      <c r="GL30" t="s">
        <v>4</v>
      </c>
      <c r="GN30">
        <v>3.9</v>
      </c>
      <c r="GO30">
        <v>4.4000000000000004</v>
      </c>
      <c r="GP30" t="s">
        <v>3</v>
      </c>
      <c r="GS30" t="s">
        <v>64</v>
      </c>
      <c r="GT30" t="s">
        <v>3</v>
      </c>
      <c r="GU30">
        <v>80</v>
      </c>
      <c r="GV30">
        <v>80</v>
      </c>
      <c r="GW30" t="s">
        <v>4</v>
      </c>
      <c r="GX30" t="s">
        <v>58</v>
      </c>
      <c r="GY30" t="s">
        <v>60</v>
      </c>
      <c r="GZ30">
        <v>80</v>
      </c>
      <c r="HA30">
        <v>5</v>
      </c>
      <c r="HB30">
        <v>2</v>
      </c>
      <c r="HE30" t="s">
        <v>58</v>
      </c>
      <c r="HF30" t="s">
        <v>59</v>
      </c>
      <c r="HG30">
        <v>80</v>
      </c>
      <c r="HH30">
        <v>5</v>
      </c>
      <c r="HI30">
        <v>2</v>
      </c>
      <c r="IO30">
        <v>50</v>
      </c>
      <c r="IP30">
        <v>50</v>
      </c>
      <c r="IQ30">
        <v>2.58</v>
      </c>
      <c r="IR30" t="s">
        <v>68</v>
      </c>
      <c r="IS30" t="s">
        <v>4</v>
      </c>
      <c r="IT30" t="s">
        <v>4</v>
      </c>
      <c r="IV30" t="s">
        <v>4</v>
      </c>
      <c r="IW30" t="s">
        <v>3</v>
      </c>
      <c r="IX30" s="12">
        <v>1.2</v>
      </c>
      <c r="IZ30" t="s">
        <v>4</v>
      </c>
      <c r="JB30" t="s">
        <v>7</v>
      </c>
      <c r="JG30" t="s">
        <v>31</v>
      </c>
      <c r="JH30" t="s">
        <v>40</v>
      </c>
      <c r="JI30">
        <v>21.8</v>
      </c>
      <c r="JP30" t="s">
        <v>11</v>
      </c>
      <c r="JQ30" t="s">
        <v>12</v>
      </c>
      <c r="JR30" t="s">
        <v>13</v>
      </c>
      <c r="JV30" t="s">
        <v>4</v>
      </c>
    </row>
    <row r="31" spans="1:284" x14ac:dyDescent="0.35">
      <c r="A31">
        <v>20501034</v>
      </c>
      <c r="B31" t="s">
        <v>82</v>
      </c>
      <c r="C31">
        <v>0.41666666666666669</v>
      </c>
      <c r="D31">
        <v>44468</v>
      </c>
      <c r="E31" t="s">
        <v>47</v>
      </c>
      <c r="F31" t="s">
        <v>131</v>
      </c>
      <c r="G31" t="s">
        <v>149</v>
      </c>
      <c r="H31" t="s">
        <v>150</v>
      </c>
      <c r="K31">
        <v>50</v>
      </c>
      <c r="L31">
        <v>50</v>
      </c>
      <c r="M31">
        <v>2.7</v>
      </c>
      <c r="P31" t="s">
        <v>68</v>
      </c>
      <c r="Q31" t="s">
        <v>4</v>
      </c>
      <c r="R31" t="s">
        <v>4</v>
      </c>
      <c r="T31" t="s">
        <v>4</v>
      </c>
      <c r="U31" t="s">
        <v>3</v>
      </c>
      <c r="V31">
        <v>0.5</v>
      </c>
      <c r="X31" t="s">
        <v>4</v>
      </c>
      <c r="Z31" t="s">
        <v>7</v>
      </c>
      <c r="AG31" t="s">
        <v>55</v>
      </c>
      <c r="AH31" t="s">
        <v>42</v>
      </c>
      <c r="AI31">
        <v>6.5</v>
      </c>
      <c r="AP31" t="s">
        <v>12</v>
      </c>
      <c r="AQ31" t="s">
        <v>13</v>
      </c>
      <c r="AR31" t="s">
        <v>14</v>
      </c>
      <c r="AV31" t="s">
        <v>4</v>
      </c>
      <c r="AY31">
        <v>20</v>
      </c>
      <c r="AZ31">
        <v>20</v>
      </c>
      <c r="BA31">
        <v>2.25</v>
      </c>
      <c r="BJ31" t="s">
        <v>4</v>
      </c>
      <c r="BL31" t="s">
        <v>4</v>
      </c>
      <c r="BM31" t="s">
        <v>54</v>
      </c>
      <c r="BT31" t="s">
        <v>4</v>
      </c>
      <c r="BU31" t="s">
        <v>4</v>
      </c>
      <c r="BV31" t="s">
        <v>4</v>
      </c>
      <c r="BW31" t="s">
        <v>55</v>
      </c>
      <c r="BX31" t="s">
        <v>56</v>
      </c>
      <c r="BY31" t="s">
        <v>56</v>
      </c>
      <c r="BZ31">
        <v>0</v>
      </c>
      <c r="CA31">
        <v>0</v>
      </c>
      <c r="CB31" t="s">
        <v>42</v>
      </c>
      <c r="CC31" t="s">
        <v>3</v>
      </c>
      <c r="CD31">
        <v>0.5</v>
      </c>
      <c r="CF31">
        <v>8</v>
      </c>
      <c r="CM31" t="s">
        <v>14</v>
      </c>
      <c r="CN31" t="s">
        <v>13</v>
      </c>
      <c r="CO31" t="s">
        <v>94</v>
      </c>
      <c r="CP31" t="s">
        <v>11</v>
      </c>
      <c r="CS31" t="s">
        <v>4</v>
      </c>
      <c r="CU31">
        <v>1.7</v>
      </c>
      <c r="CV31">
        <v>1.7</v>
      </c>
      <c r="CW31" t="s">
        <v>4</v>
      </c>
      <c r="CX31" t="s">
        <v>151</v>
      </c>
      <c r="CY31" t="s">
        <v>87</v>
      </c>
      <c r="CZ31" t="s">
        <v>64</v>
      </c>
      <c r="DA31" t="s">
        <v>3</v>
      </c>
      <c r="DB31">
        <v>20</v>
      </c>
      <c r="DC31">
        <v>0</v>
      </c>
      <c r="DD31" t="s">
        <v>4</v>
      </c>
      <c r="DE31" t="s">
        <v>56</v>
      </c>
      <c r="DF31" t="s">
        <v>60</v>
      </c>
      <c r="DG31">
        <v>0</v>
      </c>
      <c r="DL31" t="s">
        <v>66</v>
      </c>
      <c r="DM31" t="s">
        <v>59</v>
      </c>
      <c r="DN31">
        <v>20</v>
      </c>
      <c r="DO31">
        <v>5</v>
      </c>
      <c r="DP31">
        <v>2</v>
      </c>
      <c r="EV31">
        <v>31</v>
      </c>
      <c r="EW31">
        <v>32.6</v>
      </c>
      <c r="EX31">
        <v>2.5499999999999998</v>
      </c>
      <c r="EY31">
        <v>3</v>
      </c>
      <c r="EZ31" t="s">
        <v>1132</v>
      </c>
      <c r="FA31">
        <v>1.1299999999999999</v>
      </c>
      <c r="FB31">
        <v>0.1</v>
      </c>
      <c r="FC31" t="s">
        <v>3</v>
      </c>
      <c r="FD31">
        <v>8</v>
      </c>
      <c r="FE31" t="s">
        <v>4</v>
      </c>
      <c r="FF31" t="s">
        <v>7</v>
      </c>
      <c r="FM31" t="s">
        <v>4</v>
      </c>
      <c r="FN31" t="s">
        <v>4</v>
      </c>
      <c r="FO31" t="s">
        <v>4</v>
      </c>
      <c r="FP31" t="s">
        <v>86</v>
      </c>
      <c r="FQ31" t="s">
        <v>92</v>
      </c>
      <c r="FR31" t="s">
        <v>1166</v>
      </c>
      <c r="FS31">
        <v>1</v>
      </c>
      <c r="FT31">
        <v>0</v>
      </c>
      <c r="FU31" t="s">
        <v>42</v>
      </c>
      <c r="FV31" t="s">
        <v>3</v>
      </c>
      <c r="FW31">
        <v>0.7</v>
      </c>
      <c r="FY31">
        <v>3.8</v>
      </c>
      <c r="GC31">
        <v>4.5999999999999996</v>
      </c>
      <c r="GE31">
        <v>6</v>
      </c>
      <c r="GF31" t="s">
        <v>14</v>
      </c>
      <c r="GG31" t="s">
        <v>13</v>
      </c>
      <c r="GH31" t="s">
        <v>11</v>
      </c>
      <c r="GL31" t="s">
        <v>4</v>
      </c>
      <c r="GN31">
        <v>2</v>
      </c>
      <c r="GO31">
        <v>1.8</v>
      </c>
      <c r="GP31" t="s">
        <v>4</v>
      </c>
      <c r="GS31" t="s">
        <v>64</v>
      </c>
      <c r="GT31" t="s">
        <v>3</v>
      </c>
      <c r="GU31">
        <v>31</v>
      </c>
      <c r="GV31">
        <v>31</v>
      </c>
      <c r="GW31" t="s">
        <v>4</v>
      </c>
      <c r="GX31" t="s">
        <v>65</v>
      </c>
      <c r="GY31" t="s">
        <v>60</v>
      </c>
      <c r="GZ31">
        <v>4</v>
      </c>
      <c r="HA31">
        <v>5</v>
      </c>
      <c r="HB31">
        <v>2</v>
      </c>
      <c r="HE31" t="s">
        <v>66</v>
      </c>
      <c r="HF31" t="s">
        <v>60</v>
      </c>
      <c r="HG31">
        <v>27</v>
      </c>
      <c r="HH31">
        <v>5</v>
      </c>
      <c r="HI31">
        <v>2</v>
      </c>
      <c r="HL31" t="s">
        <v>65</v>
      </c>
      <c r="HM31" t="s">
        <v>59</v>
      </c>
      <c r="HN31">
        <v>4</v>
      </c>
      <c r="HO31">
        <v>5</v>
      </c>
      <c r="HP31">
        <v>2</v>
      </c>
      <c r="HS31" t="s">
        <v>66</v>
      </c>
      <c r="HT31" t="s">
        <v>59</v>
      </c>
      <c r="HU31">
        <v>27</v>
      </c>
      <c r="HV31">
        <v>5</v>
      </c>
      <c r="HW31">
        <v>2</v>
      </c>
      <c r="IN31" t="s">
        <v>155</v>
      </c>
      <c r="IO31">
        <v>50</v>
      </c>
      <c r="IP31">
        <v>49.4</v>
      </c>
      <c r="IQ31">
        <v>2.63</v>
      </c>
      <c r="IR31" t="s">
        <v>68</v>
      </c>
      <c r="IS31" t="s">
        <v>4</v>
      </c>
      <c r="IT31" t="s">
        <v>4</v>
      </c>
      <c r="IV31" t="s">
        <v>4</v>
      </c>
      <c r="IW31" t="s">
        <v>3</v>
      </c>
      <c r="IX31" s="12">
        <v>0.8</v>
      </c>
      <c r="IZ31" t="s">
        <v>4</v>
      </c>
      <c r="JB31" t="s">
        <v>7</v>
      </c>
      <c r="JG31" t="s">
        <v>55</v>
      </c>
      <c r="JH31" t="s">
        <v>42</v>
      </c>
      <c r="JI31">
        <v>4.8</v>
      </c>
      <c r="JO31">
        <v>7.4</v>
      </c>
      <c r="JP31" t="s">
        <v>14</v>
      </c>
      <c r="JQ31" t="s">
        <v>13</v>
      </c>
      <c r="JV31" t="s">
        <v>4</v>
      </c>
      <c r="JX31" t="s">
        <v>156</v>
      </c>
    </row>
    <row r="32" spans="1:284" x14ac:dyDescent="0.35">
      <c r="A32">
        <v>20501035</v>
      </c>
      <c r="B32" t="s">
        <v>72</v>
      </c>
      <c r="C32">
        <v>0.41666666666666669</v>
      </c>
      <c r="D32">
        <v>44438</v>
      </c>
      <c r="E32" t="s">
        <v>433</v>
      </c>
      <c r="F32" t="s">
        <v>269</v>
      </c>
      <c r="G32" t="s">
        <v>434</v>
      </c>
      <c r="H32" t="s">
        <v>150</v>
      </c>
      <c r="I32">
        <v>61.691380000000002</v>
      </c>
      <c r="J32">
        <v>-149.27867000000001</v>
      </c>
      <c r="K32">
        <v>62</v>
      </c>
      <c r="L32">
        <v>47</v>
      </c>
      <c r="M32">
        <v>2.17</v>
      </c>
      <c r="P32" t="s">
        <v>68</v>
      </c>
      <c r="Q32" t="s">
        <v>4</v>
      </c>
      <c r="R32" t="s">
        <v>4</v>
      </c>
      <c r="T32" t="s">
        <v>4</v>
      </c>
      <c r="U32" t="s">
        <v>3</v>
      </c>
      <c r="V32">
        <v>1.1000000000000001</v>
      </c>
      <c r="X32" t="s">
        <v>4</v>
      </c>
      <c r="Z32" t="s">
        <v>7</v>
      </c>
      <c r="AG32" t="s">
        <v>55</v>
      </c>
      <c r="AH32" t="s">
        <v>91</v>
      </c>
      <c r="AI32">
        <v>8.8000000000000007</v>
      </c>
      <c r="AP32" t="s">
        <v>12</v>
      </c>
      <c r="AQ32" t="s">
        <v>13</v>
      </c>
      <c r="AR32" t="s">
        <v>14</v>
      </c>
      <c r="AS32" t="s">
        <v>11</v>
      </c>
      <c r="AV32" t="s">
        <v>4</v>
      </c>
      <c r="AX32" t="s">
        <v>435</v>
      </c>
      <c r="AY32">
        <v>27</v>
      </c>
      <c r="AZ32">
        <v>30</v>
      </c>
      <c r="BA32">
        <v>0.73</v>
      </c>
      <c r="BB32">
        <v>3</v>
      </c>
      <c r="BC32" t="s">
        <v>1118</v>
      </c>
      <c r="BD32">
        <v>0.9</v>
      </c>
      <c r="BE32">
        <v>0.35</v>
      </c>
      <c r="BJ32" t="s">
        <v>4</v>
      </c>
      <c r="BL32" t="s">
        <v>4</v>
      </c>
      <c r="BM32" t="s">
        <v>54</v>
      </c>
      <c r="BT32" t="s">
        <v>4</v>
      </c>
      <c r="BU32" t="s">
        <v>4</v>
      </c>
      <c r="BV32" t="s">
        <v>4</v>
      </c>
      <c r="BW32" t="s">
        <v>414</v>
      </c>
      <c r="BX32" t="s">
        <v>56</v>
      </c>
      <c r="BY32" t="s">
        <v>56</v>
      </c>
      <c r="BZ32">
        <v>0</v>
      </c>
      <c r="CA32">
        <v>0</v>
      </c>
      <c r="CB32" t="s">
        <v>41</v>
      </c>
      <c r="CC32" t="s">
        <v>3</v>
      </c>
      <c r="CD32">
        <v>0.8</v>
      </c>
      <c r="CF32">
        <v>8.5</v>
      </c>
      <c r="CM32" t="s">
        <v>12</v>
      </c>
      <c r="CN32" t="s">
        <v>13</v>
      </c>
      <c r="CS32" t="s">
        <v>4</v>
      </c>
      <c r="CU32">
        <v>0.9</v>
      </c>
      <c r="CV32">
        <v>0.8</v>
      </c>
      <c r="CW32" t="s">
        <v>4</v>
      </c>
      <c r="CX32" t="s">
        <v>398</v>
      </c>
      <c r="CY32" t="s">
        <v>120</v>
      </c>
      <c r="CZ32" t="s">
        <v>64</v>
      </c>
      <c r="DA32" t="s">
        <v>3</v>
      </c>
      <c r="DB32">
        <v>27</v>
      </c>
      <c r="DC32">
        <v>27</v>
      </c>
      <c r="DD32" t="s">
        <v>4</v>
      </c>
      <c r="DE32" t="s">
        <v>66</v>
      </c>
      <c r="DF32" t="s">
        <v>60</v>
      </c>
      <c r="DG32">
        <v>12</v>
      </c>
      <c r="DH32">
        <v>4</v>
      </c>
      <c r="DI32">
        <v>2</v>
      </c>
      <c r="DL32" t="s">
        <v>293</v>
      </c>
      <c r="DM32" t="s">
        <v>60</v>
      </c>
      <c r="DN32">
        <v>15</v>
      </c>
      <c r="DO32">
        <v>4</v>
      </c>
      <c r="DP32">
        <v>1</v>
      </c>
      <c r="DS32" t="s">
        <v>66</v>
      </c>
      <c r="DT32" t="s">
        <v>59</v>
      </c>
      <c r="DU32">
        <v>27</v>
      </c>
      <c r="DV32">
        <v>4</v>
      </c>
      <c r="DW32">
        <v>2</v>
      </c>
      <c r="EV32">
        <v>28</v>
      </c>
      <c r="EW32">
        <v>27</v>
      </c>
      <c r="EX32">
        <v>2.2599999999999998</v>
      </c>
      <c r="FC32" t="s">
        <v>3</v>
      </c>
      <c r="FE32" t="s">
        <v>4</v>
      </c>
      <c r="FF32" t="s">
        <v>7</v>
      </c>
      <c r="FM32" t="s">
        <v>4</v>
      </c>
      <c r="FN32" t="s">
        <v>4</v>
      </c>
      <c r="FO32" t="s">
        <v>3</v>
      </c>
      <c r="FP32" t="s">
        <v>415</v>
      </c>
      <c r="FQ32" t="s">
        <v>56</v>
      </c>
      <c r="FR32" t="s">
        <v>56</v>
      </c>
      <c r="FS32">
        <v>0</v>
      </c>
      <c r="FT32">
        <v>0</v>
      </c>
      <c r="FU32" t="s">
        <v>42</v>
      </c>
      <c r="FV32" t="s">
        <v>3</v>
      </c>
      <c r="FW32">
        <v>1.2</v>
      </c>
      <c r="FY32">
        <v>8.4</v>
      </c>
      <c r="GB32">
        <v>5.6</v>
      </c>
      <c r="GF32" t="s">
        <v>12</v>
      </c>
      <c r="GG32" t="s">
        <v>13</v>
      </c>
      <c r="GH32" t="s">
        <v>14</v>
      </c>
      <c r="GI32" t="s">
        <v>11</v>
      </c>
      <c r="GL32" t="s">
        <v>4</v>
      </c>
      <c r="GN32">
        <v>1.3</v>
      </c>
      <c r="GO32">
        <v>2.2000000000000002</v>
      </c>
      <c r="GP32" t="s">
        <v>4</v>
      </c>
      <c r="GQ32" t="s">
        <v>398</v>
      </c>
      <c r="GR32" t="s">
        <v>120</v>
      </c>
      <c r="GS32" t="s">
        <v>64</v>
      </c>
      <c r="GT32" t="s">
        <v>3</v>
      </c>
      <c r="GU32">
        <v>28</v>
      </c>
      <c r="GV32">
        <v>28</v>
      </c>
      <c r="GX32" t="s">
        <v>66</v>
      </c>
      <c r="GY32" t="s">
        <v>60</v>
      </c>
      <c r="GZ32">
        <v>28</v>
      </c>
      <c r="HA32">
        <v>4</v>
      </c>
      <c r="HB32">
        <v>3</v>
      </c>
      <c r="HC32" t="s">
        <v>436</v>
      </c>
      <c r="HE32" t="s">
        <v>66</v>
      </c>
      <c r="HF32" t="s">
        <v>59</v>
      </c>
      <c r="HG32">
        <v>28</v>
      </c>
      <c r="HH32">
        <v>4</v>
      </c>
      <c r="HI32">
        <v>3</v>
      </c>
      <c r="HJ32" t="s">
        <v>437</v>
      </c>
      <c r="IO32">
        <v>78</v>
      </c>
      <c r="IP32">
        <v>35</v>
      </c>
      <c r="IQ32">
        <v>1.54</v>
      </c>
      <c r="IR32" t="s">
        <v>68</v>
      </c>
      <c r="IS32" t="s">
        <v>4</v>
      </c>
      <c r="IT32" t="s">
        <v>4</v>
      </c>
      <c r="IV32" t="s">
        <v>4</v>
      </c>
      <c r="IW32" t="s">
        <v>3</v>
      </c>
      <c r="IX32" s="12">
        <v>0.8</v>
      </c>
      <c r="IZ32" t="s">
        <v>4</v>
      </c>
      <c r="JB32" t="s">
        <v>7</v>
      </c>
      <c r="JG32" t="s">
        <v>416</v>
      </c>
      <c r="JH32" t="s">
        <v>91</v>
      </c>
      <c r="JI32">
        <v>10.9</v>
      </c>
      <c r="JP32" t="s">
        <v>12</v>
      </c>
      <c r="JQ32" t="s">
        <v>13</v>
      </c>
      <c r="JV32" t="s">
        <v>4</v>
      </c>
    </row>
    <row r="33" spans="1:284" x14ac:dyDescent="0.35">
      <c r="A33">
        <v>20501036</v>
      </c>
      <c r="B33" t="s">
        <v>72</v>
      </c>
      <c r="C33">
        <v>0.64236111111111105</v>
      </c>
      <c r="D33">
        <v>44438</v>
      </c>
      <c r="E33" t="s">
        <v>47</v>
      </c>
      <c r="F33" t="s">
        <v>269</v>
      </c>
      <c r="G33" t="s">
        <v>434</v>
      </c>
      <c r="H33" t="s">
        <v>150</v>
      </c>
      <c r="I33">
        <v>61.693420000000003</v>
      </c>
      <c r="J33">
        <v>-149.26293999999999</v>
      </c>
      <c r="K33">
        <v>50</v>
      </c>
      <c r="L33">
        <v>51</v>
      </c>
      <c r="M33">
        <v>1.1000000000000001</v>
      </c>
      <c r="P33" t="s">
        <v>68</v>
      </c>
      <c r="Q33" t="s">
        <v>4</v>
      </c>
      <c r="R33" t="s">
        <v>4</v>
      </c>
      <c r="T33" t="s">
        <v>4</v>
      </c>
      <c r="U33" t="s">
        <v>3</v>
      </c>
      <c r="V33">
        <v>0.9</v>
      </c>
      <c r="X33" t="s">
        <v>4</v>
      </c>
      <c r="Z33" t="s">
        <v>7</v>
      </c>
      <c r="AG33" t="s">
        <v>55</v>
      </c>
      <c r="AH33" t="s">
        <v>42</v>
      </c>
      <c r="AI33">
        <v>5.6</v>
      </c>
      <c r="AP33" t="s">
        <v>14</v>
      </c>
      <c r="AQ33" t="s">
        <v>13</v>
      </c>
      <c r="AV33" t="s">
        <v>4</v>
      </c>
      <c r="AY33">
        <v>27</v>
      </c>
      <c r="AZ33">
        <v>26</v>
      </c>
      <c r="BA33">
        <v>2.5</v>
      </c>
      <c r="BB33">
        <v>3</v>
      </c>
      <c r="BC33" t="s">
        <v>1133</v>
      </c>
      <c r="BD33">
        <v>0.85</v>
      </c>
      <c r="BE33">
        <v>0.15</v>
      </c>
      <c r="BF33">
        <v>4</v>
      </c>
      <c r="BG33" t="s">
        <v>1100</v>
      </c>
      <c r="BH33">
        <v>0.85</v>
      </c>
      <c r="BI33">
        <v>0.2</v>
      </c>
      <c r="BJ33" t="s">
        <v>4</v>
      </c>
      <c r="BL33" t="s">
        <v>4</v>
      </c>
      <c r="BM33" t="s">
        <v>54</v>
      </c>
      <c r="BT33" t="s">
        <v>4</v>
      </c>
      <c r="BU33" t="s">
        <v>4</v>
      </c>
      <c r="BV33" t="s">
        <v>4</v>
      </c>
      <c r="BW33" t="s">
        <v>414</v>
      </c>
      <c r="BX33" t="s">
        <v>56</v>
      </c>
      <c r="BY33" t="s">
        <v>56</v>
      </c>
      <c r="BZ33">
        <v>0</v>
      </c>
      <c r="CA33">
        <v>0</v>
      </c>
      <c r="CB33" t="s">
        <v>42</v>
      </c>
      <c r="CC33" t="s">
        <v>3</v>
      </c>
      <c r="CD33">
        <v>0.9</v>
      </c>
      <c r="CF33">
        <v>7.6</v>
      </c>
      <c r="CM33" t="s">
        <v>14</v>
      </c>
      <c r="CN33" t="s">
        <v>12</v>
      </c>
      <c r="CO33" t="s">
        <v>13</v>
      </c>
      <c r="CS33" t="s">
        <v>4</v>
      </c>
      <c r="CU33">
        <v>1.3</v>
      </c>
      <c r="CV33">
        <v>1.2</v>
      </c>
      <c r="CW33" t="s">
        <v>4</v>
      </c>
      <c r="CX33" t="s">
        <v>440</v>
      </c>
      <c r="CY33" t="s">
        <v>201</v>
      </c>
      <c r="CZ33" t="s">
        <v>64</v>
      </c>
      <c r="DA33" t="s">
        <v>3</v>
      </c>
      <c r="DB33">
        <v>27</v>
      </c>
      <c r="DC33">
        <v>0</v>
      </c>
      <c r="DD33" t="s">
        <v>3</v>
      </c>
      <c r="DE33" t="s">
        <v>173</v>
      </c>
      <c r="DF33" t="s">
        <v>59</v>
      </c>
      <c r="DG33">
        <v>27</v>
      </c>
      <c r="DH33">
        <v>5</v>
      </c>
      <c r="DI33">
        <v>1</v>
      </c>
      <c r="DL33" t="s">
        <v>56</v>
      </c>
      <c r="DM33" t="s">
        <v>60</v>
      </c>
      <c r="DN33">
        <v>0</v>
      </c>
      <c r="EV33">
        <v>30</v>
      </c>
      <c r="EW33">
        <v>30</v>
      </c>
      <c r="EX33">
        <v>1.47</v>
      </c>
      <c r="FC33" t="s">
        <v>4</v>
      </c>
      <c r="FE33" t="s">
        <v>4</v>
      </c>
      <c r="FF33" t="s">
        <v>7</v>
      </c>
      <c r="FM33" t="s">
        <v>4</v>
      </c>
      <c r="FN33" t="s">
        <v>4</v>
      </c>
      <c r="FO33" t="s">
        <v>3</v>
      </c>
      <c r="FP33" t="s">
        <v>415</v>
      </c>
      <c r="FQ33" t="s">
        <v>56</v>
      </c>
      <c r="FR33" t="s">
        <v>56</v>
      </c>
      <c r="FS33">
        <v>0</v>
      </c>
      <c r="FT33">
        <v>0</v>
      </c>
      <c r="FU33" t="s">
        <v>42</v>
      </c>
      <c r="FV33" t="s">
        <v>3</v>
      </c>
      <c r="FW33">
        <v>1.1000000000000001</v>
      </c>
      <c r="FY33">
        <v>4.9000000000000004</v>
      </c>
      <c r="GF33" t="s">
        <v>14</v>
      </c>
      <c r="GG33" t="s">
        <v>94</v>
      </c>
      <c r="GL33" t="s">
        <v>4</v>
      </c>
      <c r="GN33">
        <v>2.1</v>
      </c>
      <c r="GO33">
        <v>1.4</v>
      </c>
      <c r="GP33" t="s">
        <v>4</v>
      </c>
      <c r="GQ33" t="s">
        <v>200</v>
      </c>
      <c r="GR33" t="s">
        <v>201</v>
      </c>
      <c r="GS33" t="s">
        <v>64</v>
      </c>
      <c r="GT33" t="s">
        <v>3</v>
      </c>
      <c r="GU33">
        <v>30</v>
      </c>
      <c r="GV33">
        <v>30</v>
      </c>
      <c r="GW33" t="s">
        <v>4</v>
      </c>
      <c r="GX33" t="s">
        <v>66</v>
      </c>
      <c r="GY33" t="s">
        <v>60</v>
      </c>
      <c r="GZ33">
        <v>30</v>
      </c>
      <c r="HA33">
        <v>5</v>
      </c>
      <c r="HB33">
        <v>1</v>
      </c>
      <c r="HE33" t="s">
        <v>66</v>
      </c>
      <c r="HF33" t="s">
        <v>59</v>
      </c>
      <c r="HG33">
        <v>30</v>
      </c>
      <c r="HH33">
        <v>5</v>
      </c>
      <c r="HI33">
        <v>1</v>
      </c>
      <c r="IO33">
        <v>50</v>
      </c>
      <c r="IP33">
        <v>53</v>
      </c>
      <c r="IQ33">
        <v>3.02</v>
      </c>
      <c r="IR33" t="s">
        <v>68</v>
      </c>
      <c r="IS33" t="s">
        <v>4</v>
      </c>
      <c r="IT33" t="s">
        <v>4</v>
      </c>
      <c r="IV33" t="s">
        <v>4</v>
      </c>
      <c r="IW33" t="s">
        <v>3</v>
      </c>
      <c r="IX33" s="12">
        <v>1.1000000000000001</v>
      </c>
      <c r="IZ33" t="s">
        <v>4</v>
      </c>
      <c r="JB33" t="s">
        <v>1076</v>
      </c>
      <c r="JC33" t="s">
        <v>441</v>
      </c>
      <c r="JD33">
        <v>50</v>
      </c>
      <c r="JE33">
        <v>30</v>
      </c>
      <c r="JG33" t="s">
        <v>416</v>
      </c>
      <c r="JH33" t="s">
        <v>42</v>
      </c>
      <c r="JI33">
        <v>6.9</v>
      </c>
      <c r="JP33" t="s">
        <v>12</v>
      </c>
      <c r="JQ33" t="s">
        <v>13</v>
      </c>
      <c r="JR33" t="s">
        <v>14</v>
      </c>
      <c r="JV33" t="s">
        <v>4</v>
      </c>
    </row>
    <row r="34" spans="1:284" x14ac:dyDescent="0.35">
      <c r="A34">
        <v>20501039</v>
      </c>
      <c r="B34" t="s">
        <v>46</v>
      </c>
      <c r="C34">
        <v>0.54166666666666663</v>
      </c>
      <c r="D34">
        <v>44440</v>
      </c>
      <c r="E34" t="s">
        <v>47</v>
      </c>
      <c r="F34" t="s">
        <v>271</v>
      </c>
      <c r="G34" t="s">
        <v>438</v>
      </c>
      <c r="H34" t="s">
        <v>459</v>
      </c>
      <c r="I34">
        <v>61.658929999999998</v>
      </c>
      <c r="J34">
        <v>-149.43350000000001</v>
      </c>
      <c r="K34">
        <v>50</v>
      </c>
      <c r="L34">
        <v>50</v>
      </c>
      <c r="M34">
        <v>0</v>
      </c>
      <c r="P34" t="s">
        <v>68</v>
      </c>
      <c r="Q34" t="s">
        <v>4</v>
      </c>
      <c r="R34" t="s">
        <v>4</v>
      </c>
      <c r="T34" t="s">
        <v>4</v>
      </c>
      <c r="U34" t="s">
        <v>3</v>
      </c>
      <c r="V34">
        <v>1</v>
      </c>
      <c r="X34" t="s">
        <v>4</v>
      </c>
      <c r="Z34" t="s">
        <v>1076</v>
      </c>
      <c r="AA34" t="s">
        <v>441</v>
      </c>
      <c r="AB34">
        <v>50</v>
      </c>
      <c r="AC34">
        <v>16</v>
      </c>
      <c r="AG34" t="s">
        <v>352</v>
      </c>
      <c r="AH34" t="s">
        <v>42</v>
      </c>
      <c r="AI34">
        <v>4</v>
      </c>
      <c r="AM34">
        <v>11</v>
      </c>
      <c r="AO34">
        <v>6</v>
      </c>
      <c r="AP34" t="s">
        <v>12</v>
      </c>
      <c r="AQ34" t="s">
        <v>13</v>
      </c>
      <c r="AV34" t="s">
        <v>3</v>
      </c>
      <c r="AW34" t="s">
        <v>445</v>
      </c>
      <c r="AX34" t="s">
        <v>460</v>
      </c>
      <c r="AY34">
        <v>16</v>
      </c>
      <c r="AZ34">
        <v>16</v>
      </c>
      <c r="BA34">
        <v>6.38</v>
      </c>
      <c r="BJ34" t="s">
        <v>4</v>
      </c>
      <c r="BL34" t="s">
        <v>4</v>
      </c>
      <c r="BM34" t="s">
        <v>1076</v>
      </c>
      <c r="BN34" t="s">
        <v>441</v>
      </c>
      <c r="BO34">
        <v>16</v>
      </c>
      <c r="BP34">
        <v>0</v>
      </c>
      <c r="BT34" t="s">
        <v>4</v>
      </c>
      <c r="BU34" t="s">
        <v>3</v>
      </c>
      <c r="BV34" t="s">
        <v>4</v>
      </c>
      <c r="BW34" t="s">
        <v>86</v>
      </c>
      <c r="BX34" t="s">
        <v>56</v>
      </c>
      <c r="BY34" t="s">
        <v>56</v>
      </c>
      <c r="BZ34">
        <v>0</v>
      </c>
      <c r="CA34">
        <v>0</v>
      </c>
      <c r="CB34" t="s">
        <v>42</v>
      </c>
      <c r="CC34" t="s">
        <v>3</v>
      </c>
      <c r="CD34">
        <v>0.6</v>
      </c>
      <c r="CJ34">
        <v>7.4</v>
      </c>
      <c r="CL34">
        <v>5.6</v>
      </c>
      <c r="CM34" t="s">
        <v>12</v>
      </c>
      <c r="CN34" t="s">
        <v>13</v>
      </c>
      <c r="CO34" t="s">
        <v>11</v>
      </c>
      <c r="CP34" t="s">
        <v>14</v>
      </c>
      <c r="CS34" t="s">
        <v>4</v>
      </c>
      <c r="CU34">
        <v>2.2999999999999998</v>
      </c>
      <c r="CV34">
        <v>3.3</v>
      </c>
      <c r="CW34" t="s">
        <v>4</v>
      </c>
      <c r="CZ34" t="s">
        <v>64</v>
      </c>
      <c r="DA34" t="s">
        <v>3</v>
      </c>
      <c r="DB34">
        <v>6</v>
      </c>
      <c r="DC34">
        <v>16</v>
      </c>
      <c r="DD34" t="s">
        <v>3</v>
      </c>
      <c r="DE34" t="s">
        <v>66</v>
      </c>
      <c r="DF34" t="s">
        <v>60</v>
      </c>
      <c r="DG34">
        <v>16</v>
      </c>
      <c r="DH34">
        <v>5</v>
      </c>
      <c r="DI34">
        <v>1</v>
      </c>
      <c r="DL34" t="s">
        <v>66</v>
      </c>
      <c r="DM34" t="s">
        <v>59</v>
      </c>
      <c r="DN34">
        <v>6</v>
      </c>
      <c r="DO34">
        <v>5</v>
      </c>
      <c r="DP34">
        <v>1</v>
      </c>
      <c r="DS34" t="s">
        <v>56</v>
      </c>
      <c r="DT34" t="s">
        <v>59</v>
      </c>
      <c r="DU34">
        <v>10</v>
      </c>
      <c r="EU34" t="s">
        <v>461</v>
      </c>
      <c r="EV34">
        <v>14</v>
      </c>
      <c r="EW34">
        <v>13</v>
      </c>
      <c r="EX34">
        <v>0.46</v>
      </c>
      <c r="FC34" t="s">
        <v>4</v>
      </c>
      <c r="FE34" t="s">
        <v>464</v>
      </c>
      <c r="FF34" t="s">
        <v>1076</v>
      </c>
      <c r="FG34" t="s">
        <v>441</v>
      </c>
      <c r="FH34">
        <v>14</v>
      </c>
      <c r="FI34">
        <v>0</v>
      </c>
      <c r="FM34" t="s">
        <v>4</v>
      </c>
      <c r="FN34" t="s">
        <v>4</v>
      </c>
      <c r="FO34" t="s">
        <v>4</v>
      </c>
      <c r="FP34" t="s">
        <v>415</v>
      </c>
      <c r="FQ34" t="s">
        <v>56</v>
      </c>
      <c r="FR34" t="s">
        <v>56</v>
      </c>
      <c r="FS34">
        <v>0</v>
      </c>
      <c r="FT34">
        <v>0</v>
      </c>
      <c r="FU34" t="s">
        <v>42</v>
      </c>
      <c r="FV34" t="s">
        <v>3</v>
      </c>
      <c r="FW34">
        <v>1.1000000000000001</v>
      </c>
      <c r="FY34">
        <v>8.3000000000000007</v>
      </c>
      <c r="GF34" t="s">
        <v>13</v>
      </c>
      <c r="GG34" t="s">
        <v>14</v>
      </c>
      <c r="GH34" t="s">
        <v>12</v>
      </c>
      <c r="GL34" t="s">
        <v>4</v>
      </c>
      <c r="GN34">
        <v>5.4</v>
      </c>
      <c r="GO34">
        <v>5.6</v>
      </c>
      <c r="GP34" t="s">
        <v>3</v>
      </c>
      <c r="GS34" t="s">
        <v>64</v>
      </c>
      <c r="GT34" t="s">
        <v>3</v>
      </c>
      <c r="GU34">
        <v>14</v>
      </c>
      <c r="GV34">
        <v>14</v>
      </c>
      <c r="GW34" t="s">
        <v>4</v>
      </c>
      <c r="GX34" t="s">
        <v>66</v>
      </c>
      <c r="GY34" t="s">
        <v>60</v>
      </c>
      <c r="GZ34">
        <v>14</v>
      </c>
      <c r="HA34">
        <v>5</v>
      </c>
      <c r="HB34">
        <v>1</v>
      </c>
      <c r="HE34" t="s">
        <v>66</v>
      </c>
      <c r="HF34" t="s">
        <v>59</v>
      </c>
      <c r="HG34">
        <v>14</v>
      </c>
      <c r="HH34">
        <v>5</v>
      </c>
      <c r="HI34">
        <v>1</v>
      </c>
      <c r="IO34">
        <v>50</v>
      </c>
      <c r="IP34">
        <v>50</v>
      </c>
      <c r="IQ34">
        <v>2.48</v>
      </c>
      <c r="IR34" t="s">
        <v>68</v>
      </c>
      <c r="IS34" t="s">
        <v>4</v>
      </c>
      <c r="IT34" t="s">
        <v>3</v>
      </c>
      <c r="IU34">
        <v>60</v>
      </c>
      <c r="IV34" t="s">
        <v>4</v>
      </c>
      <c r="IW34" t="s">
        <v>3</v>
      </c>
      <c r="IX34" s="12">
        <v>1.1000000000000001</v>
      </c>
      <c r="IZ34" t="s">
        <v>4</v>
      </c>
      <c r="JB34" t="s">
        <v>7</v>
      </c>
      <c r="JG34" t="s">
        <v>412</v>
      </c>
      <c r="JH34" t="s">
        <v>42</v>
      </c>
      <c r="JM34">
        <v>6.1</v>
      </c>
      <c r="JO34">
        <v>7.7</v>
      </c>
      <c r="JP34" t="s">
        <v>13</v>
      </c>
      <c r="JQ34" t="s">
        <v>12</v>
      </c>
      <c r="JR34" t="s">
        <v>14</v>
      </c>
      <c r="JV34" t="s">
        <v>3</v>
      </c>
      <c r="JW34" t="s">
        <v>465</v>
      </c>
    </row>
    <row r="35" spans="1:284" x14ac:dyDescent="0.35">
      <c r="A35">
        <v>20501041</v>
      </c>
      <c r="B35" t="s">
        <v>46</v>
      </c>
      <c r="C35">
        <v>0.42708333333333331</v>
      </c>
      <c r="D35">
        <v>44440</v>
      </c>
      <c r="E35" t="s">
        <v>47</v>
      </c>
      <c r="F35" t="s">
        <v>271</v>
      </c>
      <c r="G35" t="s">
        <v>434</v>
      </c>
      <c r="H35" t="s">
        <v>443</v>
      </c>
      <c r="I35">
        <v>61.6646</v>
      </c>
      <c r="J35">
        <v>-149.38550000000001</v>
      </c>
      <c r="K35">
        <v>50</v>
      </c>
      <c r="L35">
        <v>50</v>
      </c>
      <c r="M35">
        <v>2.2400000000000002</v>
      </c>
      <c r="P35" t="s">
        <v>68</v>
      </c>
      <c r="Q35" t="s">
        <v>4</v>
      </c>
      <c r="R35" t="s">
        <v>4</v>
      </c>
      <c r="T35" t="s">
        <v>4</v>
      </c>
      <c r="U35" t="s">
        <v>3</v>
      </c>
      <c r="V35">
        <v>0.9</v>
      </c>
      <c r="X35" t="s">
        <v>4</v>
      </c>
      <c r="Z35" t="s">
        <v>7</v>
      </c>
      <c r="AG35" t="s">
        <v>412</v>
      </c>
      <c r="AH35" t="s">
        <v>42</v>
      </c>
      <c r="AI35">
        <v>7.1</v>
      </c>
      <c r="AO35">
        <v>6.1</v>
      </c>
      <c r="AP35" t="s">
        <v>13</v>
      </c>
      <c r="AQ35" t="s">
        <v>14</v>
      </c>
      <c r="AR35" t="s">
        <v>12</v>
      </c>
      <c r="AV35" t="s">
        <v>3</v>
      </c>
      <c r="AW35" t="s">
        <v>71</v>
      </c>
      <c r="AY35">
        <v>25</v>
      </c>
      <c r="AZ35">
        <v>25</v>
      </c>
      <c r="BA35">
        <v>0.88</v>
      </c>
      <c r="BJ35" t="s">
        <v>4</v>
      </c>
      <c r="BL35" t="s">
        <v>4</v>
      </c>
      <c r="BM35" t="s">
        <v>54</v>
      </c>
      <c r="BT35" t="s">
        <v>4</v>
      </c>
      <c r="BU35" t="s">
        <v>4</v>
      </c>
      <c r="BV35" t="s">
        <v>4</v>
      </c>
      <c r="BW35" t="s">
        <v>69</v>
      </c>
      <c r="BX35" t="s">
        <v>56</v>
      </c>
      <c r="BY35" t="s">
        <v>56</v>
      </c>
      <c r="BZ35">
        <v>0</v>
      </c>
      <c r="CA35">
        <v>0</v>
      </c>
      <c r="CB35" t="s">
        <v>42</v>
      </c>
      <c r="CC35" t="s">
        <v>3</v>
      </c>
      <c r="CD35">
        <v>0.8</v>
      </c>
      <c r="CF35">
        <v>7.5</v>
      </c>
      <c r="CL35">
        <v>8</v>
      </c>
      <c r="CM35" t="s">
        <v>13</v>
      </c>
      <c r="CN35" t="s">
        <v>14</v>
      </c>
      <c r="CO35" t="s">
        <v>94</v>
      </c>
      <c r="CS35" t="s">
        <v>3</v>
      </c>
      <c r="CT35" t="s">
        <v>71</v>
      </c>
      <c r="CU35">
        <v>2.2999999999999998</v>
      </c>
      <c r="CV35">
        <v>1.2</v>
      </c>
      <c r="CW35" t="s">
        <v>4</v>
      </c>
      <c r="CZ35" t="s">
        <v>64</v>
      </c>
      <c r="DA35" t="s">
        <v>3</v>
      </c>
      <c r="DB35">
        <v>25</v>
      </c>
      <c r="DC35">
        <v>25</v>
      </c>
      <c r="DD35" t="s">
        <v>4</v>
      </c>
      <c r="DE35" t="s">
        <v>66</v>
      </c>
      <c r="DF35" t="s">
        <v>60</v>
      </c>
      <c r="DG35">
        <v>25</v>
      </c>
      <c r="DH35">
        <v>5</v>
      </c>
      <c r="DI35">
        <v>1</v>
      </c>
      <c r="DL35" t="s">
        <v>66</v>
      </c>
      <c r="DM35" t="s">
        <v>59</v>
      </c>
      <c r="DN35">
        <v>25</v>
      </c>
      <c r="DO35">
        <v>5</v>
      </c>
      <c r="DP35">
        <v>1</v>
      </c>
      <c r="EV35">
        <v>11</v>
      </c>
      <c r="EW35">
        <v>11</v>
      </c>
      <c r="EX35">
        <v>0.73</v>
      </c>
      <c r="FC35" t="s">
        <v>4</v>
      </c>
      <c r="FE35" t="s">
        <v>4</v>
      </c>
      <c r="FF35" t="s">
        <v>7</v>
      </c>
      <c r="FM35" t="s">
        <v>4</v>
      </c>
      <c r="FN35" t="s">
        <v>3</v>
      </c>
      <c r="FO35" t="s">
        <v>3</v>
      </c>
      <c r="FP35" t="s">
        <v>415</v>
      </c>
      <c r="FQ35" t="s">
        <v>56</v>
      </c>
      <c r="FR35" t="s">
        <v>56</v>
      </c>
      <c r="FS35">
        <v>0</v>
      </c>
      <c r="FT35">
        <v>0</v>
      </c>
      <c r="FU35" t="s">
        <v>42</v>
      </c>
      <c r="FV35" t="s">
        <v>3</v>
      </c>
      <c r="FW35">
        <v>0.7</v>
      </c>
      <c r="FY35">
        <v>7.6</v>
      </c>
      <c r="GF35" t="s">
        <v>13</v>
      </c>
      <c r="GG35" t="s">
        <v>14</v>
      </c>
      <c r="GL35" t="s">
        <v>3</v>
      </c>
      <c r="GM35" t="s">
        <v>71</v>
      </c>
      <c r="GN35">
        <v>3.9</v>
      </c>
      <c r="GO35">
        <v>3.2</v>
      </c>
      <c r="GP35" t="s">
        <v>3</v>
      </c>
      <c r="GS35" t="s">
        <v>64</v>
      </c>
      <c r="GT35" t="s">
        <v>3</v>
      </c>
      <c r="GU35">
        <v>11</v>
      </c>
      <c r="GV35">
        <v>0</v>
      </c>
      <c r="GW35" t="s">
        <v>4</v>
      </c>
      <c r="GX35" t="s">
        <v>66</v>
      </c>
      <c r="GY35" t="s">
        <v>60</v>
      </c>
      <c r="GZ35">
        <v>0</v>
      </c>
      <c r="HC35" t="s">
        <v>455</v>
      </c>
      <c r="HE35" t="s">
        <v>66</v>
      </c>
      <c r="HF35" t="s">
        <v>59</v>
      </c>
      <c r="HG35">
        <v>11</v>
      </c>
      <c r="HH35">
        <v>4</v>
      </c>
      <c r="HI35">
        <v>2</v>
      </c>
      <c r="HJ35" t="s">
        <v>456</v>
      </c>
      <c r="IN35" t="s">
        <v>457</v>
      </c>
      <c r="IO35">
        <v>50</v>
      </c>
      <c r="IP35">
        <v>50</v>
      </c>
      <c r="IQ35">
        <v>0.8</v>
      </c>
      <c r="IR35" t="s">
        <v>68</v>
      </c>
      <c r="IS35" t="s">
        <v>4</v>
      </c>
      <c r="IT35" t="s">
        <v>4</v>
      </c>
      <c r="IV35" t="s">
        <v>4</v>
      </c>
      <c r="IW35" t="s">
        <v>3</v>
      </c>
      <c r="IX35" s="12">
        <v>0.7</v>
      </c>
      <c r="IZ35" t="s">
        <v>4</v>
      </c>
      <c r="JB35" t="s">
        <v>1076</v>
      </c>
      <c r="JC35" t="s">
        <v>458</v>
      </c>
      <c r="JD35">
        <v>50</v>
      </c>
      <c r="JE35">
        <v>11</v>
      </c>
      <c r="JG35" t="s">
        <v>416</v>
      </c>
      <c r="JH35" t="s">
        <v>42</v>
      </c>
      <c r="JI35">
        <v>6.5</v>
      </c>
      <c r="JP35" t="s">
        <v>13</v>
      </c>
      <c r="JQ35" t="s">
        <v>14</v>
      </c>
      <c r="JR35" t="s">
        <v>12</v>
      </c>
      <c r="JV35" t="s">
        <v>4</v>
      </c>
    </row>
    <row r="36" spans="1:284" x14ac:dyDescent="0.35">
      <c r="A36">
        <v>20501042</v>
      </c>
      <c r="B36" t="s">
        <v>72</v>
      </c>
      <c r="C36">
        <v>0.41666666666666669</v>
      </c>
      <c r="D36">
        <v>44439</v>
      </c>
      <c r="E36" t="s">
        <v>47</v>
      </c>
      <c r="F36" t="s">
        <v>269</v>
      </c>
      <c r="G36" t="s">
        <v>442</v>
      </c>
      <c r="H36" t="s">
        <v>443</v>
      </c>
      <c r="I36">
        <v>61.664549999999998</v>
      </c>
      <c r="J36">
        <v>-149.38188</v>
      </c>
      <c r="K36">
        <v>50</v>
      </c>
      <c r="L36">
        <v>51</v>
      </c>
      <c r="M36">
        <v>0.01</v>
      </c>
      <c r="P36" t="s">
        <v>68</v>
      </c>
      <c r="Q36" t="s">
        <v>4</v>
      </c>
      <c r="R36" t="s">
        <v>4</v>
      </c>
      <c r="T36" t="s">
        <v>4</v>
      </c>
      <c r="U36" t="s">
        <v>3</v>
      </c>
      <c r="V36">
        <v>1.5</v>
      </c>
      <c r="X36" t="s">
        <v>4</v>
      </c>
      <c r="Z36" t="s">
        <v>7</v>
      </c>
      <c r="AG36" t="s">
        <v>412</v>
      </c>
      <c r="AH36" t="s">
        <v>42</v>
      </c>
      <c r="AI36">
        <v>7.7</v>
      </c>
      <c r="AO36">
        <v>6.3</v>
      </c>
      <c r="AP36" t="s">
        <v>14</v>
      </c>
      <c r="AQ36" t="s">
        <v>13</v>
      </c>
      <c r="AV36" t="s">
        <v>3</v>
      </c>
      <c r="AW36" t="s">
        <v>71</v>
      </c>
      <c r="AY36">
        <v>14</v>
      </c>
      <c r="AZ36">
        <v>15</v>
      </c>
      <c r="BA36">
        <v>0.02</v>
      </c>
      <c r="BJ36" t="s">
        <v>3</v>
      </c>
      <c r="BK36">
        <v>12</v>
      </c>
      <c r="BL36" t="s">
        <v>4</v>
      </c>
      <c r="BM36" t="s">
        <v>1075</v>
      </c>
      <c r="BN36" t="s">
        <v>444</v>
      </c>
      <c r="BO36">
        <v>14</v>
      </c>
      <c r="BP36">
        <v>0</v>
      </c>
      <c r="BT36" t="s">
        <v>4</v>
      </c>
      <c r="BU36" t="s">
        <v>4</v>
      </c>
      <c r="BV36" t="s">
        <v>3</v>
      </c>
      <c r="BW36" t="s">
        <v>232</v>
      </c>
      <c r="BX36" t="s">
        <v>56</v>
      </c>
      <c r="BY36" t="s">
        <v>56</v>
      </c>
      <c r="BZ36">
        <v>0</v>
      </c>
      <c r="CA36">
        <v>0</v>
      </c>
      <c r="CB36" t="s">
        <v>42</v>
      </c>
      <c r="CC36" t="s">
        <v>4</v>
      </c>
      <c r="CE36">
        <v>3.3</v>
      </c>
      <c r="CF36">
        <v>11</v>
      </c>
      <c r="CL36">
        <v>12.8</v>
      </c>
      <c r="CM36" t="s">
        <v>13</v>
      </c>
      <c r="CN36" t="s">
        <v>14</v>
      </c>
      <c r="CS36" t="s">
        <v>3</v>
      </c>
      <c r="CT36" t="s">
        <v>445</v>
      </c>
      <c r="CU36">
        <v>1.2</v>
      </c>
      <c r="CV36">
        <v>1.1000000000000001</v>
      </c>
      <c r="CW36" t="s">
        <v>3</v>
      </c>
      <c r="CZ36" t="s">
        <v>64</v>
      </c>
      <c r="DA36" t="s">
        <v>3</v>
      </c>
      <c r="DB36">
        <v>0</v>
      </c>
      <c r="DC36">
        <v>0</v>
      </c>
      <c r="EV36">
        <v>17</v>
      </c>
      <c r="EW36">
        <v>17</v>
      </c>
      <c r="EX36">
        <v>0.59</v>
      </c>
      <c r="FC36" t="s">
        <v>4</v>
      </c>
      <c r="FE36" t="s">
        <v>4</v>
      </c>
      <c r="FF36" t="s">
        <v>7</v>
      </c>
      <c r="FM36" t="s">
        <v>4</v>
      </c>
      <c r="FN36" t="s">
        <v>4</v>
      </c>
      <c r="FO36" t="s">
        <v>4</v>
      </c>
      <c r="FP36" t="s">
        <v>69</v>
      </c>
      <c r="FQ36" t="s">
        <v>56</v>
      </c>
      <c r="FR36" t="s">
        <v>56</v>
      </c>
      <c r="FS36">
        <v>0</v>
      </c>
      <c r="FT36">
        <v>0</v>
      </c>
      <c r="FU36" t="s">
        <v>42</v>
      </c>
      <c r="FV36" t="s">
        <v>3</v>
      </c>
      <c r="FW36">
        <v>1.2</v>
      </c>
      <c r="FY36">
        <v>6.2</v>
      </c>
      <c r="GF36" t="s">
        <v>14</v>
      </c>
      <c r="GG36" t="s">
        <v>13</v>
      </c>
      <c r="GH36" t="s">
        <v>12</v>
      </c>
      <c r="GL36" t="s">
        <v>4</v>
      </c>
      <c r="GN36">
        <v>2.7</v>
      </c>
      <c r="GO36">
        <v>2.2999999999999998</v>
      </c>
      <c r="GP36" t="s">
        <v>3</v>
      </c>
      <c r="GS36" t="s">
        <v>64</v>
      </c>
      <c r="GT36" t="s">
        <v>3</v>
      </c>
      <c r="GU36">
        <v>0</v>
      </c>
      <c r="GV36">
        <v>0</v>
      </c>
      <c r="GW36" t="s">
        <v>4</v>
      </c>
      <c r="IO36">
        <v>50</v>
      </c>
      <c r="IP36">
        <v>50</v>
      </c>
      <c r="IQ36">
        <v>1.04</v>
      </c>
      <c r="IR36" t="s">
        <v>68</v>
      </c>
      <c r="IS36" t="s">
        <v>4</v>
      </c>
      <c r="IT36" t="s">
        <v>4</v>
      </c>
      <c r="IV36" t="s">
        <v>4</v>
      </c>
      <c r="IW36" t="s">
        <v>3</v>
      </c>
      <c r="IX36" s="12">
        <v>0.6</v>
      </c>
      <c r="IZ36" t="s">
        <v>4</v>
      </c>
      <c r="JB36" t="s">
        <v>7</v>
      </c>
      <c r="JG36" t="s">
        <v>412</v>
      </c>
      <c r="JH36" t="s">
        <v>42</v>
      </c>
      <c r="JI36">
        <v>7.2</v>
      </c>
      <c r="JP36" t="s">
        <v>14</v>
      </c>
      <c r="JQ36" t="s">
        <v>13</v>
      </c>
      <c r="JV36" t="s">
        <v>4</v>
      </c>
    </row>
    <row r="37" spans="1:284" x14ac:dyDescent="0.35">
      <c r="A37">
        <v>20501046</v>
      </c>
      <c r="B37" t="s">
        <v>46</v>
      </c>
      <c r="C37">
        <v>0.53472222222222221</v>
      </c>
      <c r="D37">
        <v>44467</v>
      </c>
      <c r="E37" t="s">
        <v>47</v>
      </c>
      <c r="F37" t="s">
        <v>164</v>
      </c>
      <c r="G37" t="s">
        <v>157</v>
      </c>
      <c r="H37" t="s">
        <v>158</v>
      </c>
      <c r="K37">
        <v>50</v>
      </c>
      <c r="L37">
        <v>50</v>
      </c>
      <c r="M37">
        <v>1.5</v>
      </c>
      <c r="P37" t="s">
        <v>68</v>
      </c>
      <c r="Q37" t="s">
        <v>4</v>
      </c>
      <c r="R37" t="s">
        <v>4</v>
      </c>
      <c r="T37" t="s">
        <v>4</v>
      </c>
      <c r="U37" t="s">
        <v>3</v>
      </c>
      <c r="V37">
        <v>0.9</v>
      </c>
      <c r="X37" t="s">
        <v>4</v>
      </c>
      <c r="Z37" t="s">
        <v>7</v>
      </c>
      <c r="AG37" t="s">
        <v>55</v>
      </c>
      <c r="AH37" t="s">
        <v>42</v>
      </c>
      <c r="AI37">
        <v>11.8</v>
      </c>
      <c r="AP37" t="s">
        <v>13</v>
      </c>
      <c r="AQ37" t="s">
        <v>12</v>
      </c>
      <c r="AR37" t="s">
        <v>14</v>
      </c>
      <c r="AV37" t="s">
        <v>3</v>
      </c>
      <c r="AW37" t="s">
        <v>25</v>
      </c>
      <c r="AY37">
        <v>45</v>
      </c>
      <c r="AZ37">
        <v>45</v>
      </c>
      <c r="BA37">
        <v>2.62</v>
      </c>
      <c r="BB37">
        <v>1</v>
      </c>
      <c r="BC37" t="s">
        <v>1118</v>
      </c>
      <c r="BD37">
        <v>0.78</v>
      </c>
      <c r="BE37">
        <v>0.14000000000000001</v>
      </c>
      <c r="BJ37" t="s">
        <v>4</v>
      </c>
      <c r="BL37" t="s">
        <v>4</v>
      </c>
      <c r="BM37" t="s">
        <v>54</v>
      </c>
      <c r="BT37" t="s">
        <v>4</v>
      </c>
      <c r="BU37" t="s">
        <v>4</v>
      </c>
      <c r="BV37" t="s">
        <v>4</v>
      </c>
      <c r="BW37" t="s">
        <v>55</v>
      </c>
      <c r="BX37" t="s">
        <v>56</v>
      </c>
      <c r="BY37" t="s">
        <v>56</v>
      </c>
      <c r="BZ37">
        <v>0</v>
      </c>
      <c r="CA37">
        <v>0</v>
      </c>
      <c r="CB37" t="s">
        <v>42</v>
      </c>
      <c r="CC37" t="s">
        <v>3</v>
      </c>
      <c r="CD37">
        <v>1</v>
      </c>
      <c r="CF37">
        <v>14.6</v>
      </c>
      <c r="CM37" t="s">
        <v>12</v>
      </c>
      <c r="CN37" t="s">
        <v>11</v>
      </c>
      <c r="CO37" t="s">
        <v>13</v>
      </c>
      <c r="CS37" t="s">
        <v>4</v>
      </c>
      <c r="CU37">
        <v>1.7</v>
      </c>
      <c r="CV37">
        <v>2.6</v>
      </c>
      <c r="CW37" t="s">
        <v>4</v>
      </c>
      <c r="CZ37" t="s">
        <v>64</v>
      </c>
      <c r="DA37" t="s">
        <v>3</v>
      </c>
      <c r="DB37">
        <v>14</v>
      </c>
      <c r="DC37">
        <v>0</v>
      </c>
      <c r="DD37" t="s">
        <v>4</v>
      </c>
      <c r="DE37" t="s">
        <v>165</v>
      </c>
      <c r="DF37" t="s">
        <v>59</v>
      </c>
      <c r="DG37">
        <v>14</v>
      </c>
      <c r="DH37">
        <v>5</v>
      </c>
      <c r="DI37">
        <v>3</v>
      </c>
      <c r="DL37" t="s">
        <v>56</v>
      </c>
      <c r="DM37" t="s">
        <v>59</v>
      </c>
      <c r="DN37">
        <v>31</v>
      </c>
      <c r="DQ37" t="s">
        <v>390</v>
      </c>
      <c r="DS37" t="s">
        <v>56</v>
      </c>
      <c r="DT37" t="s">
        <v>60</v>
      </c>
      <c r="DU37">
        <v>45</v>
      </c>
      <c r="DX37" t="s">
        <v>390</v>
      </c>
      <c r="EV37">
        <v>26</v>
      </c>
      <c r="EW37">
        <v>26</v>
      </c>
      <c r="EX37">
        <v>1.27</v>
      </c>
      <c r="EY37">
        <v>3</v>
      </c>
      <c r="EZ37" t="s">
        <v>1132</v>
      </c>
      <c r="FA37">
        <v>0.91</v>
      </c>
      <c r="FB37">
        <v>0.09</v>
      </c>
      <c r="FC37" t="s">
        <v>4</v>
      </c>
      <c r="FE37" t="s">
        <v>4</v>
      </c>
      <c r="FF37" t="s">
        <v>7</v>
      </c>
      <c r="FM37" t="s">
        <v>4</v>
      </c>
      <c r="FN37" t="s">
        <v>4</v>
      </c>
      <c r="FO37" t="s">
        <v>4</v>
      </c>
      <c r="FP37" t="s">
        <v>69</v>
      </c>
      <c r="FQ37" t="s">
        <v>56</v>
      </c>
      <c r="FR37" t="s">
        <v>56</v>
      </c>
      <c r="FS37">
        <v>0</v>
      </c>
      <c r="FT37">
        <v>0</v>
      </c>
      <c r="FU37" t="s">
        <v>41</v>
      </c>
      <c r="FV37" t="s">
        <v>3</v>
      </c>
      <c r="FW37">
        <v>1.4</v>
      </c>
      <c r="FY37">
        <v>14.1</v>
      </c>
      <c r="GA37">
        <v>10</v>
      </c>
      <c r="GE37">
        <v>14.1</v>
      </c>
      <c r="GF37" t="s">
        <v>12</v>
      </c>
      <c r="GG37" t="s">
        <v>13</v>
      </c>
      <c r="GH37" t="s">
        <v>14</v>
      </c>
      <c r="GL37" t="s">
        <v>3</v>
      </c>
      <c r="GM37" t="s">
        <v>25</v>
      </c>
      <c r="GN37">
        <v>4</v>
      </c>
      <c r="GO37">
        <v>4.2</v>
      </c>
      <c r="GP37" t="s">
        <v>4</v>
      </c>
      <c r="GS37" t="s">
        <v>64</v>
      </c>
      <c r="GT37" t="s">
        <v>3</v>
      </c>
      <c r="GU37">
        <v>16</v>
      </c>
      <c r="GV37">
        <v>16</v>
      </c>
      <c r="GW37" t="s">
        <v>4</v>
      </c>
      <c r="GX37" t="s">
        <v>165</v>
      </c>
      <c r="GY37" t="s">
        <v>60</v>
      </c>
      <c r="GZ37">
        <v>16</v>
      </c>
      <c r="HA37">
        <v>5</v>
      </c>
      <c r="HB37">
        <v>1</v>
      </c>
      <c r="HE37" t="s">
        <v>56</v>
      </c>
      <c r="HF37" t="s">
        <v>60</v>
      </c>
      <c r="HG37">
        <v>10</v>
      </c>
      <c r="HL37" t="s">
        <v>165</v>
      </c>
      <c r="HM37" t="s">
        <v>59</v>
      </c>
      <c r="HN37">
        <v>16</v>
      </c>
      <c r="HO37">
        <v>5</v>
      </c>
      <c r="HP37">
        <v>1</v>
      </c>
      <c r="HS37" t="s">
        <v>56</v>
      </c>
      <c r="HT37" t="s">
        <v>59</v>
      </c>
      <c r="HU37">
        <v>10</v>
      </c>
      <c r="IO37">
        <v>50</v>
      </c>
      <c r="IP37">
        <v>50</v>
      </c>
      <c r="IQ37">
        <v>2.2599999999999998</v>
      </c>
      <c r="IR37" t="s">
        <v>68</v>
      </c>
      <c r="IS37" t="s">
        <v>4</v>
      </c>
      <c r="IT37" t="s">
        <v>4</v>
      </c>
      <c r="IV37" t="s">
        <v>4</v>
      </c>
      <c r="IW37" t="s">
        <v>3</v>
      </c>
      <c r="IX37" s="12">
        <v>0.9</v>
      </c>
      <c r="IZ37" t="s">
        <v>4</v>
      </c>
      <c r="JB37" t="s">
        <v>7</v>
      </c>
      <c r="JG37" t="s">
        <v>69</v>
      </c>
      <c r="JH37" t="s">
        <v>42</v>
      </c>
      <c r="JM37">
        <v>22.5</v>
      </c>
      <c r="JO37">
        <v>12</v>
      </c>
      <c r="JP37" t="s">
        <v>12</v>
      </c>
      <c r="JQ37" t="s">
        <v>13</v>
      </c>
      <c r="JR37" t="s">
        <v>14</v>
      </c>
      <c r="JV37" t="s">
        <v>3</v>
      </c>
      <c r="JW37" t="s">
        <v>71</v>
      </c>
      <c r="JX37" t="s">
        <v>391</v>
      </c>
    </row>
    <row r="38" spans="1:284" x14ac:dyDescent="0.35">
      <c r="A38">
        <v>20501047</v>
      </c>
      <c r="B38" t="s">
        <v>72</v>
      </c>
      <c r="C38">
        <v>0.56736111111111109</v>
      </c>
      <c r="D38">
        <v>44466</v>
      </c>
      <c r="E38" t="s">
        <v>47</v>
      </c>
      <c r="F38" t="s">
        <v>169</v>
      </c>
      <c r="G38" t="s">
        <v>170</v>
      </c>
      <c r="H38" t="s">
        <v>171</v>
      </c>
      <c r="K38">
        <v>50</v>
      </c>
      <c r="L38">
        <v>50</v>
      </c>
      <c r="M38">
        <v>0.72</v>
      </c>
      <c r="P38" t="s">
        <v>68</v>
      </c>
      <c r="Q38" t="s">
        <v>4</v>
      </c>
      <c r="R38" t="s">
        <v>4</v>
      </c>
      <c r="T38" t="s">
        <v>4</v>
      </c>
      <c r="U38" t="s">
        <v>3</v>
      </c>
      <c r="V38">
        <v>0.8</v>
      </c>
      <c r="X38" t="s">
        <v>4</v>
      </c>
      <c r="Z38" t="s">
        <v>7</v>
      </c>
      <c r="AG38" t="s">
        <v>55</v>
      </c>
      <c r="AH38" t="s">
        <v>42</v>
      </c>
      <c r="AI38">
        <v>11</v>
      </c>
      <c r="AP38" t="s">
        <v>12</v>
      </c>
      <c r="AQ38" t="s">
        <v>13</v>
      </c>
      <c r="AR38" t="s">
        <v>14</v>
      </c>
      <c r="AS38" t="s">
        <v>11</v>
      </c>
      <c r="AV38" t="s">
        <v>4</v>
      </c>
      <c r="AY38">
        <v>34</v>
      </c>
      <c r="AZ38">
        <v>34</v>
      </c>
      <c r="BA38">
        <v>2.85</v>
      </c>
      <c r="BB38">
        <v>1</v>
      </c>
      <c r="BC38" t="s">
        <v>1100</v>
      </c>
      <c r="BD38">
        <v>0.76</v>
      </c>
      <c r="BE38">
        <v>0.22</v>
      </c>
      <c r="BF38">
        <v>2</v>
      </c>
      <c r="BG38" t="s">
        <v>1132</v>
      </c>
      <c r="BH38">
        <v>0.32</v>
      </c>
      <c r="BI38">
        <v>0.13</v>
      </c>
      <c r="BJ38" t="s">
        <v>4</v>
      </c>
      <c r="BL38" t="s">
        <v>4</v>
      </c>
      <c r="BM38" t="s">
        <v>54</v>
      </c>
      <c r="BN38" t="s">
        <v>172</v>
      </c>
      <c r="BO38">
        <v>11</v>
      </c>
      <c r="BP38">
        <v>23</v>
      </c>
      <c r="BT38" t="s">
        <v>4</v>
      </c>
      <c r="BU38" t="s">
        <v>4</v>
      </c>
      <c r="BV38" t="s">
        <v>4</v>
      </c>
      <c r="BW38" t="s">
        <v>86</v>
      </c>
      <c r="BX38" t="s">
        <v>92</v>
      </c>
      <c r="BY38" t="s">
        <v>1166</v>
      </c>
      <c r="BZ38">
        <v>1</v>
      </c>
      <c r="CA38">
        <v>0</v>
      </c>
      <c r="CB38" t="s">
        <v>42</v>
      </c>
      <c r="CC38" t="s">
        <v>3</v>
      </c>
      <c r="CD38">
        <v>0.8</v>
      </c>
      <c r="CF38">
        <v>8.4</v>
      </c>
      <c r="CM38" t="s">
        <v>11</v>
      </c>
      <c r="CN38" t="s">
        <v>12</v>
      </c>
      <c r="CO38" t="s">
        <v>13</v>
      </c>
      <c r="CS38" t="s">
        <v>4</v>
      </c>
      <c r="CU38">
        <v>2.5</v>
      </c>
      <c r="CV38">
        <v>1.8</v>
      </c>
      <c r="CW38" t="s">
        <v>4</v>
      </c>
      <c r="CZ38" t="s">
        <v>64</v>
      </c>
      <c r="DA38" t="s">
        <v>3</v>
      </c>
      <c r="DB38">
        <v>34</v>
      </c>
      <c r="DC38">
        <v>34</v>
      </c>
      <c r="DD38" t="s">
        <v>4</v>
      </c>
      <c r="DE38" t="s">
        <v>65</v>
      </c>
      <c r="DF38" t="s">
        <v>60</v>
      </c>
      <c r="DG38">
        <v>5</v>
      </c>
      <c r="DH38">
        <v>5</v>
      </c>
      <c r="DI38">
        <v>5</v>
      </c>
      <c r="DL38" t="s">
        <v>173</v>
      </c>
      <c r="DM38" t="s">
        <v>60</v>
      </c>
      <c r="DN38">
        <v>29</v>
      </c>
      <c r="DO38">
        <v>5</v>
      </c>
      <c r="DP38">
        <v>3</v>
      </c>
      <c r="DS38" t="s">
        <v>65</v>
      </c>
      <c r="DT38" t="s">
        <v>59</v>
      </c>
      <c r="DU38">
        <v>5</v>
      </c>
      <c r="DV38">
        <v>5</v>
      </c>
      <c r="DW38">
        <v>5</v>
      </c>
      <c r="DZ38" t="s">
        <v>174</v>
      </c>
      <c r="EA38" t="s">
        <v>175</v>
      </c>
      <c r="EB38">
        <v>29</v>
      </c>
      <c r="EC38">
        <v>5</v>
      </c>
      <c r="ED38">
        <v>3</v>
      </c>
      <c r="EV38">
        <v>43</v>
      </c>
      <c r="EW38">
        <v>43</v>
      </c>
      <c r="EX38">
        <v>0.3</v>
      </c>
      <c r="FC38" t="s">
        <v>4</v>
      </c>
      <c r="FE38" t="s">
        <v>4</v>
      </c>
      <c r="FF38" t="s">
        <v>7</v>
      </c>
      <c r="FM38" t="s">
        <v>4</v>
      </c>
      <c r="FN38" t="s">
        <v>4</v>
      </c>
      <c r="FO38" t="s">
        <v>112</v>
      </c>
      <c r="FP38" t="s">
        <v>69</v>
      </c>
      <c r="FQ38" t="s">
        <v>56</v>
      </c>
      <c r="FR38" t="s">
        <v>56</v>
      </c>
      <c r="FS38">
        <v>0</v>
      </c>
      <c r="FT38">
        <v>0</v>
      </c>
      <c r="FU38" t="s">
        <v>42</v>
      </c>
      <c r="FV38" t="s">
        <v>3</v>
      </c>
      <c r="FW38">
        <v>1.2</v>
      </c>
      <c r="FY38">
        <v>7.3</v>
      </c>
      <c r="GE38">
        <v>7.3</v>
      </c>
      <c r="GF38" t="s">
        <v>14</v>
      </c>
      <c r="GG38" t="s">
        <v>13</v>
      </c>
      <c r="GH38" t="s">
        <v>12</v>
      </c>
      <c r="GL38" t="s">
        <v>4</v>
      </c>
      <c r="GN38">
        <v>2.2000000000000002</v>
      </c>
      <c r="GO38">
        <v>2.1</v>
      </c>
      <c r="GP38" t="s">
        <v>3</v>
      </c>
      <c r="GS38" t="s">
        <v>64</v>
      </c>
      <c r="GT38" t="s">
        <v>3</v>
      </c>
      <c r="GU38">
        <v>43</v>
      </c>
      <c r="GV38">
        <v>43</v>
      </c>
      <c r="GW38" t="s">
        <v>4</v>
      </c>
      <c r="GX38" t="s">
        <v>173</v>
      </c>
      <c r="GY38" t="s">
        <v>60</v>
      </c>
      <c r="GZ38">
        <v>43</v>
      </c>
      <c r="HA38">
        <v>4</v>
      </c>
      <c r="HB38">
        <v>3</v>
      </c>
      <c r="HC38" t="s">
        <v>176</v>
      </c>
      <c r="HD38">
        <v>30</v>
      </c>
      <c r="HE38" t="s">
        <v>173</v>
      </c>
      <c r="HF38" t="s">
        <v>59</v>
      </c>
      <c r="HG38">
        <v>43</v>
      </c>
      <c r="HH38">
        <v>3</v>
      </c>
      <c r="HI38">
        <v>3</v>
      </c>
      <c r="HJ38" t="s">
        <v>176</v>
      </c>
      <c r="HK38">
        <v>30</v>
      </c>
      <c r="IO38">
        <v>50</v>
      </c>
      <c r="IP38">
        <v>50</v>
      </c>
      <c r="IQ38">
        <v>2.8</v>
      </c>
      <c r="IR38" t="s">
        <v>68</v>
      </c>
      <c r="IS38" t="s">
        <v>4</v>
      </c>
      <c r="IT38" t="s">
        <v>4</v>
      </c>
      <c r="IV38" t="s">
        <v>4</v>
      </c>
      <c r="IW38" t="s">
        <v>3</v>
      </c>
      <c r="IX38" s="12">
        <v>0.7</v>
      </c>
      <c r="IZ38" t="s">
        <v>4</v>
      </c>
      <c r="JB38" t="s">
        <v>7</v>
      </c>
      <c r="JG38" t="s">
        <v>69</v>
      </c>
      <c r="JH38" t="s">
        <v>42</v>
      </c>
      <c r="JM38">
        <v>8.6999999999999993</v>
      </c>
      <c r="JO38">
        <v>9.4</v>
      </c>
      <c r="JP38" t="s">
        <v>14</v>
      </c>
      <c r="JQ38" t="s">
        <v>12</v>
      </c>
      <c r="JR38" t="s">
        <v>13</v>
      </c>
      <c r="JV38" t="s">
        <v>3</v>
      </c>
      <c r="JW38" t="s">
        <v>71</v>
      </c>
    </row>
    <row r="39" spans="1:284" x14ac:dyDescent="0.35">
      <c r="A39">
        <v>20501050</v>
      </c>
      <c r="B39" t="s">
        <v>72</v>
      </c>
      <c r="C39">
        <v>0.56944444444444442</v>
      </c>
      <c r="D39">
        <v>44439</v>
      </c>
      <c r="E39" t="s">
        <v>47</v>
      </c>
      <c r="F39" t="s">
        <v>425</v>
      </c>
      <c r="G39" t="s">
        <v>447</v>
      </c>
      <c r="H39" t="s">
        <v>448</v>
      </c>
      <c r="I39">
        <v>61.649929999999998</v>
      </c>
      <c r="J39">
        <v>-149.56782999999999</v>
      </c>
      <c r="K39">
        <v>63</v>
      </c>
      <c r="L39">
        <v>48</v>
      </c>
      <c r="M39">
        <v>1.92</v>
      </c>
      <c r="P39" t="s">
        <v>68</v>
      </c>
      <c r="Q39" t="s">
        <v>4</v>
      </c>
      <c r="R39" t="s">
        <v>4</v>
      </c>
      <c r="T39" t="s">
        <v>4</v>
      </c>
      <c r="U39" t="s">
        <v>3</v>
      </c>
      <c r="V39">
        <v>1</v>
      </c>
      <c r="X39" t="s">
        <v>4</v>
      </c>
      <c r="Z39" t="s">
        <v>7</v>
      </c>
      <c r="AG39" t="s">
        <v>412</v>
      </c>
      <c r="AH39" t="s">
        <v>42</v>
      </c>
      <c r="AI39">
        <v>12.8</v>
      </c>
      <c r="AP39" t="s">
        <v>12</v>
      </c>
      <c r="AQ39" t="s">
        <v>13</v>
      </c>
      <c r="AR39" t="s">
        <v>14</v>
      </c>
      <c r="AV39" t="s">
        <v>3</v>
      </c>
      <c r="AW39" t="s">
        <v>338</v>
      </c>
      <c r="AY39">
        <v>63</v>
      </c>
      <c r="AZ39">
        <v>63</v>
      </c>
      <c r="BA39">
        <v>2.92</v>
      </c>
      <c r="BB39">
        <v>3</v>
      </c>
      <c r="BC39" t="s">
        <v>1118</v>
      </c>
      <c r="BD39">
        <v>0.7</v>
      </c>
      <c r="BE39">
        <v>0.3</v>
      </c>
      <c r="BJ39" t="s">
        <v>4</v>
      </c>
      <c r="BL39" t="s">
        <v>4</v>
      </c>
      <c r="BM39" t="s">
        <v>1075</v>
      </c>
      <c r="BN39" t="s">
        <v>449</v>
      </c>
      <c r="BO39">
        <v>20</v>
      </c>
      <c r="BP39">
        <v>0</v>
      </c>
      <c r="BT39" t="s">
        <v>4</v>
      </c>
      <c r="BU39" t="s">
        <v>4</v>
      </c>
      <c r="BV39" t="s">
        <v>4</v>
      </c>
      <c r="BW39" t="s">
        <v>414</v>
      </c>
      <c r="BX39" t="s">
        <v>56</v>
      </c>
      <c r="BY39" t="s">
        <v>56</v>
      </c>
      <c r="BZ39">
        <v>0</v>
      </c>
      <c r="CA39">
        <v>0</v>
      </c>
      <c r="CB39" t="s">
        <v>41</v>
      </c>
      <c r="CC39" t="s">
        <v>3</v>
      </c>
      <c r="CD39">
        <v>0.9</v>
      </c>
      <c r="CF39">
        <v>13.3</v>
      </c>
      <c r="CM39" t="s">
        <v>12</v>
      </c>
      <c r="CN39" t="s">
        <v>13</v>
      </c>
      <c r="CO39" t="s">
        <v>14</v>
      </c>
      <c r="CP39" t="s">
        <v>11</v>
      </c>
      <c r="CS39" t="s">
        <v>4</v>
      </c>
      <c r="CU39">
        <v>1.3</v>
      </c>
      <c r="CV39">
        <v>1.6</v>
      </c>
      <c r="CW39" t="s">
        <v>4</v>
      </c>
      <c r="CZ39" t="s">
        <v>64</v>
      </c>
      <c r="DA39" t="s">
        <v>3</v>
      </c>
      <c r="DB39">
        <v>14</v>
      </c>
      <c r="DC39">
        <v>20</v>
      </c>
      <c r="DD39" t="s">
        <v>4</v>
      </c>
      <c r="DE39" t="s">
        <v>450</v>
      </c>
      <c r="DF39" t="s">
        <v>59</v>
      </c>
      <c r="DG39">
        <v>14</v>
      </c>
      <c r="DH39">
        <v>5</v>
      </c>
      <c r="DI39">
        <v>1</v>
      </c>
      <c r="DL39" t="s">
        <v>279</v>
      </c>
      <c r="DM39" t="s">
        <v>60</v>
      </c>
      <c r="DN39">
        <v>20</v>
      </c>
      <c r="DO39">
        <v>5</v>
      </c>
      <c r="DP39">
        <v>1</v>
      </c>
      <c r="EV39">
        <v>40</v>
      </c>
      <c r="EW39">
        <v>32</v>
      </c>
      <c r="EX39">
        <v>2.25</v>
      </c>
      <c r="FC39" t="s">
        <v>4</v>
      </c>
      <c r="FE39" t="s">
        <v>4</v>
      </c>
      <c r="FF39" t="s">
        <v>7</v>
      </c>
      <c r="FM39" t="s">
        <v>4</v>
      </c>
      <c r="FN39" t="s">
        <v>4</v>
      </c>
      <c r="FO39" t="s">
        <v>4</v>
      </c>
      <c r="FP39" t="s">
        <v>415</v>
      </c>
      <c r="FQ39" t="s">
        <v>92</v>
      </c>
      <c r="FR39" t="s">
        <v>1166</v>
      </c>
      <c r="FS39">
        <v>3</v>
      </c>
      <c r="FT39">
        <v>0</v>
      </c>
      <c r="FU39" t="s">
        <v>41</v>
      </c>
      <c r="FV39" t="s">
        <v>3</v>
      </c>
      <c r="FW39">
        <v>1.1000000000000001</v>
      </c>
      <c r="FY39">
        <v>12.9</v>
      </c>
      <c r="GF39" t="s">
        <v>12</v>
      </c>
      <c r="GG39" t="s">
        <v>13</v>
      </c>
      <c r="GH39" t="s">
        <v>14</v>
      </c>
      <c r="GI39" t="s">
        <v>11</v>
      </c>
      <c r="GL39" t="s">
        <v>4</v>
      </c>
      <c r="GN39">
        <v>1.5</v>
      </c>
      <c r="GO39">
        <v>1.6</v>
      </c>
      <c r="GP39" t="s">
        <v>4</v>
      </c>
      <c r="GS39" t="s">
        <v>64</v>
      </c>
      <c r="GT39" t="s">
        <v>3</v>
      </c>
      <c r="GU39">
        <v>39</v>
      </c>
      <c r="GV39">
        <v>39</v>
      </c>
      <c r="GW39" t="s">
        <v>4</v>
      </c>
      <c r="GX39" t="s">
        <v>65</v>
      </c>
      <c r="GY39" t="s">
        <v>60</v>
      </c>
      <c r="GZ39">
        <v>26</v>
      </c>
      <c r="HA39">
        <v>5</v>
      </c>
      <c r="HB39">
        <v>1</v>
      </c>
      <c r="HE39" t="s">
        <v>65</v>
      </c>
      <c r="HF39" t="s">
        <v>59</v>
      </c>
      <c r="HG39">
        <v>4</v>
      </c>
      <c r="HH39">
        <v>5</v>
      </c>
      <c r="HI39">
        <v>1</v>
      </c>
      <c r="HL39" t="s">
        <v>279</v>
      </c>
      <c r="HM39" t="s">
        <v>59</v>
      </c>
      <c r="HN39">
        <v>12</v>
      </c>
      <c r="HO39">
        <v>5</v>
      </c>
      <c r="HP39">
        <v>1</v>
      </c>
      <c r="IO39">
        <v>50</v>
      </c>
      <c r="IP39">
        <v>50</v>
      </c>
      <c r="IQ39">
        <v>1.56</v>
      </c>
      <c r="IR39" t="s">
        <v>68</v>
      </c>
      <c r="IS39" t="s">
        <v>4</v>
      </c>
      <c r="IT39" t="s">
        <v>4</v>
      </c>
      <c r="IV39" t="s">
        <v>4</v>
      </c>
      <c r="IW39" t="s">
        <v>3</v>
      </c>
      <c r="IX39" s="12">
        <v>0.9</v>
      </c>
      <c r="IZ39" t="s">
        <v>4</v>
      </c>
      <c r="JB39" t="s">
        <v>7</v>
      </c>
      <c r="JG39" t="s">
        <v>416</v>
      </c>
      <c r="JH39" t="s">
        <v>91</v>
      </c>
      <c r="JI39">
        <v>13.3</v>
      </c>
      <c r="JP39" t="s">
        <v>12</v>
      </c>
      <c r="JQ39" t="s">
        <v>13</v>
      </c>
      <c r="JR39" t="s">
        <v>14</v>
      </c>
      <c r="JV39" t="s">
        <v>4</v>
      </c>
    </row>
    <row r="40" spans="1:284" s="17" customFormat="1" x14ac:dyDescent="0.35">
      <c r="A40" s="17">
        <v>20501060</v>
      </c>
      <c r="B40" s="17" t="s">
        <v>46</v>
      </c>
      <c r="C40" s="17">
        <v>0.65625</v>
      </c>
      <c r="D40" s="17">
        <v>44462</v>
      </c>
      <c r="E40" s="17" t="s">
        <v>47</v>
      </c>
      <c r="F40" s="17" t="s">
        <v>117</v>
      </c>
      <c r="G40" s="17" t="s">
        <v>186</v>
      </c>
      <c r="H40" s="17" t="s">
        <v>187</v>
      </c>
      <c r="K40" s="17">
        <v>0</v>
      </c>
      <c r="L40" s="17">
        <v>0</v>
      </c>
      <c r="M40" s="17">
        <v>0</v>
      </c>
      <c r="P40" s="17" t="s">
        <v>68</v>
      </c>
      <c r="Q40" s="17" t="s">
        <v>3</v>
      </c>
      <c r="R40" s="17" t="s">
        <v>4</v>
      </c>
      <c r="T40" s="17" t="s">
        <v>4</v>
      </c>
      <c r="X40" s="17" t="s">
        <v>3</v>
      </c>
      <c r="Y40" s="17" t="s">
        <v>188</v>
      </c>
      <c r="AY40" s="17">
        <v>26</v>
      </c>
      <c r="AZ40" s="17">
        <v>26</v>
      </c>
      <c r="BA40" s="17">
        <v>0.45</v>
      </c>
      <c r="BJ40" s="17" t="s">
        <v>4</v>
      </c>
      <c r="BL40" s="17" t="s">
        <v>4</v>
      </c>
      <c r="BM40" s="17" t="s">
        <v>54</v>
      </c>
      <c r="BT40" s="17" t="s">
        <v>4</v>
      </c>
      <c r="BU40" s="17" t="s">
        <v>4</v>
      </c>
      <c r="BV40" s="17" t="s">
        <v>4</v>
      </c>
      <c r="BW40" s="17" t="s">
        <v>37</v>
      </c>
      <c r="BX40" s="17" t="s">
        <v>56</v>
      </c>
      <c r="BY40" s="17" t="s">
        <v>56</v>
      </c>
      <c r="BZ40" s="17">
        <v>0</v>
      </c>
      <c r="CA40" s="17">
        <v>0</v>
      </c>
      <c r="CB40" s="17" t="s">
        <v>43</v>
      </c>
      <c r="CC40" s="17" t="s">
        <v>4</v>
      </c>
      <c r="CD40" s="17">
        <v>0.4</v>
      </c>
      <c r="CF40" s="17">
        <v>10.6</v>
      </c>
      <c r="CM40" s="17" t="s">
        <v>13</v>
      </c>
      <c r="CN40" s="17" t="s">
        <v>12</v>
      </c>
      <c r="CS40" s="17" t="s">
        <v>4</v>
      </c>
      <c r="CU40" s="17">
        <v>0.7</v>
      </c>
      <c r="CV40" s="17">
        <v>0.5</v>
      </c>
      <c r="CW40" s="17" t="s">
        <v>4</v>
      </c>
      <c r="CZ40" s="17" t="s">
        <v>189</v>
      </c>
      <c r="DA40" s="17" t="s">
        <v>3</v>
      </c>
      <c r="DB40" s="17">
        <v>0</v>
      </c>
      <c r="DC40" s="17">
        <v>0</v>
      </c>
      <c r="DD40" s="17" t="s">
        <v>4</v>
      </c>
      <c r="DE40" s="17" t="s">
        <v>56</v>
      </c>
      <c r="DF40" s="17" t="s">
        <v>60</v>
      </c>
      <c r="DG40" s="17">
        <v>26</v>
      </c>
      <c r="DL40" s="17" t="s">
        <v>56</v>
      </c>
      <c r="DM40" s="17" t="s">
        <v>59</v>
      </c>
      <c r="DN40" s="17">
        <v>26</v>
      </c>
      <c r="EV40" s="17">
        <v>0</v>
      </c>
      <c r="EW40" s="17">
        <v>0</v>
      </c>
      <c r="EX40" s="17">
        <v>0</v>
      </c>
      <c r="FC40" s="17" t="s">
        <v>4</v>
      </c>
      <c r="FE40" s="17" t="s">
        <v>4</v>
      </c>
      <c r="FM40" s="17" t="s">
        <v>4</v>
      </c>
      <c r="FN40" s="17" t="s">
        <v>4</v>
      </c>
      <c r="FO40" s="17" t="s">
        <v>4</v>
      </c>
      <c r="IN40" s="17" t="s">
        <v>37</v>
      </c>
      <c r="IO40" s="17">
        <v>0</v>
      </c>
      <c r="IP40" s="17">
        <v>0</v>
      </c>
      <c r="IQ40" s="17">
        <v>0</v>
      </c>
      <c r="IR40" s="17" t="s">
        <v>68</v>
      </c>
      <c r="IS40" s="17" t="s">
        <v>3</v>
      </c>
      <c r="IT40" s="17" t="s">
        <v>4</v>
      </c>
      <c r="IV40" s="17" t="s">
        <v>4</v>
      </c>
      <c r="IX40" s="12"/>
      <c r="IZ40" s="17" t="s">
        <v>3</v>
      </c>
      <c r="JA40" s="17" t="s">
        <v>37</v>
      </c>
    </row>
    <row r="41" spans="1:284" x14ac:dyDescent="0.35">
      <c r="A41">
        <v>20501069</v>
      </c>
      <c r="B41" t="s">
        <v>46</v>
      </c>
      <c r="C41">
        <v>0.625</v>
      </c>
      <c r="D41">
        <v>44467</v>
      </c>
      <c r="E41" t="s">
        <v>47</v>
      </c>
      <c r="F41" t="s">
        <v>48</v>
      </c>
      <c r="G41" t="s">
        <v>157</v>
      </c>
      <c r="H41" t="s">
        <v>158</v>
      </c>
      <c r="K41">
        <v>50</v>
      </c>
      <c r="L41">
        <v>50</v>
      </c>
      <c r="M41">
        <v>2.52</v>
      </c>
      <c r="P41" t="s">
        <v>68</v>
      </c>
      <c r="Q41" t="s">
        <v>4</v>
      </c>
      <c r="R41" t="s">
        <v>4</v>
      </c>
      <c r="T41" t="s">
        <v>4</v>
      </c>
      <c r="U41" t="s">
        <v>3</v>
      </c>
      <c r="V41">
        <v>1.4</v>
      </c>
      <c r="X41" t="s">
        <v>4</v>
      </c>
      <c r="Z41" t="s">
        <v>7</v>
      </c>
      <c r="AG41" t="s">
        <v>69</v>
      </c>
      <c r="AH41" t="s">
        <v>42</v>
      </c>
      <c r="AI41">
        <v>12.6</v>
      </c>
      <c r="AP41" t="s">
        <v>12</v>
      </c>
      <c r="AQ41" t="s">
        <v>13</v>
      </c>
      <c r="AV41" t="s">
        <v>3</v>
      </c>
      <c r="AW41" t="s">
        <v>25</v>
      </c>
      <c r="AY41">
        <v>44</v>
      </c>
      <c r="AZ41">
        <v>44</v>
      </c>
      <c r="BA41">
        <v>2.0699999999999998</v>
      </c>
      <c r="BJ41" t="s">
        <v>3</v>
      </c>
      <c r="BK41">
        <v>34</v>
      </c>
      <c r="BL41" t="s">
        <v>4</v>
      </c>
      <c r="BM41" t="s">
        <v>54</v>
      </c>
      <c r="BT41" t="s">
        <v>3</v>
      </c>
      <c r="BU41" t="s">
        <v>4</v>
      </c>
      <c r="BV41" t="s">
        <v>4</v>
      </c>
      <c r="BW41" t="s">
        <v>55</v>
      </c>
      <c r="BX41" t="s">
        <v>56</v>
      </c>
      <c r="BY41" t="s">
        <v>56</v>
      </c>
      <c r="BZ41">
        <v>0</v>
      </c>
      <c r="CA41">
        <v>0</v>
      </c>
      <c r="CB41" t="s">
        <v>41</v>
      </c>
      <c r="CC41" t="s">
        <v>3</v>
      </c>
      <c r="CD41">
        <v>0.8</v>
      </c>
      <c r="CF41">
        <v>14</v>
      </c>
      <c r="CM41" t="s">
        <v>13</v>
      </c>
      <c r="CN41" t="s">
        <v>12</v>
      </c>
      <c r="CO41" t="s">
        <v>14</v>
      </c>
      <c r="CS41" t="s">
        <v>3</v>
      </c>
      <c r="CT41" t="s">
        <v>95</v>
      </c>
      <c r="CU41">
        <v>2.4</v>
      </c>
      <c r="CV41">
        <v>3.4</v>
      </c>
      <c r="CW41" t="s">
        <v>3</v>
      </c>
      <c r="CZ41" t="s">
        <v>64</v>
      </c>
      <c r="DA41" t="s">
        <v>3</v>
      </c>
      <c r="DB41">
        <v>23</v>
      </c>
      <c r="DC41">
        <v>0</v>
      </c>
      <c r="DD41" t="s">
        <v>4</v>
      </c>
      <c r="DE41" t="s">
        <v>56</v>
      </c>
      <c r="DF41" t="s">
        <v>60</v>
      </c>
      <c r="DG41">
        <v>44</v>
      </c>
      <c r="DL41" t="s">
        <v>65</v>
      </c>
      <c r="DM41" t="s">
        <v>59</v>
      </c>
      <c r="DN41">
        <v>23</v>
      </c>
      <c r="DO41">
        <v>3</v>
      </c>
      <c r="DP41">
        <v>5</v>
      </c>
      <c r="DQ41" t="s">
        <v>392</v>
      </c>
      <c r="DR41">
        <v>35</v>
      </c>
      <c r="DS41" t="s">
        <v>56</v>
      </c>
      <c r="DT41" t="s">
        <v>59</v>
      </c>
      <c r="DU41">
        <v>21</v>
      </c>
      <c r="EV41">
        <v>15</v>
      </c>
      <c r="EW41">
        <v>15</v>
      </c>
      <c r="EX41">
        <v>4.13</v>
      </c>
      <c r="FC41" t="s">
        <v>4</v>
      </c>
      <c r="FE41" t="s">
        <v>4</v>
      </c>
      <c r="FF41" t="s">
        <v>7</v>
      </c>
      <c r="FM41" t="s">
        <v>4</v>
      </c>
      <c r="FN41" t="s">
        <v>3</v>
      </c>
      <c r="FO41" t="s">
        <v>3</v>
      </c>
      <c r="FP41" t="s">
        <v>55</v>
      </c>
      <c r="FQ41" t="s">
        <v>56</v>
      </c>
      <c r="FR41" t="s">
        <v>56</v>
      </c>
      <c r="FS41">
        <v>0</v>
      </c>
      <c r="FT41">
        <v>0</v>
      </c>
      <c r="FU41" t="s">
        <v>41</v>
      </c>
      <c r="FV41" t="s">
        <v>3</v>
      </c>
      <c r="FW41">
        <v>0.6</v>
      </c>
      <c r="FY41">
        <v>15.7</v>
      </c>
      <c r="GF41" t="s">
        <v>12</v>
      </c>
      <c r="GG41" t="s">
        <v>11</v>
      </c>
      <c r="GH41" t="s">
        <v>13</v>
      </c>
      <c r="GL41" t="s">
        <v>4</v>
      </c>
      <c r="GN41">
        <v>2.5</v>
      </c>
      <c r="GO41">
        <v>2.1</v>
      </c>
      <c r="GP41" t="s">
        <v>3</v>
      </c>
      <c r="GS41" t="s">
        <v>64</v>
      </c>
      <c r="GT41" t="s">
        <v>3</v>
      </c>
      <c r="GU41">
        <v>15</v>
      </c>
      <c r="GV41">
        <v>15</v>
      </c>
      <c r="GW41" t="s">
        <v>4</v>
      </c>
      <c r="GX41" t="s">
        <v>163</v>
      </c>
      <c r="GY41" t="s">
        <v>60</v>
      </c>
      <c r="GZ41">
        <v>15</v>
      </c>
      <c r="HA41">
        <v>5</v>
      </c>
      <c r="HB41">
        <v>2</v>
      </c>
      <c r="HE41" t="s">
        <v>56</v>
      </c>
      <c r="HF41" t="s">
        <v>59</v>
      </c>
      <c r="HG41">
        <v>15</v>
      </c>
      <c r="IO41">
        <v>50</v>
      </c>
      <c r="IP41">
        <v>50</v>
      </c>
      <c r="IQ41">
        <v>1.88</v>
      </c>
      <c r="IR41" t="s">
        <v>68</v>
      </c>
      <c r="IS41" t="s">
        <v>4</v>
      </c>
      <c r="IT41" t="s">
        <v>4</v>
      </c>
      <c r="IV41" t="s">
        <v>4</v>
      </c>
      <c r="IW41" t="s">
        <v>3</v>
      </c>
      <c r="IX41" s="12">
        <v>1.6</v>
      </c>
      <c r="IZ41" t="s">
        <v>4</v>
      </c>
      <c r="JB41" t="s">
        <v>7</v>
      </c>
      <c r="JG41" t="s">
        <v>69</v>
      </c>
      <c r="JH41" t="s">
        <v>91</v>
      </c>
      <c r="JM41">
        <v>11.6</v>
      </c>
      <c r="JO41">
        <v>15.2</v>
      </c>
      <c r="JP41" t="s">
        <v>11</v>
      </c>
      <c r="JQ41" t="s">
        <v>12</v>
      </c>
      <c r="JR41" t="s">
        <v>13</v>
      </c>
      <c r="JS41" t="s">
        <v>14</v>
      </c>
      <c r="JV41" t="s">
        <v>3</v>
      </c>
      <c r="JW41" t="s">
        <v>71</v>
      </c>
    </row>
    <row r="42" spans="1:284" x14ac:dyDescent="0.35">
      <c r="A42">
        <v>20501112</v>
      </c>
      <c r="B42" t="s">
        <v>288</v>
      </c>
      <c r="C42">
        <v>0.55555555555555558</v>
      </c>
      <c r="D42">
        <v>44432</v>
      </c>
      <c r="E42" t="s">
        <v>47</v>
      </c>
      <c r="F42" t="s">
        <v>357</v>
      </c>
      <c r="G42" t="s">
        <v>366</v>
      </c>
      <c r="H42" t="s">
        <v>359</v>
      </c>
      <c r="I42">
        <v>61.568939999999998</v>
      </c>
      <c r="J42">
        <v>-149.94785999999999</v>
      </c>
      <c r="K42">
        <v>50</v>
      </c>
      <c r="L42">
        <v>49.9</v>
      </c>
      <c r="M42">
        <v>0.8</v>
      </c>
      <c r="P42" t="s">
        <v>68</v>
      </c>
      <c r="Q42" t="s">
        <v>4</v>
      </c>
      <c r="R42" t="s">
        <v>4</v>
      </c>
      <c r="T42" t="s">
        <v>4</v>
      </c>
      <c r="U42" t="s">
        <v>3</v>
      </c>
      <c r="V42">
        <v>0.5</v>
      </c>
      <c r="X42" t="s">
        <v>4</v>
      </c>
      <c r="Z42" t="s">
        <v>7</v>
      </c>
      <c r="AG42" t="s">
        <v>37</v>
      </c>
      <c r="AH42" t="s">
        <v>43</v>
      </c>
      <c r="AI42">
        <v>6.3</v>
      </c>
      <c r="AP42" t="s">
        <v>15</v>
      </c>
      <c r="AQ42" t="s">
        <v>14</v>
      </c>
      <c r="AV42" t="s">
        <v>4</v>
      </c>
      <c r="AY42">
        <v>13</v>
      </c>
      <c r="AZ42">
        <v>13.1</v>
      </c>
      <c r="BA42">
        <v>0.91</v>
      </c>
      <c r="BJ42" t="s">
        <v>4</v>
      </c>
      <c r="BL42" t="s">
        <v>4</v>
      </c>
      <c r="BM42" t="s">
        <v>7</v>
      </c>
      <c r="BT42" t="s">
        <v>4</v>
      </c>
      <c r="BU42" t="s">
        <v>3</v>
      </c>
      <c r="BV42" t="s">
        <v>3</v>
      </c>
      <c r="BW42" t="s">
        <v>69</v>
      </c>
      <c r="BX42" t="s">
        <v>56</v>
      </c>
      <c r="BY42" t="s">
        <v>56</v>
      </c>
      <c r="BZ42">
        <v>0</v>
      </c>
      <c r="CA42">
        <v>0</v>
      </c>
      <c r="CB42" t="s">
        <v>43</v>
      </c>
      <c r="CC42" t="s">
        <v>3</v>
      </c>
      <c r="CD42">
        <v>0.5</v>
      </c>
      <c r="CF42">
        <v>7.5</v>
      </c>
      <c r="CM42" t="s">
        <v>13</v>
      </c>
      <c r="CN42" t="s">
        <v>14</v>
      </c>
      <c r="CO42" t="s">
        <v>15</v>
      </c>
      <c r="CS42" t="s">
        <v>4</v>
      </c>
      <c r="CU42">
        <v>0.8</v>
      </c>
      <c r="CV42">
        <v>1.6</v>
      </c>
      <c r="CW42" t="s">
        <v>4</v>
      </c>
      <c r="CZ42" t="s">
        <v>64</v>
      </c>
      <c r="DA42" t="s">
        <v>3</v>
      </c>
      <c r="DB42">
        <v>0</v>
      </c>
      <c r="DC42">
        <v>0</v>
      </c>
      <c r="DD42" t="s">
        <v>4</v>
      </c>
      <c r="DE42" t="s">
        <v>56</v>
      </c>
      <c r="DF42" t="s">
        <v>60</v>
      </c>
      <c r="DG42">
        <v>11</v>
      </c>
      <c r="DL42" t="s">
        <v>56</v>
      </c>
      <c r="DM42" t="s">
        <v>59</v>
      </c>
      <c r="DN42">
        <v>13</v>
      </c>
      <c r="EV42">
        <v>0</v>
      </c>
      <c r="FC42" t="s">
        <v>4</v>
      </c>
      <c r="FE42" t="s">
        <v>4</v>
      </c>
      <c r="IO42">
        <v>0</v>
      </c>
      <c r="IR42" t="s">
        <v>68</v>
      </c>
      <c r="IS42" t="s">
        <v>3</v>
      </c>
      <c r="IT42" t="s">
        <v>4</v>
      </c>
      <c r="IV42" t="s">
        <v>4</v>
      </c>
      <c r="IZ42" t="s">
        <v>3</v>
      </c>
      <c r="JA42" t="s">
        <v>183</v>
      </c>
    </row>
    <row r="43" spans="1:284" s="17" customFormat="1" x14ac:dyDescent="0.35">
      <c r="A43" s="17">
        <v>20501113</v>
      </c>
      <c r="B43" s="17" t="s">
        <v>288</v>
      </c>
      <c r="C43" s="17">
        <v>0.61458333333333337</v>
      </c>
      <c r="D43" s="17">
        <v>44432</v>
      </c>
      <c r="E43" s="17" t="s">
        <v>47</v>
      </c>
      <c r="F43" s="17" t="s">
        <v>357</v>
      </c>
      <c r="G43" s="17" t="s">
        <v>358</v>
      </c>
      <c r="H43" s="17" t="s">
        <v>359</v>
      </c>
      <c r="I43" s="17">
        <v>61.56203</v>
      </c>
      <c r="J43" s="17">
        <v>-149.94415000000001</v>
      </c>
      <c r="K43" s="17">
        <v>50</v>
      </c>
      <c r="L43" s="17">
        <v>50</v>
      </c>
      <c r="M43" s="17">
        <v>0</v>
      </c>
      <c r="P43" s="17" t="s">
        <v>68</v>
      </c>
      <c r="Q43" s="17" t="s">
        <v>3</v>
      </c>
      <c r="R43" s="17" t="s">
        <v>4</v>
      </c>
      <c r="T43" s="17" t="s">
        <v>4</v>
      </c>
      <c r="U43" s="17" t="s">
        <v>3</v>
      </c>
      <c r="V43" s="17">
        <v>4.5</v>
      </c>
      <c r="X43" s="17" t="s">
        <v>3</v>
      </c>
      <c r="Y43" s="17" t="s">
        <v>183</v>
      </c>
      <c r="Z43" s="17" t="s">
        <v>7</v>
      </c>
      <c r="AG43" s="17" t="s">
        <v>37</v>
      </c>
      <c r="AH43" s="17" t="s">
        <v>360</v>
      </c>
      <c r="AI43" s="17">
        <v>16.3</v>
      </c>
      <c r="AP43" s="17" t="s">
        <v>15</v>
      </c>
      <c r="AV43" s="17" t="s">
        <v>4</v>
      </c>
      <c r="AY43" s="17" t="s">
        <v>945</v>
      </c>
      <c r="AZ43" s="17" t="s">
        <v>945</v>
      </c>
      <c r="BA43" s="17">
        <v>0</v>
      </c>
      <c r="FC43" s="17" t="s">
        <v>4</v>
      </c>
      <c r="FE43" s="17" t="s">
        <v>4</v>
      </c>
      <c r="IO43" s="17">
        <v>0</v>
      </c>
      <c r="IR43" s="17" t="s">
        <v>68</v>
      </c>
      <c r="IS43" s="17" t="s">
        <v>3</v>
      </c>
      <c r="IT43" s="17" t="s">
        <v>4</v>
      </c>
      <c r="IV43" s="17" t="s">
        <v>4</v>
      </c>
      <c r="IX43" s="12"/>
      <c r="IZ43" s="17" t="s">
        <v>3</v>
      </c>
      <c r="JA43" s="17" t="s">
        <v>362</v>
      </c>
    </row>
    <row r="44" spans="1:284" x14ac:dyDescent="0.35">
      <c r="A44">
        <v>20501143</v>
      </c>
      <c r="B44" t="s">
        <v>288</v>
      </c>
      <c r="C44">
        <v>0.4236111111111111</v>
      </c>
      <c r="D44">
        <v>44432</v>
      </c>
      <c r="E44" t="s">
        <v>47</v>
      </c>
      <c r="F44" t="s">
        <v>368</v>
      </c>
      <c r="G44" t="s">
        <v>369</v>
      </c>
      <c r="H44" t="s">
        <v>370</v>
      </c>
      <c r="I44">
        <v>61.501100000000001</v>
      </c>
      <c r="J44">
        <v>-149.62047000000001</v>
      </c>
      <c r="K44">
        <v>85</v>
      </c>
      <c r="L44">
        <v>50</v>
      </c>
      <c r="M44">
        <v>0.3</v>
      </c>
      <c r="P44" t="s">
        <v>68</v>
      </c>
      <c r="Q44" t="s">
        <v>4</v>
      </c>
      <c r="R44" t="s">
        <v>4</v>
      </c>
      <c r="T44" t="s">
        <v>4</v>
      </c>
      <c r="U44" t="s">
        <v>3</v>
      </c>
      <c r="V44">
        <v>0.9</v>
      </c>
      <c r="X44" t="s">
        <v>3</v>
      </c>
      <c r="Y44" t="s">
        <v>365</v>
      </c>
      <c r="Z44" t="s">
        <v>7</v>
      </c>
      <c r="AG44" t="s">
        <v>75</v>
      </c>
      <c r="AH44" t="s">
        <v>42</v>
      </c>
      <c r="AP44" t="s">
        <v>12</v>
      </c>
      <c r="AQ44" t="s">
        <v>13</v>
      </c>
      <c r="AR44" t="s">
        <v>14</v>
      </c>
      <c r="AY44">
        <v>30</v>
      </c>
      <c r="AZ44">
        <v>30</v>
      </c>
      <c r="BA44">
        <v>1.33</v>
      </c>
      <c r="BB44">
        <v>1</v>
      </c>
      <c r="BC44" t="s">
        <v>1118</v>
      </c>
      <c r="BD44">
        <v>0.8</v>
      </c>
      <c r="BE44">
        <v>0.15</v>
      </c>
      <c r="BJ44" t="s">
        <v>4</v>
      </c>
      <c r="BL44" t="s">
        <v>4</v>
      </c>
      <c r="BM44" t="s">
        <v>7</v>
      </c>
      <c r="BT44" t="s">
        <v>4</v>
      </c>
      <c r="BU44" t="s">
        <v>4</v>
      </c>
      <c r="BV44" t="s">
        <v>4</v>
      </c>
      <c r="BW44" t="s">
        <v>55</v>
      </c>
      <c r="BX44" t="s">
        <v>56</v>
      </c>
      <c r="BY44" t="s">
        <v>56</v>
      </c>
      <c r="BZ44">
        <v>0</v>
      </c>
      <c r="CA44">
        <v>0</v>
      </c>
      <c r="CB44" t="s">
        <v>42</v>
      </c>
      <c r="CC44" t="s">
        <v>3</v>
      </c>
      <c r="CD44">
        <v>0.7</v>
      </c>
      <c r="CF44">
        <v>9.6999999999999993</v>
      </c>
      <c r="CM44" t="s">
        <v>13</v>
      </c>
      <c r="CN44" t="s">
        <v>12</v>
      </c>
      <c r="CO44" t="s">
        <v>14</v>
      </c>
      <c r="CS44" t="s">
        <v>4</v>
      </c>
      <c r="CU44">
        <v>0.4</v>
      </c>
      <c r="CV44">
        <v>0.8</v>
      </c>
      <c r="CW44" t="s">
        <v>4</v>
      </c>
      <c r="CZ44" t="s">
        <v>64</v>
      </c>
      <c r="DA44" t="s">
        <v>3</v>
      </c>
      <c r="DB44">
        <v>30</v>
      </c>
      <c r="DC44">
        <v>30</v>
      </c>
      <c r="DD44" t="s">
        <v>4</v>
      </c>
      <c r="DE44" t="s">
        <v>66</v>
      </c>
      <c r="DF44" t="s">
        <v>60</v>
      </c>
      <c r="DG44">
        <v>30</v>
      </c>
      <c r="DH44">
        <v>5</v>
      </c>
      <c r="DI44">
        <v>1</v>
      </c>
      <c r="DL44" t="s">
        <v>66</v>
      </c>
      <c r="DM44" t="s">
        <v>59</v>
      </c>
      <c r="DN44">
        <v>30</v>
      </c>
      <c r="DO44">
        <v>5</v>
      </c>
      <c r="DP44">
        <v>1</v>
      </c>
      <c r="EV44">
        <v>18</v>
      </c>
      <c r="EW44">
        <v>17.399999999999999</v>
      </c>
      <c r="EX44">
        <v>0.56999999999999995</v>
      </c>
      <c r="FC44" t="s">
        <v>4</v>
      </c>
      <c r="FE44" t="s">
        <v>4</v>
      </c>
      <c r="FF44" t="s">
        <v>7</v>
      </c>
      <c r="FM44" t="s">
        <v>4</v>
      </c>
      <c r="FN44" t="s">
        <v>4</v>
      </c>
      <c r="FO44" t="s">
        <v>4</v>
      </c>
      <c r="FP44" t="s">
        <v>38</v>
      </c>
      <c r="FQ44" t="s">
        <v>56</v>
      </c>
      <c r="FR44" t="s">
        <v>56</v>
      </c>
      <c r="FS44">
        <v>0</v>
      </c>
      <c r="FT44">
        <v>0</v>
      </c>
      <c r="FU44" t="s">
        <v>43</v>
      </c>
      <c r="FV44" t="s">
        <v>3</v>
      </c>
      <c r="FW44">
        <v>0.8</v>
      </c>
      <c r="FY44">
        <v>7.8</v>
      </c>
      <c r="GF44" t="s">
        <v>12</v>
      </c>
      <c r="GG44" t="s">
        <v>14</v>
      </c>
      <c r="GH44" t="s">
        <v>13</v>
      </c>
      <c r="GI44" t="s">
        <v>11</v>
      </c>
      <c r="GL44" t="s">
        <v>4</v>
      </c>
      <c r="GN44">
        <v>1.6</v>
      </c>
      <c r="GO44">
        <v>1.4</v>
      </c>
      <c r="GP44" t="s">
        <v>4</v>
      </c>
      <c r="GS44" t="s">
        <v>64</v>
      </c>
      <c r="GU44">
        <v>18</v>
      </c>
      <c r="GV44">
        <v>18</v>
      </c>
      <c r="GW44" t="s">
        <v>4</v>
      </c>
      <c r="GX44" t="s">
        <v>66</v>
      </c>
      <c r="GY44" t="s">
        <v>60</v>
      </c>
      <c r="GZ44">
        <v>18</v>
      </c>
      <c r="HA44">
        <v>5</v>
      </c>
      <c r="HB44">
        <v>1</v>
      </c>
      <c r="HE44" t="s">
        <v>66</v>
      </c>
      <c r="HF44" t="s">
        <v>59</v>
      </c>
      <c r="HG44">
        <v>18</v>
      </c>
      <c r="HH44">
        <v>5</v>
      </c>
      <c r="HI44">
        <v>1</v>
      </c>
      <c r="IO44">
        <v>50</v>
      </c>
      <c r="IP44">
        <v>50</v>
      </c>
      <c r="IQ44">
        <v>0.18</v>
      </c>
      <c r="IR44" t="s">
        <v>68</v>
      </c>
      <c r="IS44" t="s">
        <v>4</v>
      </c>
      <c r="IT44" t="s">
        <v>4</v>
      </c>
      <c r="IV44" t="s">
        <v>4</v>
      </c>
      <c r="IW44" t="s">
        <v>3</v>
      </c>
      <c r="IX44" s="12">
        <v>1</v>
      </c>
      <c r="IZ44" t="s">
        <v>4</v>
      </c>
      <c r="JB44" t="s">
        <v>7</v>
      </c>
      <c r="JG44" t="s">
        <v>38</v>
      </c>
      <c r="JH44" t="s">
        <v>43</v>
      </c>
      <c r="JI44">
        <v>9.6999999999999993</v>
      </c>
      <c r="JP44" t="s">
        <v>13</v>
      </c>
      <c r="JQ44" t="s">
        <v>14</v>
      </c>
      <c r="JR44" t="s">
        <v>15</v>
      </c>
      <c r="JV44" t="s">
        <v>4</v>
      </c>
    </row>
    <row r="45" spans="1:284" x14ac:dyDescent="0.35">
      <c r="A45">
        <v>20501154</v>
      </c>
      <c r="B45" t="s">
        <v>72</v>
      </c>
      <c r="C45">
        <v>0.44097222222222227</v>
      </c>
      <c r="D45">
        <v>44427</v>
      </c>
      <c r="E45" t="s">
        <v>47</v>
      </c>
      <c r="F45" t="s">
        <v>357</v>
      </c>
      <c r="G45" t="s">
        <v>396</v>
      </c>
      <c r="H45" t="s">
        <v>397</v>
      </c>
      <c r="I45">
        <v>61.561709999999998</v>
      </c>
      <c r="J45">
        <v>-149.57149999999999</v>
      </c>
      <c r="K45">
        <v>37</v>
      </c>
      <c r="P45" t="s">
        <v>68</v>
      </c>
      <c r="Q45" t="s">
        <v>4</v>
      </c>
      <c r="R45" t="s">
        <v>4</v>
      </c>
      <c r="T45" t="s">
        <v>4</v>
      </c>
      <c r="U45" t="s">
        <v>3</v>
      </c>
      <c r="V45">
        <v>1.9</v>
      </c>
      <c r="X45" t="s">
        <v>4</v>
      </c>
      <c r="Z45" t="s">
        <v>7</v>
      </c>
      <c r="AG45" t="s">
        <v>37</v>
      </c>
      <c r="AH45" t="s">
        <v>43</v>
      </c>
      <c r="AI45">
        <v>7.6</v>
      </c>
      <c r="AN45" t="s">
        <v>945</v>
      </c>
      <c r="AP45" t="s">
        <v>14</v>
      </c>
      <c r="AQ45" t="s">
        <v>15</v>
      </c>
      <c r="AV45" t="s">
        <v>4</v>
      </c>
      <c r="AY45">
        <v>43</v>
      </c>
      <c r="BJ45" t="s">
        <v>4</v>
      </c>
      <c r="BL45" t="s">
        <v>4</v>
      </c>
      <c r="BM45" t="s">
        <v>54</v>
      </c>
      <c r="BT45" t="s">
        <v>4</v>
      </c>
      <c r="BU45" t="s">
        <v>4</v>
      </c>
      <c r="BV45" t="s">
        <v>3</v>
      </c>
      <c r="BW45" t="s">
        <v>37</v>
      </c>
      <c r="BX45" t="s">
        <v>56</v>
      </c>
      <c r="BY45" t="s">
        <v>56</v>
      </c>
      <c r="BZ45">
        <v>0</v>
      </c>
      <c r="CA45">
        <v>0</v>
      </c>
      <c r="CB45" t="s">
        <v>43</v>
      </c>
      <c r="CC45" t="s">
        <v>3</v>
      </c>
      <c r="CD45">
        <v>2</v>
      </c>
      <c r="CF45">
        <v>9.8000000000000007</v>
      </c>
      <c r="CK45" t="s">
        <v>945</v>
      </c>
      <c r="CM45" t="s">
        <v>13</v>
      </c>
      <c r="CN45" t="s">
        <v>12</v>
      </c>
      <c r="CO45" t="s">
        <v>15</v>
      </c>
      <c r="CP45" t="s">
        <v>14</v>
      </c>
      <c r="CS45" t="s">
        <v>4</v>
      </c>
      <c r="CU45">
        <v>1.6</v>
      </c>
      <c r="CV45">
        <v>2.2000000000000002</v>
      </c>
      <c r="CW45" t="s">
        <v>4</v>
      </c>
      <c r="CX45" t="s">
        <v>398</v>
      </c>
      <c r="CY45" t="s">
        <v>120</v>
      </c>
      <c r="CZ45" t="s">
        <v>399</v>
      </c>
      <c r="DA45" t="s">
        <v>3</v>
      </c>
      <c r="DB45">
        <v>31</v>
      </c>
      <c r="DC45">
        <v>31</v>
      </c>
      <c r="DD45" t="s">
        <v>4</v>
      </c>
      <c r="DE45" t="s">
        <v>165</v>
      </c>
      <c r="DF45" t="s">
        <v>60</v>
      </c>
      <c r="DG45">
        <v>31</v>
      </c>
      <c r="DH45">
        <v>5</v>
      </c>
      <c r="DI45">
        <v>2</v>
      </c>
      <c r="DL45" t="s">
        <v>165</v>
      </c>
      <c r="DM45" t="s">
        <v>59</v>
      </c>
      <c r="DN45">
        <v>31</v>
      </c>
      <c r="DO45">
        <v>5</v>
      </c>
      <c r="DP45">
        <v>1</v>
      </c>
      <c r="EV45">
        <v>40</v>
      </c>
      <c r="FC45" t="s">
        <v>4</v>
      </c>
      <c r="FE45" t="s">
        <v>4</v>
      </c>
      <c r="FF45" t="s">
        <v>7</v>
      </c>
      <c r="FM45" t="s">
        <v>4</v>
      </c>
      <c r="FN45" t="s">
        <v>4</v>
      </c>
      <c r="FO45" t="s">
        <v>4</v>
      </c>
      <c r="FP45" t="s">
        <v>37</v>
      </c>
      <c r="FQ45" t="s">
        <v>56</v>
      </c>
      <c r="FR45" t="s">
        <v>56</v>
      </c>
      <c r="FS45">
        <v>0</v>
      </c>
      <c r="FT45">
        <v>0</v>
      </c>
      <c r="FU45" t="s">
        <v>43</v>
      </c>
      <c r="FV45" t="s">
        <v>3</v>
      </c>
      <c r="FW45">
        <v>1.3</v>
      </c>
      <c r="FY45">
        <v>9.6999999999999993</v>
      </c>
      <c r="FZ45" t="s">
        <v>1055</v>
      </c>
      <c r="GA45" t="s">
        <v>1055</v>
      </c>
      <c r="GB45" t="s">
        <v>1055</v>
      </c>
      <c r="GC45" t="s">
        <v>1055</v>
      </c>
      <c r="GD45" t="s">
        <v>1055</v>
      </c>
      <c r="GE45" t="s">
        <v>1055</v>
      </c>
      <c r="GF45" t="s">
        <v>13</v>
      </c>
      <c r="GG45" t="s">
        <v>15</v>
      </c>
      <c r="GH45" t="s">
        <v>12</v>
      </c>
      <c r="GI45" t="s">
        <v>11</v>
      </c>
      <c r="GJ45" t="s">
        <v>14</v>
      </c>
      <c r="GL45" t="s">
        <v>4</v>
      </c>
      <c r="GN45">
        <v>1.4</v>
      </c>
      <c r="GO45">
        <v>2.6</v>
      </c>
      <c r="GP45" t="s">
        <v>4</v>
      </c>
      <c r="GQ45" t="s">
        <v>398</v>
      </c>
      <c r="GR45" t="s">
        <v>120</v>
      </c>
      <c r="GS45" t="s">
        <v>402</v>
      </c>
      <c r="GT45" t="s">
        <v>3</v>
      </c>
      <c r="GU45">
        <v>40</v>
      </c>
      <c r="GV45">
        <v>40</v>
      </c>
      <c r="GX45" t="s">
        <v>165</v>
      </c>
      <c r="GY45" t="s">
        <v>60</v>
      </c>
      <c r="GZ45">
        <v>40</v>
      </c>
      <c r="HA45">
        <v>5</v>
      </c>
      <c r="HB45">
        <v>1</v>
      </c>
      <c r="HE45" t="s">
        <v>165</v>
      </c>
      <c r="HF45" t="s">
        <v>59</v>
      </c>
      <c r="HG45">
        <v>40</v>
      </c>
      <c r="HH45">
        <v>5</v>
      </c>
      <c r="HI45">
        <v>1</v>
      </c>
      <c r="IO45">
        <v>60</v>
      </c>
      <c r="IR45" t="s">
        <v>68</v>
      </c>
      <c r="IS45" t="s">
        <v>4</v>
      </c>
      <c r="IT45" t="s">
        <v>4</v>
      </c>
      <c r="IV45" t="s">
        <v>4</v>
      </c>
      <c r="IW45" t="s">
        <v>3</v>
      </c>
      <c r="IX45" s="12">
        <v>1.7</v>
      </c>
      <c r="IZ45" t="s">
        <v>4</v>
      </c>
      <c r="JB45" t="s">
        <v>7</v>
      </c>
      <c r="JG45" t="s">
        <v>37</v>
      </c>
      <c r="JH45" t="s">
        <v>43</v>
      </c>
      <c r="JI45">
        <v>9</v>
      </c>
      <c r="JJ45" t="s">
        <v>945</v>
      </c>
      <c r="JK45" t="s">
        <v>945</v>
      </c>
      <c r="JL45" t="s">
        <v>945</v>
      </c>
      <c r="JM45" t="s">
        <v>945</v>
      </c>
      <c r="JN45" t="s">
        <v>945</v>
      </c>
      <c r="JO45" t="s">
        <v>945</v>
      </c>
      <c r="JP45" t="s">
        <v>13</v>
      </c>
      <c r="JQ45" t="s">
        <v>15</v>
      </c>
      <c r="JV45" t="s">
        <v>4</v>
      </c>
    </row>
    <row r="46" spans="1:284" x14ac:dyDescent="0.35">
      <c r="A46">
        <v>20501173</v>
      </c>
      <c r="B46" t="s">
        <v>72</v>
      </c>
      <c r="C46">
        <v>0.47916666666666669</v>
      </c>
      <c r="D46">
        <v>44431</v>
      </c>
      <c r="E46" t="s">
        <v>47</v>
      </c>
      <c r="F46" t="s">
        <v>374</v>
      </c>
      <c r="G46" t="s">
        <v>417</v>
      </c>
      <c r="H46" t="s">
        <v>418</v>
      </c>
      <c r="K46">
        <v>50</v>
      </c>
      <c r="L46">
        <v>40</v>
      </c>
      <c r="M46">
        <v>1.18</v>
      </c>
      <c r="P46" t="s">
        <v>68</v>
      </c>
      <c r="Q46" t="s">
        <v>4</v>
      </c>
      <c r="R46" t="s">
        <v>4</v>
      </c>
      <c r="T46" t="s">
        <v>4</v>
      </c>
      <c r="U46" t="s">
        <v>3</v>
      </c>
      <c r="V46">
        <v>1.2</v>
      </c>
      <c r="X46" t="s">
        <v>4</v>
      </c>
      <c r="Z46" t="s">
        <v>7</v>
      </c>
      <c r="AA46" t="s">
        <v>419</v>
      </c>
      <c r="AB46">
        <v>21</v>
      </c>
      <c r="AC46">
        <v>81</v>
      </c>
      <c r="AG46" t="s">
        <v>55</v>
      </c>
      <c r="AH46" t="s">
        <v>42</v>
      </c>
      <c r="AI46">
        <v>12.5</v>
      </c>
      <c r="AP46" t="s">
        <v>12</v>
      </c>
      <c r="AQ46" t="s">
        <v>13</v>
      </c>
      <c r="AR46" t="s">
        <v>14</v>
      </c>
      <c r="AS46" t="s">
        <v>11</v>
      </c>
      <c r="AV46" t="s">
        <v>3</v>
      </c>
      <c r="AW46" t="s">
        <v>71</v>
      </c>
      <c r="AX46" t="s">
        <v>420</v>
      </c>
      <c r="AY46">
        <v>45</v>
      </c>
      <c r="AZ46">
        <v>43</v>
      </c>
      <c r="BA46">
        <v>1.3</v>
      </c>
      <c r="BB46">
        <v>1</v>
      </c>
      <c r="BC46" t="s">
        <v>1118</v>
      </c>
      <c r="BD46">
        <v>0.71</v>
      </c>
      <c r="BE46">
        <v>0.15</v>
      </c>
      <c r="BJ46" t="s">
        <v>4</v>
      </c>
      <c r="BL46" t="s">
        <v>4</v>
      </c>
      <c r="BM46" t="s">
        <v>54</v>
      </c>
      <c r="BT46" t="s">
        <v>4</v>
      </c>
      <c r="BU46" t="s">
        <v>4</v>
      </c>
      <c r="BV46" t="s">
        <v>4</v>
      </c>
      <c r="BW46" t="s">
        <v>414</v>
      </c>
      <c r="BX46" t="s">
        <v>56</v>
      </c>
      <c r="BY46" t="s">
        <v>56</v>
      </c>
      <c r="BZ46">
        <v>0</v>
      </c>
      <c r="CA46">
        <v>0</v>
      </c>
      <c r="CB46" t="s">
        <v>42</v>
      </c>
      <c r="CC46" t="s">
        <v>3</v>
      </c>
      <c r="CD46">
        <v>1</v>
      </c>
      <c r="CF46">
        <v>12.6</v>
      </c>
      <c r="CM46" t="s">
        <v>12</v>
      </c>
      <c r="CN46" t="s">
        <v>13</v>
      </c>
      <c r="CO46" t="s">
        <v>14</v>
      </c>
      <c r="CS46" t="s">
        <v>3</v>
      </c>
      <c r="CT46" t="s">
        <v>71</v>
      </c>
      <c r="CU46">
        <v>1.7</v>
      </c>
      <c r="CV46">
        <v>2.2000000000000002</v>
      </c>
      <c r="CW46" t="s">
        <v>4</v>
      </c>
      <c r="CX46" t="s">
        <v>398</v>
      </c>
      <c r="CY46" t="s">
        <v>120</v>
      </c>
      <c r="CZ46" t="s">
        <v>64</v>
      </c>
      <c r="DA46" t="s">
        <v>3</v>
      </c>
      <c r="DB46">
        <v>55</v>
      </c>
      <c r="DC46">
        <v>68</v>
      </c>
      <c r="DD46" t="s">
        <v>4</v>
      </c>
      <c r="DE46" t="s">
        <v>65</v>
      </c>
      <c r="DF46" t="s">
        <v>60</v>
      </c>
      <c r="DG46">
        <v>68</v>
      </c>
      <c r="DH46">
        <v>5</v>
      </c>
      <c r="DI46">
        <v>1</v>
      </c>
      <c r="DL46" t="s">
        <v>65</v>
      </c>
      <c r="DM46" t="s">
        <v>59</v>
      </c>
      <c r="DN46">
        <v>55</v>
      </c>
      <c r="DO46">
        <v>5</v>
      </c>
      <c r="DP46">
        <v>1</v>
      </c>
      <c r="EU46" t="s">
        <v>421</v>
      </c>
      <c r="EV46">
        <v>25</v>
      </c>
      <c r="EW46">
        <v>25.5</v>
      </c>
      <c r="EX46">
        <v>0.78</v>
      </c>
      <c r="FC46" t="s">
        <v>4</v>
      </c>
      <c r="FE46" t="s">
        <v>4</v>
      </c>
      <c r="FF46" t="s">
        <v>7</v>
      </c>
      <c r="FM46" t="s">
        <v>4</v>
      </c>
      <c r="FN46" t="s">
        <v>4</v>
      </c>
      <c r="FO46" t="s">
        <v>3</v>
      </c>
      <c r="FP46" t="s">
        <v>415</v>
      </c>
      <c r="FQ46" t="s">
        <v>56</v>
      </c>
      <c r="FR46" t="s">
        <v>56</v>
      </c>
      <c r="FS46">
        <v>0</v>
      </c>
      <c r="FT46">
        <v>0</v>
      </c>
      <c r="FU46" t="s">
        <v>42</v>
      </c>
      <c r="FV46" t="s">
        <v>3</v>
      </c>
      <c r="FW46">
        <v>1.3</v>
      </c>
      <c r="FY46">
        <v>10.3</v>
      </c>
      <c r="GF46" t="s">
        <v>12</v>
      </c>
      <c r="GG46" t="s">
        <v>13</v>
      </c>
      <c r="GH46" t="s">
        <v>14</v>
      </c>
      <c r="GI46" t="s">
        <v>11</v>
      </c>
      <c r="GL46" t="s">
        <v>4</v>
      </c>
      <c r="GN46">
        <v>1.5</v>
      </c>
      <c r="GO46">
        <v>2.1</v>
      </c>
      <c r="GP46" t="s">
        <v>4</v>
      </c>
      <c r="GS46" t="s">
        <v>64</v>
      </c>
      <c r="GT46" t="s">
        <v>3</v>
      </c>
      <c r="GU46">
        <v>25</v>
      </c>
      <c r="GV46">
        <v>25</v>
      </c>
      <c r="GX46" t="s">
        <v>65</v>
      </c>
      <c r="GY46" t="s">
        <v>60</v>
      </c>
      <c r="GZ46">
        <v>10</v>
      </c>
      <c r="HA46">
        <v>5</v>
      </c>
      <c r="HB46">
        <v>1</v>
      </c>
      <c r="HC46" t="s">
        <v>424</v>
      </c>
      <c r="HE46" t="s">
        <v>65</v>
      </c>
      <c r="HF46" t="s">
        <v>59</v>
      </c>
      <c r="HG46">
        <v>10</v>
      </c>
      <c r="HH46">
        <v>5</v>
      </c>
      <c r="HI46">
        <v>1</v>
      </c>
      <c r="HJ46" t="s">
        <v>424</v>
      </c>
      <c r="HL46" t="s">
        <v>165</v>
      </c>
      <c r="HM46" t="s">
        <v>60</v>
      </c>
      <c r="HN46">
        <v>15</v>
      </c>
      <c r="HO46">
        <v>5</v>
      </c>
      <c r="HP46">
        <v>1</v>
      </c>
      <c r="HS46" t="s">
        <v>165</v>
      </c>
      <c r="HT46" t="s">
        <v>59</v>
      </c>
      <c r="HU46">
        <v>15</v>
      </c>
      <c r="HV46">
        <v>5</v>
      </c>
      <c r="HW46">
        <v>1</v>
      </c>
      <c r="IO46">
        <v>50</v>
      </c>
      <c r="IP46">
        <v>42</v>
      </c>
      <c r="IQ46">
        <v>0.98</v>
      </c>
      <c r="IR46" t="s">
        <v>68</v>
      </c>
      <c r="IS46" t="s">
        <v>4</v>
      </c>
      <c r="IT46" t="s">
        <v>4</v>
      </c>
      <c r="IV46" t="s">
        <v>4</v>
      </c>
      <c r="IW46" t="s">
        <v>3</v>
      </c>
      <c r="IX46" s="12">
        <v>1.4</v>
      </c>
      <c r="IZ46" t="s">
        <v>4</v>
      </c>
      <c r="JB46" t="s">
        <v>7</v>
      </c>
      <c r="JG46" t="s">
        <v>416</v>
      </c>
      <c r="JH46" t="s">
        <v>42</v>
      </c>
      <c r="JI46">
        <v>10.1</v>
      </c>
      <c r="JP46" t="s">
        <v>12</v>
      </c>
      <c r="JQ46" t="s">
        <v>13</v>
      </c>
      <c r="JR46" t="s">
        <v>11</v>
      </c>
      <c r="JS46" t="s">
        <v>14</v>
      </c>
      <c r="JV46" t="s">
        <v>4</v>
      </c>
    </row>
    <row r="47" spans="1:284" x14ac:dyDescent="0.35">
      <c r="A47">
        <v>20501182</v>
      </c>
      <c r="B47" t="s">
        <v>192</v>
      </c>
      <c r="C47">
        <v>0.42708333333333331</v>
      </c>
      <c r="D47">
        <v>44462</v>
      </c>
      <c r="E47" t="s">
        <v>47</v>
      </c>
      <c r="F47" t="s">
        <v>197</v>
      </c>
      <c r="G47" t="s">
        <v>198</v>
      </c>
      <c r="H47" t="s">
        <v>199</v>
      </c>
      <c r="K47">
        <v>50</v>
      </c>
      <c r="L47">
        <v>50</v>
      </c>
      <c r="M47">
        <v>0.3</v>
      </c>
      <c r="P47" t="s">
        <v>68</v>
      </c>
      <c r="Q47" t="s">
        <v>4</v>
      </c>
      <c r="R47" t="s">
        <v>4</v>
      </c>
      <c r="T47" t="s">
        <v>4</v>
      </c>
      <c r="U47" t="s">
        <v>4</v>
      </c>
      <c r="W47">
        <v>0.5</v>
      </c>
      <c r="X47" t="s">
        <v>4</v>
      </c>
      <c r="Z47" t="s">
        <v>7</v>
      </c>
      <c r="AG47" t="s">
        <v>37</v>
      </c>
      <c r="AH47" t="s">
        <v>43</v>
      </c>
      <c r="AI47">
        <v>13.3</v>
      </c>
      <c r="AP47" t="s">
        <v>14</v>
      </c>
      <c r="AQ47" t="s">
        <v>15</v>
      </c>
      <c r="AR47" t="s">
        <v>13</v>
      </c>
      <c r="AV47" t="s">
        <v>4</v>
      </c>
      <c r="AY47">
        <v>10</v>
      </c>
      <c r="AZ47">
        <v>10</v>
      </c>
      <c r="BA47">
        <v>0.4</v>
      </c>
      <c r="BB47" t="s">
        <v>1164</v>
      </c>
      <c r="BJ47" t="s">
        <v>4</v>
      </c>
      <c r="BL47" t="s">
        <v>4</v>
      </c>
      <c r="BM47" t="s">
        <v>54</v>
      </c>
      <c r="BT47" t="s">
        <v>4</v>
      </c>
      <c r="BU47" t="s">
        <v>4</v>
      </c>
      <c r="BV47" t="s">
        <v>4</v>
      </c>
      <c r="BW47" t="s">
        <v>37</v>
      </c>
      <c r="BX47" t="s">
        <v>56</v>
      </c>
      <c r="BY47" t="s">
        <v>56</v>
      </c>
      <c r="BZ47">
        <v>0</v>
      </c>
      <c r="CA47">
        <v>0</v>
      </c>
      <c r="CB47" t="s">
        <v>43</v>
      </c>
      <c r="CC47" t="s">
        <v>4</v>
      </c>
      <c r="CE47">
        <v>0.6</v>
      </c>
      <c r="CF47">
        <v>9.1999999999999993</v>
      </c>
      <c r="CM47" t="s">
        <v>13</v>
      </c>
      <c r="CN47" t="s">
        <v>14</v>
      </c>
      <c r="CO47" t="s">
        <v>94</v>
      </c>
      <c r="CS47" t="s">
        <v>4</v>
      </c>
      <c r="CU47">
        <v>1</v>
      </c>
      <c r="CV47">
        <v>1</v>
      </c>
      <c r="CW47" t="s">
        <v>4</v>
      </c>
      <c r="CZ47" t="s">
        <v>64</v>
      </c>
      <c r="DA47" t="s">
        <v>3</v>
      </c>
      <c r="DB47">
        <v>10</v>
      </c>
      <c r="DC47">
        <v>10</v>
      </c>
      <c r="DD47" t="s">
        <v>4</v>
      </c>
      <c r="DE47" t="s">
        <v>56</v>
      </c>
      <c r="DF47" t="s">
        <v>60</v>
      </c>
      <c r="DG47">
        <v>10</v>
      </c>
      <c r="DL47" t="s">
        <v>56</v>
      </c>
      <c r="DM47" t="s">
        <v>59</v>
      </c>
      <c r="DN47">
        <v>10</v>
      </c>
      <c r="EV47">
        <v>30</v>
      </c>
      <c r="EW47">
        <v>30</v>
      </c>
      <c r="EX47">
        <v>2.7</v>
      </c>
      <c r="EY47">
        <v>2</v>
      </c>
      <c r="EZ47" t="s">
        <v>1118</v>
      </c>
      <c r="FA47">
        <v>0.19</v>
      </c>
      <c r="FB47">
        <v>0.55000000000000004</v>
      </c>
      <c r="FC47" t="s">
        <v>4</v>
      </c>
      <c r="FE47" t="s">
        <v>4</v>
      </c>
      <c r="FF47" t="s">
        <v>7</v>
      </c>
      <c r="FM47" t="s">
        <v>4</v>
      </c>
      <c r="FN47" t="s">
        <v>4</v>
      </c>
      <c r="FO47" t="s">
        <v>4</v>
      </c>
      <c r="FP47" t="s">
        <v>55</v>
      </c>
      <c r="FQ47" t="s">
        <v>56</v>
      </c>
      <c r="FR47" t="s">
        <v>56</v>
      </c>
      <c r="FS47">
        <v>0</v>
      </c>
      <c r="FT47">
        <v>0</v>
      </c>
      <c r="FU47" t="s">
        <v>42</v>
      </c>
      <c r="FV47" t="s">
        <v>3</v>
      </c>
      <c r="FW47">
        <v>0.4</v>
      </c>
      <c r="FY47">
        <v>8.8000000000000007</v>
      </c>
      <c r="GF47" t="s">
        <v>12</v>
      </c>
      <c r="GG47" t="s">
        <v>13</v>
      </c>
      <c r="GH47" t="s">
        <v>11</v>
      </c>
      <c r="GL47" t="s">
        <v>4</v>
      </c>
      <c r="GN47">
        <v>1.7</v>
      </c>
      <c r="GO47">
        <v>2.5</v>
      </c>
      <c r="GP47" t="s">
        <v>4</v>
      </c>
      <c r="GQ47" t="s">
        <v>200</v>
      </c>
      <c r="GR47" t="s">
        <v>201</v>
      </c>
      <c r="GS47" t="s">
        <v>64</v>
      </c>
      <c r="GT47" t="s">
        <v>3</v>
      </c>
      <c r="GU47">
        <v>30</v>
      </c>
      <c r="GV47">
        <v>30</v>
      </c>
      <c r="GW47" t="s">
        <v>4</v>
      </c>
      <c r="GX47" t="s">
        <v>56</v>
      </c>
      <c r="GY47" t="s">
        <v>60</v>
      </c>
      <c r="GZ47">
        <v>30</v>
      </c>
      <c r="HE47" t="s">
        <v>56</v>
      </c>
      <c r="HF47" t="s">
        <v>59</v>
      </c>
      <c r="HG47">
        <v>30</v>
      </c>
      <c r="IO47">
        <v>50</v>
      </c>
      <c r="IP47">
        <v>50</v>
      </c>
      <c r="IQ47">
        <v>3.52</v>
      </c>
      <c r="IR47" t="s">
        <v>68</v>
      </c>
      <c r="IS47" t="s">
        <v>4</v>
      </c>
      <c r="IT47" t="s">
        <v>4</v>
      </c>
      <c r="IV47" t="s">
        <v>4</v>
      </c>
      <c r="IW47" t="s">
        <v>3</v>
      </c>
      <c r="IX47" s="12">
        <v>0.5</v>
      </c>
      <c r="IZ47" t="s">
        <v>4</v>
      </c>
      <c r="JB47" t="s">
        <v>7</v>
      </c>
      <c r="JG47" t="s">
        <v>55</v>
      </c>
      <c r="JH47" t="s">
        <v>42</v>
      </c>
      <c r="JI47">
        <v>6.8</v>
      </c>
      <c r="JP47" t="s">
        <v>12</v>
      </c>
      <c r="JQ47" t="s">
        <v>11</v>
      </c>
      <c r="JV47" t="s">
        <v>4</v>
      </c>
    </row>
    <row r="48" spans="1:284" x14ac:dyDescent="0.35">
      <c r="A48">
        <v>20501192</v>
      </c>
      <c r="B48" t="s">
        <v>214</v>
      </c>
      <c r="C48">
        <v>0.5625</v>
      </c>
      <c r="D48">
        <v>44460</v>
      </c>
      <c r="E48" t="s">
        <v>47</v>
      </c>
      <c r="F48" t="s">
        <v>48</v>
      </c>
      <c r="G48" t="s">
        <v>215</v>
      </c>
      <c r="H48" t="s">
        <v>216</v>
      </c>
      <c r="K48">
        <v>50</v>
      </c>
      <c r="L48">
        <v>47</v>
      </c>
      <c r="M48">
        <v>3.6379999999999999</v>
      </c>
      <c r="P48" t="s">
        <v>68</v>
      </c>
      <c r="Q48" t="s">
        <v>4</v>
      </c>
      <c r="R48" t="s">
        <v>4</v>
      </c>
      <c r="T48" t="s">
        <v>4</v>
      </c>
      <c r="U48" t="s">
        <v>3</v>
      </c>
      <c r="V48">
        <v>0.5</v>
      </c>
      <c r="X48" t="s">
        <v>4</v>
      </c>
      <c r="Z48" t="s">
        <v>7</v>
      </c>
      <c r="AG48" t="s">
        <v>69</v>
      </c>
      <c r="AH48" t="s">
        <v>42</v>
      </c>
      <c r="AI48">
        <v>6.8</v>
      </c>
      <c r="AO48">
        <v>11.5</v>
      </c>
      <c r="AP48" t="s">
        <v>12</v>
      </c>
      <c r="AQ48" t="s">
        <v>13</v>
      </c>
      <c r="AV48" t="s">
        <v>4</v>
      </c>
      <c r="AY48">
        <v>14</v>
      </c>
      <c r="AZ48">
        <v>14</v>
      </c>
      <c r="BA48">
        <v>5.4279999999999999</v>
      </c>
      <c r="BJ48" t="s">
        <v>4</v>
      </c>
      <c r="BL48" t="s">
        <v>4</v>
      </c>
      <c r="BM48" t="s">
        <v>54</v>
      </c>
      <c r="BT48" t="s">
        <v>4</v>
      </c>
      <c r="BU48" t="s">
        <v>4</v>
      </c>
      <c r="BV48" t="s">
        <v>3</v>
      </c>
      <c r="BW48" t="s">
        <v>55</v>
      </c>
      <c r="BX48" t="s">
        <v>56</v>
      </c>
      <c r="BY48" t="s">
        <v>56</v>
      </c>
      <c r="BZ48">
        <v>0</v>
      </c>
      <c r="CA48">
        <v>0</v>
      </c>
      <c r="CB48" t="s">
        <v>41</v>
      </c>
      <c r="CC48" t="s">
        <v>3</v>
      </c>
      <c r="CD48">
        <v>0.3</v>
      </c>
      <c r="CF48">
        <v>5.5</v>
      </c>
      <c r="CM48" t="s">
        <v>12</v>
      </c>
      <c r="CN48" t="s">
        <v>13</v>
      </c>
      <c r="CS48" t="s">
        <v>4</v>
      </c>
      <c r="CU48">
        <v>0.6</v>
      </c>
      <c r="CV48">
        <v>0.7</v>
      </c>
      <c r="CW48" t="s">
        <v>4</v>
      </c>
      <c r="CZ48" t="s">
        <v>64</v>
      </c>
      <c r="DA48" t="s">
        <v>3</v>
      </c>
      <c r="DB48">
        <v>14</v>
      </c>
      <c r="DC48">
        <v>14</v>
      </c>
      <c r="DD48" t="s">
        <v>4</v>
      </c>
      <c r="DE48" t="s">
        <v>56</v>
      </c>
      <c r="DF48" t="s">
        <v>60</v>
      </c>
      <c r="DG48">
        <v>14</v>
      </c>
      <c r="DL48" t="s">
        <v>56</v>
      </c>
      <c r="DM48" t="s">
        <v>59</v>
      </c>
      <c r="DN48">
        <v>14</v>
      </c>
      <c r="EV48">
        <v>65</v>
      </c>
      <c r="EW48">
        <v>66</v>
      </c>
      <c r="EX48">
        <v>2.02</v>
      </c>
      <c r="EY48">
        <v>1</v>
      </c>
      <c r="EZ48" t="s">
        <v>1118</v>
      </c>
      <c r="FA48">
        <v>0.4</v>
      </c>
      <c r="FB48">
        <v>0.15</v>
      </c>
      <c r="FC48" t="s">
        <v>4</v>
      </c>
      <c r="FE48" t="s">
        <v>4</v>
      </c>
      <c r="FF48" t="s">
        <v>7</v>
      </c>
      <c r="FM48" t="s">
        <v>4</v>
      </c>
      <c r="FN48" t="s">
        <v>4</v>
      </c>
      <c r="FO48" t="s">
        <v>4</v>
      </c>
      <c r="FP48" t="s">
        <v>55</v>
      </c>
      <c r="FQ48" t="s">
        <v>56</v>
      </c>
      <c r="FR48" t="s">
        <v>56</v>
      </c>
      <c r="FS48">
        <v>0</v>
      </c>
      <c r="FT48">
        <v>0</v>
      </c>
      <c r="FU48" t="s">
        <v>42</v>
      </c>
      <c r="FV48" t="s">
        <v>3</v>
      </c>
      <c r="FW48">
        <v>0.5</v>
      </c>
      <c r="FY48">
        <v>3.5</v>
      </c>
      <c r="GF48" t="s">
        <v>12</v>
      </c>
      <c r="GG48" t="s">
        <v>13</v>
      </c>
      <c r="GH48" t="s">
        <v>14</v>
      </c>
      <c r="GL48" t="s">
        <v>4</v>
      </c>
      <c r="GN48">
        <v>0.9</v>
      </c>
      <c r="GO48">
        <v>1.1000000000000001</v>
      </c>
      <c r="GP48" t="s">
        <v>4</v>
      </c>
      <c r="GS48" t="s">
        <v>64</v>
      </c>
      <c r="GT48" t="s">
        <v>3</v>
      </c>
      <c r="GU48">
        <v>65</v>
      </c>
      <c r="GV48">
        <v>65</v>
      </c>
      <c r="GW48" t="s">
        <v>4</v>
      </c>
      <c r="GX48" t="s">
        <v>173</v>
      </c>
      <c r="GY48" t="s">
        <v>60</v>
      </c>
      <c r="GZ48">
        <v>65</v>
      </c>
      <c r="HA48">
        <v>5</v>
      </c>
      <c r="HB48">
        <v>5</v>
      </c>
      <c r="HC48" t="s">
        <v>217</v>
      </c>
      <c r="HD48">
        <v>65</v>
      </c>
      <c r="HE48" t="s">
        <v>173</v>
      </c>
      <c r="HF48" t="s">
        <v>59</v>
      </c>
      <c r="HG48">
        <v>65</v>
      </c>
      <c r="HH48">
        <v>5</v>
      </c>
      <c r="HI48">
        <v>5</v>
      </c>
      <c r="HJ48" t="s">
        <v>218</v>
      </c>
      <c r="HK48">
        <v>65</v>
      </c>
      <c r="IO48">
        <v>0</v>
      </c>
      <c r="IP48">
        <v>0</v>
      </c>
      <c r="IQ48">
        <v>0</v>
      </c>
      <c r="IR48" t="s">
        <v>68</v>
      </c>
      <c r="IS48" t="s">
        <v>3</v>
      </c>
      <c r="IT48" t="s">
        <v>4</v>
      </c>
      <c r="IV48" t="s">
        <v>4</v>
      </c>
      <c r="IZ48" t="s">
        <v>3</v>
      </c>
      <c r="JA48" t="s">
        <v>188</v>
      </c>
    </row>
    <row r="49" spans="1:284" x14ac:dyDescent="0.35">
      <c r="A49">
        <v>20501224</v>
      </c>
      <c r="B49" t="s">
        <v>288</v>
      </c>
      <c r="C49">
        <v>0.58333333333333337</v>
      </c>
      <c r="D49">
        <v>44431</v>
      </c>
      <c r="E49" t="s">
        <v>47</v>
      </c>
      <c r="F49" t="s">
        <v>374</v>
      </c>
      <c r="G49" t="s">
        <v>369</v>
      </c>
      <c r="H49" t="s">
        <v>1121</v>
      </c>
      <c r="K49">
        <v>41</v>
      </c>
      <c r="L49">
        <v>34</v>
      </c>
      <c r="M49">
        <v>1.07</v>
      </c>
      <c r="P49" t="s">
        <v>68</v>
      </c>
      <c r="Q49" t="s">
        <v>4</v>
      </c>
      <c r="R49" t="s">
        <v>4</v>
      </c>
      <c r="T49" t="s">
        <v>4</v>
      </c>
      <c r="U49" t="s">
        <v>3</v>
      </c>
      <c r="V49">
        <v>0.83</v>
      </c>
      <c r="X49" t="s">
        <v>4</v>
      </c>
      <c r="Z49" t="s">
        <v>7</v>
      </c>
      <c r="AG49" t="s">
        <v>69</v>
      </c>
      <c r="AH49" t="s">
        <v>42</v>
      </c>
      <c r="AI49">
        <v>7.8</v>
      </c>
      <c r="AP49" t="s">
        <v>12</v>
      </c>
      <c r="AQ49" t="s">
        <v>13</v>
      </c>
      <c r="AR49" t="s">
        <v>14</v>
      </c>
      <c r="AV49" t="s">
        <v>4</v>
      </c>
      <c r="AY49">
        <v>78</v>
      </c>
      <c r="AZ49">
        <v>118</v>
      </c>
      <c r="BA49">
        <v>2.46</v>
      </c>
      <c r="BJ49" t="s">
        <v>4</v>
      </c>
      <c r="BL49" t="s">
        <v>4</v>
      </c>
      <c r="BM49" t="s">
        <v>7</v>
      </c>
      <c r="BT49" t="s">
        <v>4</v>
      </c>
      <c r="BU49" t="s">
        <v>4</v>
      </c>
      <c r="BV49" t="s">
        <v>4</v>
      </c>
      <c r="BW49" t="s">
        <v>352</v>
      </c>
      <c r="BX49" t="s">
        <v>375</v>
      </c>
      <c r="BY49" t="s">
        <v>1166</v>
      </c>
      <c r="BZ49">
        <v>3</v>
      </c>
      <c r="CA49">
        <v>1</v>
      </c>
      <c r="CB49" t="s">
        <v>42</v>
      </c>
      <c r="CC49" t="s">
        <v>3</v>
      </c>
      <c r="CD49">
        <v>0.93</v>
      </c>
      <c r="CF49">
        <v>9</v>
      </c>
      <c r="CM49" t="s">
        <v>13</v>
      </c>
      <c r="CN49" t="s">
        <v>14</v>
      </c>
      <c r="CO49" t="s">
        <v>12</v>
      </c>
      <c r="CP49" t="s">
        <v>11</v>
      </c>
      <c r="CS49" t="s">
        <v>3</v>
      </c>
      <c r="CT49" t="s">
        <v>376</v>
      </c>
      <c r="CU49">
        <v>0.5</v>
      </c>
      <c r="CV49">
        <v>0.9</v>
      </c>
      <c r="CW49" t="s">
        <v>4</v>
      </c>
      <c r="CZ49" t="s">
        <v>64</v>
      </c>
      <c r="DA49" t="s">
        <v>3</v>
      </c>
      <c r="DB49">
        <v>78</v>
      </c>
      <c r="DC49">
        <v>78</v>
      </c>
      <c r="DD49" t="s">
        <v>4</v>
      </c>
      <c r="DE49" t="s">
        <v>279</v>
      </c>
      <c r="DF49" t="s">
        <v>60</v>
      </c>
      <c r="DG49">
        <v>78</v>
      </c>
      <c r="DH49">
        <v>5</v>
      </c>
      <c r="DI49">
        <v>1</v>
      </c>
      <c r="DL49" t="s">
        <v>279</v>
      </c>
      <c r="DM49" t="s">
        <v>59</v>
      </c>
      <c r="DN49">
        <v>78</v>
      </c>
      <c r="DO49">
        <v>5</v>
      </c>
      <c r="DP49">
        <v>1</v>
      </c>
      <c r="EV49">
        <v>85</v>
      </c>
      <c r="EW49">
        <v>79</v>
      </c>
      <c r="EX49">
        <v>2.7</v>
      </c>
      <c r="FC49" t="s">
        <v>4</v>
      </c>
      <c r="FE49" t="s">
        <v>4</v>
      </c>
      <c r="FF49" t="s">
        <v>7</v>
      </c>
      <c r="FM49" t="s">
        <v>4</v>
      </c>
      <c r="FN49" t="s">
        <v>4</v>
      </c>
      <c r="FO49" t="s">
        <v>4</v>
      </c>
      <c r="FP49" t="s">
        <v>86</v>
      </c>
      <c r="FQ49" t="s">
        <v>375</v>
      </c>
      <c r="FR49" t="s">
        <v>1166</v>
      </c>
      <c r="FS49">
        <v>3</v>
      </c>
      <c r="FT49">
        <v>0</v>
      </c>
      <c r="FU49" t="s">
        <v>42</v>
      </c>
      <c r="FW49">
        <v>0.9</v>
      </c>
      <c r="FY49">
        <v>8.6999999999999993</v>
      </c>
      <c r="GF49" t="s">
        <v>12</v>
      </c>
      <c r="GG49" t="s">
        <v>13</v>
      </c>
      <c r="GH49" t="s">
        <v>11</v>
      </c>
      <c r="GL49" t="s">
        <v>494</v>
      </c>
      <c r="GN49">
        <v>1.3</v>
      </c>
      <c r="GO49">
        <v>1.2</v>
      </c>
      <c r="GP49" t="s">
        <v>494</v>
      </c>
      <c r="GS49" t="s">
        <v>64</v>
      </c>
      <c r="GT49" t="s">
        <v>3</v>
      </c>
      <c r="GU49">
        <v>145</v>
      </c>
      <c r="GV49">
        <v>145</v>
      </c>
      <c r="GX49" t="s">
        <v>66</v>
      </c>
      <c r="GY49" t="s">
        <v>60</v>
      </c>
      <c r="GZ49">
        <v>70</v>
      </c>
      <c r="HA49">
        <v>5</v>
      </c>
      <c r="HB49">
        <v>1</v>
      </c>
      <c r="HE49" t="s">
        <v>66</v>
      </c>
      <c r="HF49" t="s">
        <v>59</v>
      </c>
      <c r="HG49">
        <v>85</v>
      </c>
      <c r="HH49">
        <v>5</v>
      </c>
      <c r="HI49">
        <v>1</v>
      </c>
      <c r="HL49" t="s">
        <v>165</v>
      </c>
      <c r="HM49" t="s">
        <v>60</v>
      </c>
      <c r="HN49">
        <v>15</v>
      </c>
      <c r="HO49">
        <v>5</v>
      </c>
      <c r="HP49">
        <v>1</v>
      </c>
      <c r="IO49">
        <v>50</v>
      </c>
      <c r="IP49">
        <v>111</v>
      </c>
      <c r="IQ49">
        <v>3.8</v>
      </c>
      <c r="IR49" t="s">
        <v>68</v>
      </c>
      <c r="IS49" t="s">
        <v>4</v>
      </c>
      <c r="IT49" t="s">
        <v>4</v>
      </c>
      <c r="IV49" t="s">
        <v>4</v>
      </c>
      <c r="IW49" t="s">
        <v>3</v>
      </c>
      <c r="IX49" s="12">
        <v>1.1000000000000001</v>
      </c>
      <c r="IZ49" t="s">
        <v>4</v>
      </c>
      <c r="JB49" t="s">
        <v>7</v>
      </c>
      <c r="JG49" t="s">
        <v>412</v>
      </c>
      <c r="JH49" t="s">
        <v>42</v>
      </c>
      <c r="JI49">
        <v>9.3000000000000007</v>
      </c>
      <c r="JP49" t="s">
        <v>13</v>
      </c>
      <c r="JQ49" t="s">
        <v>12</v>
      </c>
      <c r="JR49" t="s">
        <v>14</v>
      </c>
      <c r="JV49" t="s">
        <v>4</v>
      </c>
    </row>
    <row r="50" spans="1:284" x14ac:dyDescent="0.35">
      <c r="A50">
        <v>20501238</v>
      </c>
      <c r="B50" t="s">
        <v>206</v>
      </c>
      <c r="C50">
        <v>0.4201388888888889</v>
      </c>
      <c r="D50">
        <v>44461</v>
      </c>
      <c r="E50" t="s">
        <v>47</v>
      </c>
      <c r="F50" t="s">
        <v>207</v>
      </c>
      <c r="G50" t="s">
        <v>208</v>
      </c>
      <c r="H50" t="s">
        <v>209</v>
      </c>
      <c r="K50">
        <v>50</v>
      </c>
      <c r="L50">
        <v>50</v>
      </c>
      <c r="M50">
        <v>0.52</v>
      </c>
      <c r="P50" t="s">
        <v>68</v>
      </c>
      <c r="Q50" t="s">
        <v>4</v>
      </c>
      <c r="R50" t="s">
        <v>4</v>
      </c>
      <c r="T50" t="s">
        <v>4</v>
      </c>
      <c r="U50" t="s">
        <v>4</v>
      </c>
      <c r="V50">
        <v>1.2</v>
      </c>
      <c r="X50" t="s">
        <v>4</v>
      </c>
      <c r="Z50" t="s">
        <v>7</v>
      </c>
      <c r="AG50" t="s">
        <v>37</v>
      </c>
      <c r="AH50" t="s">
        <v>43</v>
      </c>
      <c r="AI50">
        <v>23.2</v>
      </c>
      <c r="AP50" t="s">
        <v>15</v>
      </c>
      <c r="AV50" t="s">
        <v>3</v>
      </c>
      <c r="AW50" t="s">
        <v>166</v>
      </c>
      <c r="AY50">
        <v>35</v>
      </c>
      <c r="AZ50">
        <v>35</v>
      </c>
      <c r="BA50">
        <v>0.26</v>
      </c>
      <c r="BJ50" t="s">
        <v>4</v>
      </c>
      <c r="BL50" t="s">
        <v>4</v>
      </c>
      <c r="BM50" t="s">
        <v>54</v>
      </c>
      <c r="BT50" t="s">
        <v>4</v>
      </c>
      <c r="BU50" t="s">
        <v>4</v>
      </c>
      <c r="BV50" t="s">
        <v>4</v>
      </c>
      <c r="BW50" t="s">
        <v>37</v>
      </c>
      <c r="BX50" t="s">
        <v>56</v>
      </c>
      <c r="BY50" t="s">
        <v>56</v>
      </c>
      <c r="BZ50">
        <v>0</v>
      </c>
      <c r="CA50">
        <v>0</v>
      </c>
      <c r="CB50" t="s">
        <v>43</v>
      </c>
      <c r="CC50" t="s">
        <v>4</v>
      </c>
      <c r="CE50">
        <v>1.1000000000000001</v>
      </c>
      <c r="CF50">
        <v>19.600000000000001</v>
      </c>
      <c r="CM50" t="s">
        <v>15</v>
      </c>
      <c r="CS50" t="s">
        <v>98</v>
      </c>
      <c r="CT50" t="s">
        <v>25</v>
      </c>
      <c r="CU50">
        <v>1.7</v>
      </c>
      <c r="CV50">
        <v>3.4</v>
      </c>
      <c r="CW50" t="s">
        <v>4</v>
      </c>
      <c r="CX50" t="s">
        <v>210</v>
      </c>
      <c r="CY50" t="s">
        <v>120</v>
      </c>
      <c r="CZ50" t="s">
        <v>64</v>
      </c>
      <c r="DA50" t="s">
        <v>3</v>
      </c>
      <c r="DB50">
        <v>0</v>
      </c>
      <c r="DC50">
        <v>0</v>
      </c>
      <c r="DD50" t="s">
        <v>4</v>
      </c>
      <c r="DE50" t="s">
        <v>56</v>
      </c>
      <c r="DF50" t="s">
        <v>60</v>
      </c>
      <c r="DG50">
        <v>35</v>
      </c>
      <c r="DJ50" t="s">
        <v>384</v>
      </c>
      <c r="DL50" t="s">
        <v>56</v>
      </c>
      <c r="DM50" t="s">
        <v>59</v>
      </c>
      <c r="DN50">
        <v>35</v>
      </c>
      <c r="DQ50" t="s">
        <v>385</v>
      </c>
      <c r="EU50" t="s">
        <v>386</v>
      </c>
      <c r="EV50">
        <v>60</v>
      </c>
      <c r="EW50">
        <v>60</v>
      </c>
      <c r="EX50">
        <v>0.37</v>
      </c>
      <c r="FC50" t="s">
        <v>4</v>
      </c>
      <c r="FE50" t="s">
        <v>4</v>
      </c>
      <c r="FF50" t="s">
        <v>7</v>
      </c>
      <c r="FM50" t="s">
        <v>4</v>
      </c>
      <c r="FN50" t="s">
        <v>4</v>
      </c>
      <c r="FO50" t="s">
        <v>3</v>
      </c>
      <c r="FP50" t="s">
        <v>37</v>
      </c>
      <c r="FQ50" t="s">
        <v>56</v>
      </c>
      <c r="FR50" t="s">
        <v>56</v>
      </c>
      <c r="FS50">
        <v>0</v>
      </c>
      <c r="FT50">
        <v>0</v>
      </c>
      <c r="FU50" t="s">
        <v>43</v>
      </c>
      <c r="FV50" t="s">
        <v>4</v>
      </c>
      <c r="FX50">
        <v>1.1000000000000001</v>
      </c>
      <c r="FY50">
        <v>14.8</v>
      </c>
      <c r="GF50" t="s">
        <v>15</v>
      </c>
      <c r="GG50" t="s">
        <v>11</v>
      </c>
      <c r="GL50" t="s">
        <v>3</v>
      </c>
      <c r="GM50" t="s">
        <v>25</v>
      </c>
      <c r="GN50">
        <v>1.6</v>
      </c>
      <c r="GO50">
        <v>1.8</v>
      </c>
      <c r="GP50" t="s">
        <v>4</v>
      </c>
      <c r="GQ50" t="s">
        <v>210</v>
      </c>
      <c r="GR50" t="s">
        <v>120</v>
      </c>
      <c r="GS50" t="s">
        <v>64</v>
      </c>
      <c r="GT50" t="s">
        <v>3</v>
      </c>
      <c r="GU50">
        <v>12</v>
      </c>
      <c r="GV50">
        <v>0</v>
      </c>
      <c r="GW50" t="s">
        <v>4</v>
      </c>
      <c r="GX50" t="s">
        <v>65</v>
      </c>
      <c r="GY50" t="s">
        <v>60</v>
      </c>
      <c r="GZ50">
        <v>12</v>
      </c>
      <c r="HA50">
        <v>5</v>
      </c>
      <c r="HB50">
        <v>2</v>
      </c>
      <c r="HE50" t="s">
        <v>56</v>
      </c>
      <c r="HF50" t="s">
        <v>213</v>
      </c>
      <c r="HG50">
        <v>48</v>
      </c>
      <c r="HJ50" t="s">
        <v>387</v>
      </c>
      <c r="HL50" t="s">
        <v>56</v>
      </c>
      <c r="HM50" t="s">
        <v>59</v>
      </c>
      <c r="HN50">
        <v>60</v>
      </c>
      <c r="HX50" t="s">
        <v>387</v>
      </c>
      <c r="IO50">
        <v>50</v>
      </c>
      <c r="IP50">
        <v>50</v>
      </c>
      <c r="IQ50">
        <v>0.86</v>
      </c>
      <c r="IR50" t="s">
        <v>68</v>
      </c>
      <c r="IS50" t="s">
        <v>4</v>
      </c>
      <c r="IT50" t="s">
        <v>4</v>
      </c>
      <c r="IV50" t="s">
        <v>4</v>
      </c>
      <c r="IW50" t="s">
        <v>4</v>
      </c>
      <c r="IY50">
        <v>1.1000000000000001</v>
      </c>
      <c r="IZ50" t="s">
        <v>4</v>
      </c>
      <c r="JB50" t="s">
        <v>7</v>
      </c>
      <c r="JG50" t="s">
        <v>37</v>
      </c>
      <c r="JH50" t="s">
        <v>43</v>
      </c>
      <c r="JI50">
        <v>17.8</v>
      </c>
      <c r="JP50" t="s">
        <v>15</v>
      </c>
      <c r="JQ50" t="s">
        <v>13</v>
      </c>
      <c r="JR50" t="s">
        <v>11</v>
      </c>
      <c r="JV50" t="s">
        <v>3</v>
      </c>
      <c r="JW50" t="s">
        <v>166</v>
      </c>
    </row>
    <row r="51" spans="1:284" x14ac:dyDescent="0.35">
      <c r="A51">
        <v>20501403</v>
      </c>
      <c r="B51" t="s">
        <v>72</v>
      </c>
      <c r="C51">
        <v>0.47569444444444442</v>
      </c>
      <c r="D51">
        <v>44447</v>
      </c>
      <c r="E51" t="s">
        <v>47</v>
      </c>
      <c r="F51" t="s">
        <v>271</v>
      </c>
      <c r="G51" t="s">
        <v>482</v>
      </c>
      <c r="H51" t="s">
        <v>477</v>
      </c>
      <c r="I51">
        <v>62.285319999999999</v>
      </c>
      <c r="J51">
        <v>-150.42371</v>
      </c>
      <c r="K51">
        <v>50</v>
      </c>
      <c r="L51">
        <v>50</v>
      </c>
      <c r="M51">
        <v>1.32</v>
      </c>
      <c r="P51" t="s">
        <v>68</v>
      </c>
      <c r="Q51" t="s">
        <v>4</v>
      </c>
      <c r="R51" t="s">
        <v>4</v>
      </c>
      <c r="T51" t="s">
        <v>4</v>
      </c>
      <c r="U51" t="s">
        <v>3</v>
      </c>
      <c r="V51">
        <v>0.3</v>
      </c>
      <c r="X51" t="s">
        <v>4</v>
      </c>
      <c r="Z51" t="s">
        <v>7</v>
      </c>
      <c r="AG51" t="s">
        <v>55</v>
      </c>
      <c r="AH51" t="s">
        <v>42</v>
      </c>
      <c r="AI51">
        <v>6.9</v>
      </c>
      <c r="AP51" t="s">
        <v>12</v>
      </c>
      <c r="AQ51" t="s">
        <v>16</v>
      </c>
      <c r="AR51" t="s">
        <v>13</v>
      </c>
      <c r="AS51" t="s">
        <v>15</v>
      </c>
      <c r="AV51" t="s">
        <v>4</v>
      </c>
      <c r="AY51">
        <v>25</v>
      </c>
      <c r="AZ51">
        <v>25</v>
      </c>
      <c r="BA51">
        <v>1.44</v>
      </c>
      <c r="BB51">
        <v>1</v>
      </c>
      <c r="BC51" t="s">
        <v>1118</v>
      </c>
      <c r="BD51">
        <v>0.43</v>
      </c>
      <c r="BE51">
        <v>0.1</v>
      </c>
      <c r="BJ51" t="s">
        <v>4</v>
      </c>
      <c r="BL51" t="s">
        <v>4</v>
      </c>
      <c r="BM51" t="s">
        <v>1077</v>
      </c>
      <c r="BT51" t="s">
        <v>4</v>
      </c>
      <c r="BU51" t="s">
        <v>4</v>
      </c>
      <c r="BV51" t="s">
        <v>4</v>
      </c>
      <c r="BW51" t="s">
        <v>414</v>
      </c>
      <c r="BX51" t="s">
        <v>56</v>
      </c>
      <c r="BY51" t="s">
        <v>56</v>
      </c>
      <c r="BZ51">
        <v>0</v>
      </c>
      <c r="CA51">
        <v>0</v>
      </c>
      <c r="CB51" t="s">
        <v>42</v>
      </c>
      <c r="CC51" t="s">
        <v>3</v>
      </c>
      <c r="CD51">
        <v>0.3</v>
      </c>
      <c r="CF51">
        <v>7.4</v>
      </c>
      <c r="CM51" t="s">
        <v>13</v>
      </c>
      <c r="CN51" t="s">
        <v>12</v>
      </c>
      <c r="CO51" t="s">
        <v>16</v>
      </c>
      <c r="CP51" t="s">
        <v>15</v>
      </c>
      <c r="CS51" t="s">
        <v>4</v>
      </c>
      <c r="CU51">
        <v>3.2</v>
      </c>
      <c r="CV51">
        <v>2.2999999999999998</v>
      </c>
      <c r="CW51" t="s">
        <v>4</v>
      </c>
      <c r="CZ51" t="s">
        <v>64</v>
      </c>
      <c r="DA51" t="s">
        <v>3</v>
      </c>
      <c r="DB51">
        <v>25</v>
      </c>
      <c r="DC51">
        <v>25</v>
      </c>
      <c r="DD51" t="s">
        <v>4</v>
      </c>
      <c r="DE51" t="s">
        <v>66</v>
      </c>
      <c r="DF51" t="s">
        <v>60</v>
      </c>
      <c r="DG51">
        <v>21</v>
      </c>
      <c r="DH51">
        <v>5</v>
      </c>
      <c r="DI51">
        <v>1</v>
      </c>
      <c r="DL51" t="s">
        <v>66</v>
      </c>
      <c r="DM51" t="s">
        <v>59</v>
      </c>
      <c r="DN51">
        <v>12</v>
      </c>
      <c r="DO51">
        <v>3</v>
      </c>
      <c r="DP51">
        <v>1</v>
      </c>
      <c r="DQ51" t="s">
        <v>484</v>
      </c>
      <c r="DR51">
        <v>5</v>
      </c>
      <c r="DS51" t="s">
        <v>65</v>
      </c>
      <c r="DT51" t="s">
        <v>59</v>
      </c>
      <c r="DU51">
        <v>6</v>
      </c>
      <c r="DV51">
        <v>5</v>
      </c>
      <c r="DW51">
        <v>2</v>
      </c>
      <c r="DZ51" t="s">
        <v>56</v>
      </c>
      <c r="EA51" t="s">
        <v>59</v>
      </c>
      <c r="EB51">
        <v>7</v>
      </c>
      <c r="EG51" t="s">
        <v>65</v>
      </c>
      <c r="EH51" t="s">
        <v>60</v>
      </c>
      <c r="EI51">
        <v>6</v>
      </c>
      <c r="EJ51">
        <v>5</v>
      </c>
      <c r="EK51">
        <v>2</v>
      </c>
      <c r="EV51">
        <v>14</v>
      </c>
      <c r="EW51">
        <v>14</v>
      </c>
      <c r="EX51">
        <v>4</v>
      </c>
      <c r="FC51" t="s">
        <v>3</v>
      </c>
      <c r="FD51" t="s">
        <v>486</v>
      </c>
      <c r="FE51" t="s">
        <v>4</v>
      </c>
      <c r="FF51" t="s">
        <v>7</v>
      </c>
      <c r="FM51" t="s">
        <v>4</v>
      </c>
      <c r="FN51" t="s">
        <v>4</v>
      </c>
      <c r="FO51" t="s">
        <v>4</v>
      </c>
      <c r="FP51" t="s">
        <v>415</v>
      </c>
      <c r="FQ51" t="s">
        <v>56</v>
      </c>
      <c r="FR51" t="s">
        <v>56</v>
      </c>
      <c r="FS51">
        <v>0</v>
      </c>
      <c r="FT51">
        <v>0</v>
      </c>
      <c r="FU51" t="s">
        <v>42</v>
      </c>
      <c r="FV51" t="s">
        <v>112</v>
      </c>
      <c r="FW51">
        <v>0.4</v>
      </c>
      <c r="FY51">
        <v>5.7</v>
      </c>
      <c r="GF51" t="s">
        <v>12</v>
      </c>
      <c r="GG51" t="s">
        <v>16</v>
      </c>
      <c r="GH51" t="s">
        <v>15</v>
      </c>
      <c r="GL51" t="s">
        <v>4</v>
      </c>
      <c r="GN51">
        <v>2.7</v>
      </c>
      <c r="GO51">
        <v>1.2</v>
      </c>
      <c r="GP51" t="s">
        <v>4</v>
      </c>
      <c r="GS51" t="s">
        <v>64</v>
      </c>
      <c r="GT51" t="s">
        <v>3</v>
      </c>
      <c r="GU51">
        <v>14</v>
      </c>
      <c r="GV51">
        <v>14</v>
      </c>
      <c r="GW51" t="s">
        <v>4</v>
      </c>
      <c r="GX51" t="s">
        <v>65</v>
      </c>
      <c r="GY51" t="s">
        <v>59</v>
      </c>
      <c r="GZ51">
        <v>4</v>
      </c>
      <c r="HA51">
        <v>5</v>
      </c>
      <c r="HB51">
        <v>5</v>
      </c>
      <c r="HE51" t="s">
        <v>173</v>
      </c>
      <c r="HF51" t="s">
        <v>59</v>
      </c>
      <c r="HG51">
        <v>10</v>
      </c>
      <c r="HH51">
        <v>5</v>
      </c>
      <c r="HI51">
        <v>1</v>
      </c>
      <c r="HL51" t="s">
        <v>65</v>
      </c>
      <c r="HM51" t="s">
        <v>60</v>
      </c>
      <c r="HN51">
        <v>7</v>
      </c>
      <c r="HO51">
        <v>5</v>
      </c>
      <c r="HP51">
        <v>5</v>
      </c>
      <c r="HS51" t="s">
        <v>173</v>
      </c>
      <c r="HT51" t="s">
        <v>60</v>
      </c>
      <c r="HU51">
        <v>7</v>
      </c>
      <c r="HV51">
        <v>5</v>
      </c>
      <c r="HW51">
        <v>1</v>
      </c>
      <c r="IO51">
        <v>50</v>
      </c>
      <c r="IP51">
        <v>50</v>
      </c>
      <c r="IQ51">
        <v>2.76</v>
      </c>
      <c r="IR51" t="s">
        <v>68</v>
      </c>
      <c r="IS51" t="s">
        <v>4</v>
      </c>
      <c r="IT51" t="s">
        <v>4</v>
      </c>
      <c r="IV51" t="s">
        <v>4</v>
      </c>
      <c r="IW51" t="s">
        <v>3</v>
      </c>
      <c r="IX51" s="12">
        <v>0.3</v>
      </c>
      <c r="IZ51" t="s">
        <v>4</v>
      </c>
      <c r="JB51" t="s">
        <v>7</v>
      </c>
      <c r="JG51" t="s">
        <v>416</v>
      </c>
      <c r="JH51" t="s">
        <v>42</v>
      </c>
      <c r="JI51">
        <v>7.7</v>
      </c>
      <c r="JP51" t="s">
        <v>13</v>
      </c>
      <c r="JQ51" t="s">
        <v>12</v>
      </c>
      <c r="JR51" t="s">
        <v>16</v>
      </c>
      <c r="JS51" t="s">
        <v>15</v>
      </c>
      <c r="JV51" t="s">
        <v>3</v>
      </c>
      <c r="JW51" t="s">
        <v>71</v>
      </c>
    </row>
    <row r="52" spans="1:284" x14ac:dyDescent="0.35">
      <c r="A52">
        <v>20501404</v>
      </c>
      <c r="B52" t="s">
        <v>72</v>
      </c>
      <c r="C52">
        <v>0.375</v>
      </c>
      <c r="D52">
        <v>44447</v>
      </c>
      <c r="E52" t="s">
        <v>47</v>
      </c>
      <c r="F52" t="s">
        <v>271</v>
      </c>
      <c r="G52" t="s">
        <v>482</v>
      </c>
      <c r="H52" t="s">
        <v>477</v>
      </c>
      <c r="I52">
        <v>62.237865999999997</v>
      </c>
      <c r="J52">
        <v>-150.439334</v>
      </c>
      <c r="K52">
        <v>50</v>
      </c>
      <c r="L52">
        <v>50</v>
      </c>
      <c r="M52">
        <v>0.24</v>
      </c>
      <c r="P52" t="s">
        <v>68</v>
      </c>
      <c r="Q52" t="s">
        <v>4</v>
      </c>
      <c r="R52" t="s">
        <v>4</v>
      </c>
      <c r="T52" t="s">
        <v>4</v>
      </c>
      <c r="U52" t="s">
        <v>3</v>
      </c>
      <c r="V52">
        <v>1.5</v>
      </c>
      <c r="X52" t="s">
        <v>4</v>
      </c>
      <c r="Z52" t="s">
        <v>7</v>
      </c>
      <c r="AG52" t="s">
        <v>37</v>
      </c>
      <c r="AH52" t="s">
        <v>43</v>
      </c>
      <c r="AI52">
        <v>4.2</v>
      </c>
      <c r="AP52" t="s">
        <v>15</v>
      </c>
      <c r="AQ52" t="s">
        <v>13</v>
      </c>
      <c r="AV52" t="s">
        <v>4</v>
      </c>
      <c r="AY52">
        <v>100</v>
      </c>
      <c r="AZ52">
        <v>100</v>
      </c>
      <c r="BA52">
        <v>0.2</v>
      </c>
      <c r="BB52">
        <v>1</v>
      </c>
      <c r="BC52" t="s">
        <v>1118</v>
      </c>
      <c r="BD52">
        <v>0.4</v>
      </c>
      <c r="BE52">
        <v>0.01</v>
      </c>
      <c r="BJ52" t="s">
        <v>4</v>
      </c>
      <c r="BL52" t="s">
        <v>4</v>
      </c>
      <c r="BM52" t="s">
        <v>54</v>
      </c>
      <c r="BT52" t="s">
        <v>4</v>
      </c>
      <c r="BU52" t="s">
        <v>4</v>
      </c>
      <c r="BV52" t="s">
        <v>4</v>
      </c>
      <c r="BW52" t="s">
        <v>37</v>
      </c>
      <c r="BX52" t="s">
        <v>56</v>
      </c>
      <c r="BY52" t="s">
        <v>56</v>
      </c>
      <c r="BZ52">
        <v>0</v>
      </c>
      <c r="CA52">
        <v>0</v>
      </c>
      <c r="CB52" t="s">
        <v>43</v>
      </c>
      <c r="CC52" t="s">
        <v>3</v>
      </c>
      <c r="CD52">
        <v>1.1000000000000001</v>
      </c>
      <c r="CF52">
        <v>6.5</v>
      </c>
      <c r="CM52" t="s">
        <v>15</v>
      </c>
      <c r="CN52" t="s">
        <v>14</v>
      </c>
      <c r="CO52" t="s">
        <v>13</v>
      </c>
      <c r="CP52" t="s">
        <v>12</v>
      </c>
      <c r="CS52" t="s">
        <v>4</v>
      </c>
      <c r="CU52">
        <v>1.7</v>
      </c>
      <c r="CV52">
        <v>1.5</v>
      </c>
      <c r="CW52" t="s">
        <v>4</v>
      </c>
      <c r="CZ52" t="s">
        <v>64</v>
      </c>
      <c r="DA52" t="s">
        <v>3</v>
      </c>
      <c r="DB52">
        <v>100</v>
      </c>
      <c r="DC52">
        <v>100</v>
      </c>
      <c r="DD52" t="s">
        <v>4</v>
      </c>
      <c r="DE52" t="s">
        <v>65</v>
      </c>
      <c r="DF52" t="s">
        <v>60</v>
      </c>
      <c r="DG52">
        <v>7</v>
      </c>
      <c r="DH52">
        <v>5</v>
      </c>
      <c r="DI52">
        <v>1</v>
      </c>
      <c r="DL52" t="s">
        <v>66</v>
      </c>
      <c r="DM52" t="s">
        <v>60</v>
      </c>
      <c r="DN52">
        <v>68</v>
      </c>
      <c r="DO52">
        <v>5</v>
      </c>
      <c r="DP52">
        <v>1</v>
      </c>
      <c r="DS52" t="s">
        <v>65</v>
      </c>
      <c r="DT52" t="s">
        <v>59</v>
      </c>
      <c r="DU52">
        <v>5</v>
      </c>
      <c r="DV52">
        <v>5</v>
      </c>
      <c r="DW52">
        <v>1</v>
      </c>
      <c r="DZ52" t="s">
        <v>66</v>
      </c>
      <c r="EA52" t="s">
        <v>59</v>
      </c>
      <c r="EB52">
        <v>95</v>
      </c>
      <c r="EC52">
        <v>5</v>
      </c>
      <c r="ED52">
        <v>1</v>
      </c>
      <c r="EG52" t="s">
        <v>483</v>
      </c>
      <c r="EH52" t="s">
        <v>60</v>
      </c>
      <c r="EI52">
        <v>25</v>
      </c>
      <c r="EV52">
        <v>12</v>
      </c>
      <c r="EW52">
        <v>12</v>
      </c>
      <c r="EX52">
        <v>2.17</v>
      </c>
      <c r="FC52" t="s">
        <v>4</v>
      </c>
      <c r="FE52" t="s">
        <v>4</v>
      </c>
      <c r="FF52" t="s">
        <v>7</v>
      </c>
      <c r="FM52" t="s">
        <v>4</v>
      </c>
      <c r="FN52" t="s">
        <v>4</v>
      </c>
      <c r="FO52" t="s">
        <v>4</v>
      </c>
      <c r="FP52" t="s">
        <v>37</v>
      </c>
      <c r="FQ52" t="s">
        <v>56</v>
      </c>
      <c r="FR52" t="s">
        <v>56</v>
      </c>
      <c r="FS52">
        <v>0</v>
      </c>
      <c r="FT52">
        <v>0</v>
      </c>
      <c r="FU52" t="s">
        <v>43</v>
      </c>
      <c r="FV52" t="s">
        <v>3</v>
      </c>
      <c r="FW52">
        <v>0.5</v>
      </c>
      <c r="FY52">
        <v>7</v>
      </c>
      <c r="GF52" t="s">
        <v>13</v>
      </c>
      <c r="GG52" t="s">
        <v>94</v>
      </c>
      <c r="GH52" t="s">
        <v>15</v>
      </c>
      <c r="GL52" t="s">
        <v>4</v>
      </c>
      <c r="GN52">
        <v>1.7</v>
      </c>
      <c r="GO52">
        <v>2.1</v>
      </c>
      <c r="GP52" t="s">
        <v>4</v>
      </c>
      <c r="GS52" t="s">
        <v>64</v>
      </c>
      <c r="GT52" t="s">
        <v>3</v>
      </c>
      <c r="GU52">
        <v>12</v>
      </c>
      <c r="GV52">
        <v>12</v>
      </c>
      <c r="GW52" t="s">
        <v>4</v>
      </c>
      <c r="GX52" t="s">
        <v>65</v>
      </c>
      <c r="GY52" t="s">
        <v>60</v>
      </c>
      <c r="GZ52">
        <v>12</v>
      </c>
      <c r="HA52">
        <v>5</v>
      </c>
      <c r="HB52">
        <v>1</v>
      </c>
      <c r="HE52" t="s">
        <v>65</v>
      </c>
      <c r="HF52" t="s">
        <v>59</v>
      </c>
      <c r="HG52">
        <v>12</v>
      </c>
      <c r="HH52">
        <v>5</v>
      </c>
      <c r="HI52">
        <v>1</v>
      </c>
      <c r="IO52">
        <v>50</v>
      </c>
      <c r="IP52">
        <v>51</v>
      </c>
      <c r="IQ52">
        <v>0.75</v>
      </c>
      <c r="IR52" t="s">
        <v>68</v>
      </c>
      <c r="IS52" t="s">
        <v>4</v>
      </c>
      <c r="IT52" t="s">
        <v>4</v>
      </c>
      <c r="IV52" t="s">
        <v>4</v>
      </c>
      <c r="IW52" t="s">
        <v>3</v>
      </c>
      <c r="IX52" s="12">
        <v>1.4</v>
      </c>
      <c r="IZ52" t="s">
        <v>4</v>
      </c>
      <c r="JB52" t="s">
        <v>7</v>
      </c>
      <c r="JG52" t="s">
        <v>37</v>
      </c>
      <c r="JH52" t="s">
        <v>43</v>
      </c>
      <c r="JI52">
        <v>7</v>
      </c>
      <c r="JP52" t="s">
        <v>15</v>
      </c>
      <c r="JQ52" t="s">
        <v>16</v>
      </c>
      <c r="JV52" t="s">
        <v>4</v>
      </c>
    </row>
    <row r="53" spans="1:284" x14ac:dyDescent="0.35">
      <c r="A53">
        <v>20501435</v>
      </c>
      <c r="B53" t="s">
        <v>288</v>
      </c>
      <c r="C53">
        <v>0.42708333333333331</v>
      </c>
      <c r="D53">
        <v>44433</v>
      </c>
      <c r="E53" t="s">
        <v>335</v>
      </c>
      <c r="F53" t="s">
        <v>269</v>
      </c>
      <c r="G53" t="s">
        <v>236</v>
      </c>
      <c r="H53" t="s">
        <v>354</v>
      </c>
      <c r="I53">
        <v>61.562469999999998</v>
      </c>
      <c r="J53">
        <v>-149.82598999999999</v>
      </c>
      <c r="K53">
        <v>90</v>
      </c>
      <c r="L53">
        <v>50</v>
      </c>
      <c r="M53">
        <v>0.04</v>
      </c>
      <c r="P53" t="s">
        <v>51</v>
      </c>
      <c r="Q53" t="s">
        <v>4</v>
      </c>
      <c r="R53" t="s">
        <v>3</v>
      </c>
      <c r="S53">
        <v>51</v>
      </c>
      <c r="T53" t="s">
        <v>4</v>
      </c>
      <c r="U53" t="s">
        <v>3</v>
      </c>
      <c r="V53">
        <v>1.9</v>
      </c>
      <c r="X53" t="s">
        <v>4</v>
      </c>
      <c r="Z53" t="s">
        <v>7</v>
      </c>
      <c r="AG53" t="s">
        <v>37</v>
      </c>
      <c r="AH53" t="s">
        <v>38</v>
      </c>
      <c r="AI53">
        <v>35.4</v>
      </c>
      <c r="AP53" t="s">
        <v>14</v>
      </c>
      <c r="AQ53" t="s">
        <v>12</v>
      </c>
      <c r="AR53" t="s">
        <v>13</v>
      </c>
      <c r="AV53" t="s">
        <v>4</v>
      </c>
      <c r="AY53">
        <v>46</v>
      </c>
      <c r="AZ53">
        <v>40</v>
      </c>
      <c r="BA53">
        <v>0.05</v>
      </c>
      <c r="BJ53" t="s">
        <v>4</v>
      </c>
      <c r="BL53" t="s">
        <v>4</v>
      </c>
      <c r="BM53" t="s">
        <v>54</v>
      </c>
      <c r="BT53" t="s">
        <v>4</v>
      </c>
      <c r="BU53" t="s">
        <v>4</v>
      </c>
      <c r="BV53" t="s">
        <v>4</v>
      </c>
      <c r="BW53" t="s">
        <v>38</v>
      </c>
      <c r="BX53" t="s">
        <v>56</v>
      </c>
      <c r="BY53" t="s">
        <v>56</v>
      </c>
      <c r="BZ53">
        <v>0</v>
      </c>
      <c r="CA53">
        <v>0</v>
      </c>
      <c r="CB53" t="s">
        <v>43</v>
      </c>
      <c r="CC53" t="s">
        <v>3</v>
      </c>
      <c r="CD53">
        <v>1.6</v>
      </c>
      <c r="CF53">
        <v>20.8</v>
      </c>
      <c r="CM53" t="s">
        <v>13</v>
      </c>
      <c r="CN53" t="s">
        <v>14</v>
      </c>
      <c r="CO53" t="s">
        <v>94</v>
      </c>
      <c r="CP53" t="s">
        <v>11</v>
      </c>
      <c r="CS53" t="s">
        <v>4</v>
      </c>
      <c r="CU53">
        <v>1.1000000000000001</v>
      </c>
      <c r="CV53">
        <v>2.2000000000000002</v>
      </c>
      <c r="CW53" t="s">
        <v>4</v>
      </c>
      <c r="CZ53" t="s">
        <v>64</v>
      </c>
      <c r="DA53" t="s">
        <v>3</v>
      </c>
      <c r="DB53">
        <v>25</v>
      </c>
      <c r="DC53">
        <v>40</v>
      </c>
      <c r="DD53" t="s">
        <v>4</v>
      </c>
      <c r="DE53" t="s">
        <v>355</v>
      </c>
      <c r="DF53" t="s">
        <v>60</v>
      </c>
      <c r="DG53">
        <v>40</v>
      </c>
      <c r="DH53">
        <v>5</v>
      </c>
      <c r="DI53">
        <v>1</v>
      </c>
      <c r="DL53" t="s">
        <v>355</v>
      </c>
      <c r="DM53" t="s">
        <v>59</v>
      </c>
      <c r="DN53">
        <v>25</v>
      </c>
      <c r="DO53">
        <v>5</v>
      </c>
      <c r="DP53">
        <v>1</v>
      </c>
      <c r="EV53">
        <v>42</v>
      </c>
      <c r="EW53">
        <v>42</v>
      </c>
      <c r="EX53">
        <v>0</v>
      </c>
      <c r="EY53">
        <v>2</v>
      </c>
      <c r="EZ53" t="s">
        <v>1118</v>
      </c>
      <c r="FA53">
        <v>0</v>
      </c>
      <c r="FB53">
        <v>0.05</v>
      </c>
      <c r="FC53" t="s">
        <v>4</v>
      </c>
      <c r="FE53" t="s">
        <v>4</v>
      </c>
      <c r="FF53" t="s">
        <v>7</v>
      </c>
      <c r="FM53" t="s">
        <v>4</v>
      </c>
      <c r="FN53" t="s">
        <v>4</v>
      </c>
      <c r="FO53" t="s">
        <v>4</v>
      </c>
      <c r="FP53" t="s">
        <v>38</v>
      </c>
      <c r="FQ53" t="s">
        <v>56</v>
      </c>
      <c r="FR53" t="s">
        <v>56</v>
      </c>
      <c r="FS53">
        <v>0</v>
      </c>
      <c r="FT53">
        <v>0</v>
      </c>
      <c r="FU53" t="s">
        <v>43</v>
      </c>
      <c r="FV53" t="s">
        <v>3</v>
      </c>
      <c r="FW53">
        <v>2.7</v>
      </c>
      <c r="FY53">
        <v>26</v>
      </c>
      <c r="GF53" t="s">
        <v>14</v>
      </c>
      <c r="GG53" t="s">
        <v>13</v>
      </c>
      <c r="GH53" t="s">
        <v>12</v>
      </c>
      <c r="GL53" t="s">
        <v>4</v>
      </c>
      <c r="GN53">
        <v>0.9</v>
      </c>
      <c r="GO53">
        <v>0.9</v>
      </c>
      <c r="GP53" t="s">
        <v>4</v>
      </c>
      <c r="GS53" t="s">
        <v>64</v>
      </c>
      <c r="GT53" t="s">
        <v>3</v>
      </c>
      <c r="GU53">
        <v>42</v>
      </c>
      <c r="GV53">
        <v>42</v>
      </c>
      <c r="GW53" t="s">
        <v>4</v>
      </c>
      <c r="GX53" t="s">
        <v>356</v>
      </c>
      <c r="GY53" t="s">
        <v>60</v>
      </c>
      <c r="GZ53">
        <v>20</v>
      </c>
      <c r="HA53">
        <v>5</v>
      </c>
      <c r="HB53">
        <v>2</v>
      </c>
      <c r="HE53" t="s">
        <v>293</v>
      </c>
      <c r="HF53" t="s">
        <v>213</v>
      </c>
      <c r="HG53">
        <v>22</v>
      </c>
      <c r="HH53">
        <v>5</v>
      </c>
      <c r="HI53">
        <v>1</v>
      </c>
      <c r="HL53" t="s">
        <v>356</v>
      </c>
      <c r="HM53" t="s">
        <v>59</v>
      </c>
      <c r="HN53">
        <v>15</v>
      </c>
      <c r="HO53">
        <v>5</v>
      </c>
      <c r="HP53">
        <v>1</v>
      </c>
      <c r="HS53" t="s">
        <v>66</v>
      </c>
      <c r="HT53" t="s">
        <v>59</v>
      </c>
      <c r="HU53">
        <v>27</v>
      </c>
      <c r="HV53">
        <v>5</v>
      </c>
      <c r="HW53">
        <v>1</v>
      </c>
      <c r="IO53">
        <v>50</v>
      </c>
      <c r="IP53">
        <v>53</v>
      </c>
      <c r="IQ53">
        <v>0</v>
      </c>
      <c r="IR53" t="s">
        <v>68</v>
      </c>
      <c r="IS53" t="s">
        <v>4</v>
      </c>
      <c r="IT53" t="s">
        <v>4</v>
      </c>
      <c r="IV53" t="s">
        <v>4</v>
      </c>
      <c r="IW53" t="s">
        <v>3</v>
      </c>
      <c r="IX53" s="12">
        <v>2.6</v>
      </c>
      <c r="IZ53" t="s">
        <v>4</v>
      </c>
      <c r="JB53" t="s">
        <v>7</v>
      </c>
      <c r="JG53" t="s">
        <v>38</v>
      </c>
      <c r="JH53" t="s">
        <v>43</v>
      </c>
      <c r="JI53">
        <v>24.4</v>
      </c>
      <c r="JP53" t="s">
        <v>94</v>
      </c>
      <c r="JQ53" t="s">
        <v>14</v>
      </c>
      <c r="JR53" t="s">
        <v>13</v>
      </c>
    </row>
    <row r="54" spans="1:284" x14ac:dyDescent="0.35">
      <c r="A54">
        <v>20501444</v>
      </c>
      <c r="B54" t="s">
        <v>192</v>
      </c>
      <c r="C54">
        <v>0.56597222222222221</v>
      </c>
      <c r="D54">
        <v>44462</v>
      </c>
      <c r="E54" t="s">
        <v>47</v>
      </c>
      <c r="F54" t="s">
        <v>117</v>
      </c>
      <c r="G54" t="s">
        <v>193</v>
      </c>
      <c r="H54" t="s">
        <v>194</v>
      </c>
      <c r="K54">
        <v>50</v>
      </c>
      <c r="L54">
        <v>50</v>
      </c>
      <c r="M54">
        <v>1.36</v>
      </c>
      <c r="P54" t="s">
        <v>68</v>
      </c>
      <c r="Q54" t="s">
        <v>4</v>
      </c>
      <c r="R54" t="s">
        <v>4</v>
      </c>
      <c r="T54" t="s">
        <v>4</v>
      </c>
      <c r="U54" t="s">
        <v>3</v>
      </c>
      <c r="V54">
        <v>0.9</v>
      </c>
      <c r="X54" t="s">
        <v>4</v>
      </c>
      <c r="Z54" t="s">
        <v>7</v>
      </c>
      <c r="AG54" t="s">
        <v>69</v>
      </c>
      <c r="AH54" t="s">
        <v>42</v>
      </c>
      <c r="AM54">
        <v>13.2</v>
      </c>
      <c r="AO54">
        <v>13</v>
      </c>
      <c r="AP54" t="s">
        <v>12</v>
      </c>
      <c r="AQ54" t="s">
        <v>13</v>
      </c>
      <c r="AR54" t="s">
        <v>14</v>
      </c>
      <c r="AV54" t="s">
        <v>3</v>
      </c>
      <c r="AW54" t="s">
        <v>95</v>
      </c>
      <c r="AY54">
        <v>24</v>
      </c>
      <c r="AZ54">
        <v>24</v>
      </c>
      <c r="BA54">
        <v>0.25</v>
      </c>
      <c r="BB54">
        <v>1</v>
      </c>
      <c r="BC54" t="s">
        <v>1118</v>
      </c>
      <c r="BD54">
        <v>0.56999999999999995</v>
      </c>
      <c r="BE54">
        <v>0.09</v>
      </c>
      <c r="BJ54" t="s">
        <v>4</v>
      </c>
      <c r="BL54" t="s">
        <v>4</v>
      </c>
      <c r="BM54" t="s">
        <v>54</v>
      </c>
      <c r="BT54" t="s">
        <v>4</v>
      </c>
      <c r="BU54" t="s">
        <v>4</v>
      </c>
      <c r="BV54" t="s">
        <v>4</v>
      </c>
      <c r="BW54" t="s">
        <v>55</v>
      </c>
      <c r="BX54" t="s">
        <v>56</v>
      </c>
      <c r="BY54" t="s">
        <v>56</v>
      </c>
      <c r="BZ54">
        <v>0</v>
      </c>
      <c r="CA54">
        <v>0</v>
      </c>
      <c r="CB54" t="s">
        <v>42</v>
      </c>
      <c r="CC54" t="s">
        <v>3</v>
      </c>
      <c r="CD54">
        <v>0.8</v>
      </c>
      <c r="CF54">
        <v>11.5</v>
      </c>
      <c r="CM54" t="s">
        <v>13</v>
      </c>
      <c r="CN54" t="s">
        <v>12</v>
      </c>
      <c r="CS54" t="s">
        <v>4</v>
      </c>
      <c r="CU54">
        <v>2.4</v>
      </c>
      <c r="CV54">
        <v>2.8</v>
      </c>
      <c r="CW54" t="s">
        <v>4</v>
      </c>
      <c r="CZ54" t="s">
        <v>64</v>
      </c>
      <c r="DA54" t="s">
        <v>3</v>
      </c>
      <c r="DB54">
        <v>24</v>
      </c>
      <c r="DC54">
        <v>24</v>
      </c>
      <c r="DD54" t="s">
        <v>4</v>
      </c>
      <c r="DE54" t="s">
        <v>173</v>
      </c>
      <c r="DF54" t="s">
        <v>60</v>
      </c>
      <c r="DG54">
        <v>24</v>
      </c>
      <c r="DH54">
        <v>5</v>
      </c>
      <c r="DI54">
        <v>3</v>
      </c>
      <c r="DL54" t="s">
        <v>173</v>
      </c>
      <c r="DM54" t="s">
        <v>59</v>
      </c>
      <c r="DN54">
        <v>24</v>
      </c>
      <c r="DO54">
        <v>5</v>
      </c>
      <c r="DP54">
        <v>2</v>
      </c>
      <c r="EV54">
        <v>20</v>
      </c>
      <c r="EW54">
        <v>20</v>
      </c>
      <c r="EX54">
        <v>0.4</v>
      </c>
      <c r="FC54" t="s">
        <v>4</v>
      </c>
      <c r="FE54" t="s">
        <v>4</v>
      </c>
      <c r="FF54" t="s">
        <v>7</v>
      </c>
      <c r="FM54" t="s">
        <v>4</v>
      </c>
      <c r="FN54" t="s">
        <v>4</v>
      </c>
      <c r="FO54" t="s">
        <v>4</v>
      </c>
      <c r="FP54" t="s">
        <v>39</v>
      </c>
      <c r="FQ54" t="s">
        <v>56</v>
      </c>
      <c r="FR54" t="s">
        <v>56</v>
      </c>
      <c r="FS54">
        <v>0</v>
      </c>
      <c r="FT54">
        <v>0</v>
      </c>
      <c r="FU54" t="s">
        <v>42</v>
      </c>
      <c r="FV54" t="s">
        <v>3</v>
      </c>
      <c r="FW54">
        <v>0.8</v>
      </c>
      <c r="FY54">
        <v>13.9</v>
      </c>
      <c r="GF54" t="s">
        <v>12</v>
      </c>
      <c r="GG54" t="s">
        <v>13</v>
      </c>
      <c r="GH54" t="s">
        <v>195</v>
      </c>
      <c r="GL54" t="s">
        <v>4</v>
      </c>
      <c r="GN54">
        <v>2.5</v>
      </c>
      <c r="GO54">
        <v>1.8</v>
      </c>
      <c r="GP54" t="s">
        <v>4</v>
      </c>
      <c r="GS54" t="s">
        <v>64</v>
      </c>
      <c r="GT54" t="s">
        <v>3</v>
      </c>
      <c r="GU54">
        <v>20</v>
      </c>
      <c r="GV54">
        <v>20</v>
      </c>
      <c r="GW54" t="s">
        <v>4</v>
      </c>
      <c r="GX54" t="s">
        <v>173</v>
      </c>
      <c r="GY54" t="s">
        <v>60</v>
      </c>
      <c r="GZ54">
        <v>20</v>
      </c>
      <c r="HA54">
        <v>3</v>
      </c>
      <c r="HB54">
        <v>1</v>
      </c>
      <c r="HC54" t="s">
        <v>196</v>
      </c>
      <c r="HD54">
        <v>20</v>
      </c>
      <c r="HE54" t="s">
        <v>173</v>
      </c>
      <c r="HF54" t="s">
        <v>59</v>
      </c>
      <c r="HG54">
        <v>20</v>
      </c>
      <c r="HH54">
        <v>3</v>
      </c>
      <c r="HI54">
        <v>1</v>
      </c>
      <c r="HJ54" t="s">
        <v>196</v>
      </c>
      <c r="HK54">
        <v>20</v>
      </c>
      <c r="IO54">
        <v>50</v>
      </c>
      <c r="IP54">
        <v>50</v>
      </c>
      <c r="IQ54">
        <v>0.08</v>
      </c>
      <c r="IR54" t="s">
        <v>68</v>
      </c>
      <c r="IS54" t="s">
        <v>4</v>
      </c>
      <c r="IT54" t="s">
        <v>4</v>
      </c>
      <c r="IV54" t="s">
        <v>4</v>
      </c>
      <c r="IW54" t="s">
        <v>3</v>
      </c>
      <c r="IX54" s="12">
        <v>1.3</v>
      </c>
      <c r="IZ54" t="s">
        <v>4</v>
      </c>
      <c r="JB54" t="s">
        <v>7</v>
      </c>
      <c r="JG54" t="s">
        <v>39</v>
      </c>
      <c r="JH54" t="s">
        <v>42</v>
      </c>
      <c r="JI54">
        <v>12.5</v>
      </c>
      <c r="JP54" t="s">
        <v>14</v>
      </c>
      <c r="JQ54" t="s">
        <v>13</v>
      </c>
      <c r="JR54" t="s">
        <v>12</v>
      </c>
      <c r="JV54" t="s">
        <v>4</v>
      </c>
    </row>
    <row r="55" spans="1:284" x14ac:dyDescent="0.35">
      <c r="A55">
        <v>20501445</v>
      </c>
      <c r="B55" t="s">
        <v>72</v>
      </c>
      <c r="C55">
        <v>0.61458333333333337</v>
      </c>
      <c r="D55">
        <v>44427</v>
      </c>
      <c r="E55" t="s">
        <v>47</v>
      </c>
      <c r="F55" t="s">
        <v>357</v>
      </c>
      <c r="G55" t="s">
        <v>396</v>
      </c>
      <c r="H55" t="s">
        <v>403</v>
      </c>
      <c r="K55">
        <v>76</v>
      </c>
      <c r="P55" t="s">
        <v>68</v>
      </c>
      <c r="Q55" t="s">
        <v>4</v>
      </c>
      <c r="R55" t="s">
        <v>4</v>
      </c>
      <c r="T55" t="s">
        <v>4</v>
      </c>
      <c r="U55" t="s">
        <v>3</v>
      </c>
      <c r="V55">
        <v>2</v>
      </c>
      <c r="X55" t="s">
        <v>4</v>
      </c>
      <c r="Z55" t="s">
        <v>7</v>
      </c>
      <c r="AG55" t="s">
        <v>37</v>
      </c>
      <c r="AH55" t="s">
        <v>43</v>
      </c>
      <c r="AI55">
        <v>8.6</v>
      </c>
      <c r="AN55" t="s">
        <v>945</v>
      </c>
      <c r="AP55" t="s">
        <v>15</v>
      </c>
      <c r="AQ55" t="s">
        <v>12</v>
      </c>
      <c r="AR55" t="s">
        <v>11</v>
      </c>
      <c r="AV55" t="s">
        <v>4</v>
      </c>
      <c r="AY55">
        <v>26</v>
      </c>
      <c r="BJ55" t="s">
        <v>4</v>
      </c>
      <c r="BL55" t="s">
        <v>4</v>
      </c>
      <c r="BM55" t="s">
        <v>54</v>
      </c>
      <c r="BT55" t="s">
        <v>4</v>
      </c>
      <c r="BU55" t="s">
        <v>4</v>
      </c>
      <c r="BV55" t="s">
        <v>4</v>
      </c>
      <c r="BW55" t="s">
        <v>37</v>
      </c>
      <c r="BX55" t="s">
        <v>56</v>
      </c>
      <c r="BY55" t="s">
        <v>56</v>
      </c>
      <c r="BZ55">
        <v>0</v>
      </c>
      <c r="CA55">
        <v>0</v>
      </c>
      <c r="CB55" t="s">
        <v>43</v>
      </c>
      <c r="CC55" t="s">
        <v>3</v>
      </c>
      <c r="CD55">
        <v>1.9</v>
      </c>
      <c r="CF55">
        <v>9.6999999999999993</v>
      </c>
      <c r="CM55" t="s">
        <v>15</v>
      </c>
      <c r="CN55" t="s">
        <v>11</v>
      </c>
      <c r="CO55" t="s">
        <v>94</v>
      </c>
      <c r="CP55" t="s">
        <v>14</v>
      </c>
      <c r="CS55" t="s">
        <v>4</v>
      </c>
      <c r="CU55">
        <v>1.2</v>
      </c>
      <c r="CV55">
        <v>1.3</v>
      </c>
      <c r="CW55" t="s">
        <v>4</v>
      </c>
      <c r="CX55" t="s">
        <v>398</v>
      </c>
      <c r="CY55" t="s">
        <v>120</v>
      </c>
      <c r="CZ55" t="s">
        <v>402</v>
      </c>
      <c r="DA55" t="s">
        <v>3</v>
      </c>
      <c r="DB55">
        <v>26</v>
      </c>
      <c r="DC55">
        <v>26</v>
      </c>
      <c r="DD55" t="s">
        <v>3</v>
      </c>
      <c r="DE55" t="s">
        <v>293</v>
      </c>
      <c r="DF55" t="s">
        <v>60</v>
      </c>
      <c r="DG55">
        <v>26</v>
      </c>
      <c r="DH55">
        <v>5</v>
      </c>
      <c r="DI55">
        <v>1</v>
      </c>
      <c r="DL55" t="s">
        <v>293</v>
      </c>
      <c r="DM55" t="s">
        <v>59</v>
      </c>
      <c r="DN55">
        <v>26</v>
      </c>
      <c r="DO55">
        <v>5</v>
      </c>
      <c r="DP55">
        <v>1</v>
      </c>
      <c r="EV55">
        <v>35</v>
      </c>
      <c r="FC55" t="s">
        <v>4</v>
      </c>
      <c r="FE55" t="s">
        <v>4</v>
      </c>
      <c r="FF55" t="s">
        <v>7</v>
      </c>
      <c r="FM55" t="s">
        <v>4</v>
      </c>
      <c r="FN55" t="s">
        <v>3</v>
      </c>
      <c r="FO55" t="s">
        <v>3</v>
      </c>
      <c r="FP55" t="s">
        <v>37</v>
      </c>
      <c r="FQ55" t="s">
        <v>56</v>
      </c>
      <c r="FR55" t="s">
        <v>56</v>
      </c>
      <c r="FS55">
        <v>0</v>
      </c>
      <c r="FT55">
        <v>0</v>
      </c>
      <c r="FU55" t="s">
        <v>43</v>
      </c>
      <c r="FV55" t="s">
        <v>3</v>
      </c>
      <c r="FW55">
        <v>1.9</v>
      </c>
      <c r="FY55">
        <v>9.8000000000000007</v>
      </c>
      <c r="GF55" t="s">
        <v>15</v>
      </c>
      <c r="GG55" t="s">
        <v>11</v>
      </c>
      <c r="GL55" t="s">
        <v>4</v>
      </c>
      <c r="GN55">
        <v>1.9</v>
      </c>
      <c r="GO55">
        <v>0.6</v>
      </c>
      <c r="GP55" t="s">
        <v>4</v>
      </c>
      <c r="GQ55" t="s">
        <v>398</v>
      </c>
      <c r="GR55" t="s">
        <v>120</v>
      </c>
      <c r="GS55" t="s">
        <v>402</v>
      </c>
      <c r="GT55" t="s">
        <v>3</v>
      </c>
      <c r="GU55">
        <v>35</v>
      </c>
      <c r="GV55">
        <v>35</v>
      </c>
      <c r="GX55" t="s">
        <v>293</v>
      </c>
      <c r="GY55" t="s">
        <v>60</v>
      </c>
      <c r="GZ55">
        <v>35</v>
      </c>
      <c r="HA55">
        <v>5</v>
      </c>
      <c r="HB55">
        <v>1</v>
      </c>
      <c r="HE55" t="s">
        <v>293</v>
      </c>
      <c r="HF55" t="s">
        <v>59</v>
      </c>
      <c r="HG55">
        <v>35</v>
      </c>
      <c r="HH55">
        <v>5</v>
      </c>
      <c r="HI55">
        <v>1</v>
      </c>
      <c r="IO55">
        <v>50</v>
      </c>
      <c r="IR55" t="s">
        <v>68</v>
      </c>
      <c r="IS55" t="s">
        <v>4</v>
      </c>
      <c r="IT55" t="s">
        <v>4</v>
      </c>
      <c r="IV55" t="s">
        <v>4</v>
      </c>
      <c r="IW55" t="s">
        <v>3</v>
      </c>
      <c r="IX55" s="12">
        <v>1.7</v>
      </c>
      <c r="IZ55" t="s">
        <v>4</v>
      </c>
      <c r="JB55" t="s">
        <v>7</v>
      </c>
      <c r="JG55" t="s">
        <v>37</v>
      </c>
      <c r="JH55" t="s">
        <v>43</v>
      </c>
      <c r="JI55">
        <v>9.6999999999999993</v>
      </c>
      <c r="JP55" t="s">
        <v>15</v>
      </c>
      <c r="JQ55" t="s">
        <v>12</v>
      </c>
      <c r="JR55" t="s">
        <v>11</v>
      </c>
      <c r="JS55" t="s">
        <v>13</v>
      </c>
      <c r="JV55" t="s">
        <v>4</v>
      </c>
    </row>
    <row r="56" spans="1:284" x14ac:dyDescent="0.35">
      <c r="A56">
        <v>20501461</v>
      </c>
      <c r="B56" t="s">
        <v>288</v>
      </c>
      <c r="C56">
        <v>0.51388888888888895</v>
      </c>
      <c r="D56">
        <v>44449</v>
      </c>
      <c r="E56" t="s">
        <v>47</v>
      </c>
      <c r="F56" t="s">
        <v>271</v>
      </c>
      <c r="G56" t="s">
        <v>295</v>
      </c>
      <c r="H56" t="s">
        <v>296</v>
      </c>
      <c r="K56">
        <v>50</v>
      </c>
      <c r="L56">
        <v>50</v>
      </c>
      <c r="M56">
        <v>3.04</v>
      </c>
      <c r="P56" t="s">
        <v>68</v>
      </c>
      <c r="Q56" t="s">
        <v>4</v>
      </c>
      <c r="R56" t="s">
        <v>4</v>
      </c>
      <c r="T56" t="s">
        <v>4</v>
      </c>
      <c r="U56" t="s">
        <v>3</v>
      </c>
      <c r="V56">
        <v>0.9</v>
      </c>
      <c r="X56" t="s">
        <v>4</v>
      </c>
      <c r="Z56" t="s">
        <v>7</v>
      </c>
      <c r="AG56" t="s">
        <v>55</v>
      </c>
      <c r="AH56" t="s">
        <v>41</v>
      </c>
      <c r="AI56">
        <v>7.1</v>
      </c>
      <c r="AP56" t="s">
        <v>12</v>
      </c>
      <c r="AQ56" t="s">
        <v>13</v>
      </c>
      <c r="AV56" t="s">
        <v>4</v>
      </c>
      <c r="AY56">
        <v>162</v>
      </c>
      <c r="AZ56">
        <v>162</v>
      </c>
      <c r="BA56">
        <v>1.1499999999999999</v>
      </c>
      <c r="BB56">
        <v>0.25</v>
      </c>
      <c r="BC56" t="s">
        <v>1118</v>
      </c>
      <c r="BD56">
        <v>0.55000000000000004</v>
      </c>
      <c r="BE56">
        <v>0.31</v>
      </c>
      <c r="BJ56" t="s">
        <v>4</v>
      </c>
      <c r="BL56" t="s">
        <v>4</v>
      </c>
      <c r="BM56" t="s">
        <v>54</v>
      </c>
      <c r="BT56" t="s">
        <v>4</v>
      </c>
      <c r="BU56" t="s">
        <v>4</v>
      </c>
      <c r="BV56" t="s">
        <v>4</v>
      </c>
      <c r="BW56" t="s">
        <v>55</v>
      </c>
      <c r="BX56" t="s">
        <v>56</v>
      </c>
      <c r="BY56" t="s">
        <v>56</v>
      </c>
      <c r="BZ56">
        <v>0</v>
      </c>
      <c r="CA56">
        <v>0</v>
      </c>
      <c r="CB56" t="s">
        <v>42</v>
      </c>
      <c r="CC56" t="s">
        <v>4</v>
      </c>
      <c r="CE56">
        <v>0.6</v>
      </c>
      <c r="CF56">
        <v>16.5</v>
      </c>
      <c r="CM56" t="s">
        <v>13</v>
      </c>
      <c r="CN56" t="s">
        <v>12</v>
      </c>
      <c r="CS56" t="s">
        <v>4</v>
      </c>
      <c r="CU56">
        <v>2.2000000000000002</v>
      </c>
      <c r="CW56" t="s">
        <v>4</v>
      </c>
      <c r="CZ56" t="s">
        <v>57</v>
      </c>
      <c r="DA56" t="s">
        <v>3</v>
      </c>
      <c r="DB56">
        <v>162</v>
      </c>
      <c r="DC56">
        <v>162</v>
      </c>
      <c r="DD56" t="s">
        <v>3</v>
      </c>
      <c r="DE56" t="s">
        <v>297</v>
      </c>
      <c r="DF56" t="s">
        <v>60</v>
      </c>
      <c r="DG56">
        <v>138</v>
      </c>
      <c r="DH56">
        <v>5</v>
      </c>
      <c r="DI56">
        <v>4</v>
      </c>
      <c r="DJ56" t="s">
        <v>298</v>
      </c>
      <c r="DK56">
        <v>138</v>
      </c>
      <c r="DL56" t="s">
        <v>65</v>
      </c>
      <c r="DM56" t="s">
        <v>60</v>
      </c>
      <c r="DN56">
        <v>24</v>
      </c>
      <c r="DO56">
        <v>5</v>
      </c>
      <c r="DP56">
        <v>4</v>
      </c>
      <c r="DS56" t="s">
        <v>299</v>
      </c>
      <c r="DT56" t="s">
        <v>59</v>
      </c>
      <c r="DU56">
        <v>162</v>
      </c>
      <c r="DV56">
        <v>5</v>
      </c>
      <c r="DW56">
        <v>5</v>
      </c>
      <c r="EV56">
        <v>134</v>
      </c>
      <c r="EW56">
        <v>134.5</v>
      </c>
      <c r="EX56">
        <v>2.3199999999999998</v>
      </c>
      <c r="EY56">
        <v>2</v>
      </c>
      <c r="EZ56" t="s">
        <v>1118</v>
      </c>
      <c r="FA56">
        <v>0.55000000000000004</v>
      </c>
      <c r="FB56">
        <v>0.31</v>
      </c>
      <c r="FC56" t="s">
        <v>4</v>
      </c>
      <c r="FE56" t="s">
        <v>4</v>
      </c>
      <c r="FF56" t="s">
        <v>1076</v>
      </c>
      <c r="FG56" t="s">
        <v>302</v>
      </c>
      <c r="FH56">
        <v>84</v>
      </c>
      <c r="FI56">
        <v>50</v>
      </c>
      <c r="FJ56" t="s">
        <v>303</v>
      </c>
      <c r="FK56">
        <v>134</v>
      </c>
      <c r="FL56">
        <v>0</v>
      </c>
      <c r="FM56" t="s">
        <v>3</v>
      </c>
      <c r="FN56" t="s">
        <v>3</v>
      </c>
      <c r="FO56" t="s">
        <v>4</v>
      </c>
      <c r="FP56" t="s">
        <v>55</v>
      </c>
      <c r="FQ56" t="s">
        <v>56</v>
      </c>
      <c r="FR56" t="s">
        <v>56</v>
      </c>
      <c r="FS56">
        <v>0</v>
      </c>
      <c r="FT56">
        <v>0</v>
      </c>
      <c r="FU56" t="s">
        <v>41</v>
      </c>
      <c r="FV56" t="s">
        <v>3</v>
      </c>
      <c r="FW56">
        <v>0.7</v>
      </c>
      <c r="FY56">
        <v>12.2</v>
      </c>
      <c r="GB56">
        <v>12.2</v>
      </c>
      <c r="GF56" t="s">
        <v>11</v>
      </c>
      <c r="GG56" t="s">
        <v>94</v>
      </c>
      <c r="GH56" t="s">
        <v>13</v>
      </c>
      <c r="GL56" t="s">
        <v>4</v>
      </c>
      <c r="GP56" t="s">
        <v>3</v>
      </c>
      <c r="GR56" t="s">
        <v>304</v>
      </c>
      <c r="GS56" t="s">
        <v>88</v>
      </c>
      <c r="GT56" t="s">
        <v>4</v>
      </c>
      <c r="GU56">
        <v>175</v>
      </c>
      <c r="GV56">
        <v>175</v>
      </c>
      <c r="GW56" t="s">
        <v>4</v>
      </c>
      <c r="GX56" t="s">
        <v>56</v>
      </c>
      <c r="GY56" t="s">
        <v>60</v>
      </c>
      <c r="GZ56">
        <v>175</v>
      </c>
      <c r="HA56">
        <v>2</v>
      </c>
      <c r="HB56">
        <v>5</v>
      </c>
      <c r="HC56" t="s">
        <v>305</v>
      </c>
      <c r="HD56">
        <v>175</v>
      </c>
      <c r="HE56" t="s">
        <v>56</v>
      </c>
      <c r="HF56" t="s">
        <v>59</v>
      </c>
      <c r="HG56">
        <v>175</v>
      </c>
      <c r="HH56">
        <v>2</v>
      </c>
      <c r="HI56">
        <v>5</v>
      </c>
      <c r="HJ56" t="s">
        <v>306</v>
      </c>
      <c r="HK56">
        <v>175</v>
      </c>
      <c r="IO56">
        <v>0</v>
      </c>
      <c r="IP56" t="s">
        <v>945</v>
      </c>
      <c r="IQ56">
        <v>0</v>
      </c>
      <c r="IS56" t="s">
        <v>3</v>
      </c>
      <c r="IZ56" t="s">
        <v>3</v>
      </c>
      <c r="JA56" t="s">
        <v>188</v>
      </c>
    </row>
    <row r="57" spans="1:284" x14ac:dyDescent="0.35">
      <c r="A57">
        <v>20501462</v>
      </c>
      <c r="B57" t="s">
        <v>288</v>
      </c>
      <c r="C57">
        <v>0.34722222222222227</v>
      </c>
      <c r="D57">
        <v>44449</v>
      </c>
      <c r="E57" t="s">
        <v>47</v>
      </c>
      <c r="F57" t="s">
        <v>197</v>
      </c>
      <c r="G57" t="s">
        <v>316</v>
      </c>
      <c r="H57" t="s">
        <v>296</v>
      </c>
      <c r="K57">
        <v>50</v>
      </c>
      <c r="L57">
        <v>20</v>
      </c>
      <c r="M57">
        <v>0.7</v>
      </c>
      <c r="P57" t="s">
        <v>68</v>
      </c>
      <c r="Q57" t="s">
        <v>4</v>
      </c>
      <c r="R57" t="s">
        <v>4</v>
      </c>
      <c r="T57" t="s">
        <v>4</v>
      </c>
      <c r="U57" t="s">
        <v>3</v>
      </c>
      <c r="V57">
        <v>1.2</v>
      </c>
      <c r="X57" t="s">
        <v>4</v>
      </c>
      <c r="Z57" t="s">
        <v>7</v>
      </c>
      <c r="AG57" t="s">
        <v>38</v>
      </c>
      <c r="AH57" t="s">
        <v>42</v>
      </c>
      <c r="AI57">
        <v>16.600000000000001</v>
      </c>
      <c r="AP57" t="s">
        <v>12</v>
      </c>
      <c r="AQ57" t="s">
        <v>13</v>
      </c>
      <c r="AR57" t="s">
        <v>14</v>
      </c>
      <c r="AV57" t="s">
        <v>3</v>
      </c>
      <c r="AW57" t="s">
        <v>25</v>
      </c>
      <c r="AY57">
        <v>38</v>
      </c>
      <c r="AZ57">
        <v>38</v>
      </c>
      <c r="BA57">
        <v>0.11</v>
      </c>
      <c r="BB57">
        <v>1</v>
      </c>
      <c r="BC57" t="s">
        <v>1118</v>
      </c>
      <c r="BD57">
        <v>0.64</v>
      </c>
      <c r="BE57">
        <v>0.06</v>
      </c>
      <c r="BJ57" t="s">
        <v>4</v>
      </c>
      <c r="BL57" t="s">
        <v>4</v>
      </c>
      <c r="BM57" t="s">
        <v>54</v>
      </c>
      <c r="BT57" t="s">
        <v>4</v>
      </c>
      <c r="BU57" t="s">
        <v>4</v>
      </c>
      <c r="BV57" t="s">
        <v>4</v>
      </c>
      <c r="BW57" t="s">
        <v>69</v>
      </c>
      <c r="BX57" t="s">
        <v>56</v>
      </c>
      <c r="BY57" t="s">
        <v>56</v>
      </c>
      <c r="BZ57">
        <v>0</v>
      </c>
      <c r="CA57">
        <v>0</v>
      </c>
      <c r="CB57" t="s">
        <v>42</v>
      </c>
      <c r="CC57" t="s">
        <v>3</v>
      </c>
      <c r="CD57">
        <v>0.8</v>
      </c>
      <c r="CF57">
        <v>20.3</v>
      </c>
      <c r="CM57" t="s">
        <v>13</v>
      </c>
      <c r="CN57" t="s">
        <v>12</v>
      </c>
      <c r="CO57" t="s">
        <v>14</v>
      </c>
      <c r="CS57" t="s">
        <v>4</v>
      </c>
      <c r="CU57">
        <v>2</v>
      </c>
      <c r="CV57">
        <v>1.8</v>
      </c>
      <c r="CW57" t="s">
        <v>4</v>
      </c>
      <c r="CZ57" t="s">
        <v>64</v>
      </c>
      <c r="DA57" t="s">
        <v>3</v>
      </c>
      <c r="DB57">
        <v>34</v>
      </c>
      <c r="DC57">
        <v>38</v>
      </c>
      <c r="DD57" t="s">
        <v>4</v>
      </c>
      <c r="DE57" t="s">
        <v>317</v>
      </c>
      <c r="DF57" t="s">
        <v>60</v>
      </c>
      <c r="DG57">
        <v>34</v>
      </c>
      <c r="DH57">
        <v>5</v>
      </c>
      <c r="DI57">
        <v>1</v>
      </c>
      <c r="DL57" t="s">
        <v>65</v>
      </c>
      <c r="DM57" t="s">
        <v>59</v>
      </c>
      <c r="DN57">
        <v>4</v>
      </c>
      <c r="DO57">
        <v>5</v>
      </c>
      <c r="DP57">
        <v>4</v>
      </c>
      <c r="DS57" t="s">
        <v>317</v>
      </c>
      <c r="DT57" t="s">
        <v>59</v>
      </c>
      <c r="DU57">
        <v>30</v>
      </c>
      <c r="DV57">
        <v>5</v>
      </c>
      <c r="DW57">
        <v>1</v>
      </c>
      <c r="EV57">
        <v>46</v>
      </c>
      <c r="EW57">
        <v>45.7</v>
      </c>
      <c r="EX57">
        <v>1.53</v>
      </c>
      <c r="FC57" t="s">
        <v>4</v>
      </c>
      <c r="FE57" t="s">
        <v>4</v>
      </c>
      <c r="FF57" t="s">
        <v>7</v>
      </c>
      <c r="FM57" t="s">
        <v>3</v>
      </c>
      <c r="FN57" t="s">
        <v>4</v>
      </c>
      <c r="FO57" t="s">
        <v>4</v>
      </c>
      <c r="FP57" t="s">
        <v>55</v>
      </c>
      <c r="FQ57" t="s">
        <v>56</v>
      </c>
      <c r="FR57" t="s">
        <v>56</v>
      </c>
      <c r="FS57">
        <v>0</v>
      </c>
      <c r="FT57">
        <v>0</v>
      </c>
      <c r="FU57" t="s">
        <v>42</v>
      </c>
      <c r="FV57" t="s">
        <v>3</v>
      </c>
      <c r="FW57">
        <v>0.6</v>
      </c>
      <c r="FY57">
        <v>14.9</v>
      </c>
      <c r="GF57" t="s">
        <v>12</v>
      </c>
      <c r="GG57" t="s">
        <v>13</v>
      </c>
      <c r="GL57" t="s">
        <v>4</v>
      </c>
      <c r="GN57">
        <v>2.5</v>
      </c>
      <c r="GO57">
        <v>2.6</v>
      </c>
      <c r="GP57" t="s">
        <v>4</v>
      </c>
      <c r="GS57" t="s">
        <v>64</v>
      </c>
      <c r="GT57" t="s">
        <v>3</v>
      </c>
      <c r="GU57">
        <v>33</v>
      </c>
      <c r="GV57">
        <v>33</v>
      </c>
      <c r="GW57" t="s">
        <v>4</v>
      </c>
      <c r="GX57" t="s">
        <v>65</v>
      </c>
      <c r="GY57" t="s">
        <v>60</v>
      </c>
      <c r="GZ57">
        <v>5</v>
      </c>
      <c r="HA57">
        <v>4</v>
      </c>
      <c r="HB57">
        <v>4</v>
      </c>
      <c r="HC57" t="s">
        <v>319</v>
      </c>
      <c r="HD57">
        <v>5</v>
      </c>
      <c r="HE57" t="s">
        <v>317</v>
      </c>
      <c r="HF57" t="s">
        <v>213</v>
      </c>
      <c r="HG57">
        <v>28</v>
      </c>
      <c r="HH57">
        <v>5</v>
      </c>
      <c r="HI57">
        <v>1</v>
      </c>
      <c r="HL57" t="s">
        <v>56</v>
      </c>
      <c r="HM57" t="s">
        <v>60</v>
      </c>
      <c r="HN57">
        <v>13</v>
      </c>
      <c r="HQ57" t="s">
        <v>320</v>
      </c>
      <c r="HR57">
        <v>13</v>
      </c>
      <c r="HS57" t="s">
        <v>65</v>
      </c>
      <c r="HT57" t="s">
        <v>59</v>
      </c>
      <c r="HU57">
        <v>6</v>
      </c>
      <c r="HV57">
        <v>4</v>
      </c>
      <c r="HW57">
        <v>4</v>
      </c>
      <c r="HX57" t="s">
        <v>319</v>
      </c>
      <c r="HY57">
        <v>6</v>
      </c>
      <c r="HZ57" t="s">
        <v>317</v>
      </c>
      <c r="IA57" t="s">
        <v>59</v>
      </c>
      <c r="IB57">
        <v>27</v>
      </c>
      <c r="IC57">
        <v>5</v>
      </c>
      <c r="ID57">
        <v>1</v>
      </c>
      <c r="IG57" t="s">
        <v>56</v>
      </c>
      <c r="IH57" t="s">
        <v>59</v>
      </c>
      <c r="II57">
        <v>13</v>
      </c>
      <c r="IL57" t="s">
        <v>320</v>
      </c>
      <c r="IM57">
        <v>13</v>
      </c>
      <c r="IO57">
        <v>50</v>
      </c>
      <c r="IP57">
        <v>50.3</v>
      </c>
      <c r="IQ57">
        <v>1.39</v>
      </c>
      <c r="IR57" t="s">
        <v>68</v>
      </c>
      <c r="IS57" t="s">
        <v>4</v>
      </c>
      <c r="IT57" t="s">
        <v>4</v>
      </c>
      <c r="IV57" t="s">
        <v>4</v>
      </c>
      <c r="IW57" t="s">
        <v>3</v>
      </c>
      <c r="IX57" s="12">
        <v>0.8</v>
      </c>
      <c r="IZ57" t="s">
        <v>4</v>
      </c>
      <c r="JB57" t="s">
        <v>7</v>
      </c>
      <c r="JG57" t="s">
        <v>55</v>
      </c>
      <c r="JH57" t="s">
        <v>91</v>
      </c>
      <c r="JI57">
        <v>14.3</v>
      </c>
      <c r="JP57" t="s">
        <v>94</v>
      </c>
      <c r="JQ57" t="s">
        <v>13</v>
      </c>
      <c r="JR57" t="s">
        <v>11</v>
      </c>
      <c r="JV57" t="s">
        <v>4</v>
      </c>
    </row>
    <row r="58" spans="1:284" x14ac:dyDescent="0.35">
      <c r="A58">
        <v>20501464</v>
      </c>
      <c r="B58" t="s">
        <v>288</v>
      </c>
      <c r="C58">
        <v>0.48958333333333331</v>
      </c>
      <c r="D58">
        <v>44448</v>
      </c>
      <c r="E58" t="s">
        <v>47</v>
      </c>
      <c r="F58" t="s">
        <v>271</v>
      </c>
      <c r="G58" t="s">
        <v>289</v>
      </c>
      <c r="H58" t="s">
        <v>327</v>
      </c>
      <c r="I58">
        <v>61.989370000000001</v>
      </c>
      <c r="J58">
        <v>-149.96042</v>
      </c>
      <c r="K58">
        <v>50</v>
      </c>
      <c r="L58">
        <v>60</v>
      </c>
      <c r="M58">
        <v>1.48</v>
      </c>
      <c r="P58" t="s">
        <v>68</v>
      </c>
      <c r="Q58" t="s">
        <v>4</v>
      </c>
      <c r="R58" t="s">
        <v>4</v>
      </c>
      <c r="T58" t="s">
        <v>4</v>
      </c>
      <c r="U58" t="s">
        <v>3</v>
      </c>
      <c r="V58">
        <v>1.1000000000000001</v>
      </c>
      <c r="X58" t="s">
        <v>4</v>
      </c>
      <c r="Z58" t="s">
        <v>7</v>
      </c>
      <c r="AG58" t="s">
        <v>69</v>
      </c>
      <c r="AH58" t="s">
        <v>41</v>
      </c>
      <c r="AI58">
        <v>11.8</v>
      </c>
      <c r="AO58">
        <v>12</v>
      </c>
      <c r="AP58" t="s">
        <v>12</v>
      </c>
      <c r="AQ58" t="s">
        <v>13</v>
      </c>
      <c r="AR58" t="s">
        <v>14</v>
      </c>
      <c r="AV58" t="s">
        <v>3</v>
      </c>
      <c r="AW58" t="s">
        <v>328</v>
      </c>
      <c r="AY58">
        <v>55</v>
      </c>
      <c r="AZ58">
        <v>55</v>
      </c>
      <c r="BA58">
        <v>0.2</v>
      </c>
      <c r="BJ58" t="s">
        <v>4</v>
      </c>
      <c r="BL58" t="s">
        <v>4</v>
      </c>
      <c r="BM58" t="s">
        <v>54</v>
      </c>
      <c r="BT58" t="s">
        <v>4</v>
      </c>
      <c r="BU58" t="s">
        <v>4</v>
      </c>
      <c r="BV58" t="s">
        <v>4</v>
      </c>
      <c r="BW58" t="s">
        <v>38</v>
      </c>
      <c r="BX58" t="s">
        <v>56</v>
      </c>
      <c r="BY58" t="s">
        <v>56</v>
      </c>
      <c r="BZ58">
        <v>0</v>
      </c>
      <c r="CA58">
        <v>0</v>
      </c>
      <c r="CB58" t="s">
        <v>42</v>
      </c>
      <c r="CC58" t="s">
        <v>3</v>
      </c>
      <c r="CD58">
        <v>1.2</v>
      </c>
      <c r="CF58">
        <v>12.7</v>
      </c>
      <c r="CM58" t="s">
        <v>13</v>
      </c>
      <c r="CN58" t="s">
        <v>12</v>
      </c>
      <c r="CO58" t="s">
        <v>14</v>
      </c>
      <c r="CS58" t="s">
        <v>4</v>
      </c>
      <c r="CU58">
        <v>1.7</v>
      </c>
      <c r="CV58">
        <v>1.7</v>
      </c>
      <c r="CW58" t="s">
        <v>4</v>
      </c>
      <c r="CZ58" t="s">
        <v>64</v>
      </c>
      <c r="DA58" t="s">
        <v>3</v>
      </c>
      <c r="DB58">
        <v>40</v>
      </c>
      <c r="DC58">
        <v>43</v>
      </c>
      <c r="DD58" t="s">
        <v>4</v>
      </c>
      <c r="DE58" t="s">
        <v>66</v>
      </c>
      <c r="DF58" t="s">
        <v>60</v>
      </c>
      <c r="DG58">
        <v>32</v>
      </c>
      <c r="DH58">
        <v>5</v>
      </c>
      <c r="DI58">
        <v>1</v>
      </c>
      <c r="DL58" t="s">
        <v>65</v>
      </c>
      <c r="DM58" t="s">
        <v>60</v>
      </c>
      <c r="DN58">
        <v>11</v>
      </c>
      <c r="DO58">
        <v>5</v>
      </c>
      <c r="DP58">
        <v>4</v>
      </c>
      <c r="DS58" t="s">
        <v>66</v>
      </c>
      <c r="DT58" t="s">
        <v>59</v>
      </c>
      <c r="DU58">
        <v>33</v>
      </c>
      <c r="DV58">
        <v>4</v>
      </c>
      <c r="DW58">
        <v>1</v>
      </c>
      <c r="DX58" t="s">
        <v>329</v>
      </c>
      <c r="DY58">
        <v>4</v>
      </c>
      <c r="DZ58" t="s">
        <v>65</v>
      </c>
      <c r="EA58" t="s">
        <v>59</v>
      </c>
      <c r="EB58">
        <v>7</v>
      </c>
      <c r="EC58">
        <v>5</v>
      </c>
      <c r="ED58">
        <v>2</v>
      </c>
      <c r="EV58">
        <v>102</v>
      </c>
      <c r="EW58" t="s">
        <v>945</v>
      </c>
      <c r="EX58" t="s">
        <v>945</v>
      </c>
      <c r="EY58">
        <v>3</v>
      </c>
      <c r="EZ58" t="s">
        <v>1132</v>
      </c>
      <c r="FA58">
        <v>0.91</v>
      </c>
      <c r="FB58">
        <v>0.1</v>
      </c>
      <c r="FC58" t="s">
        <v>4</v>
      </c>
      <c r="FE58" t="s">
        <v>4</v>
      </c>
      <c r="FF58" t="s">
        <v>7</v>
      </c>
      <c r="FM58" t="s">
        <v>4</v>
      </c>
      <c r="FN58" t="s">
        <v>4</v>
      </c>
      <c r="FO58" t="s">
        <v>4</v>
      </c>
      <c r="FP58" t="s">
        <v>55</v>
      </c>
      <c r="FQ58" t="s">
        <v>56</v>
      </c>
      <c r="FR58" t="s">
        <v>56</v>
      </c>
      <c r="FS58">
        <v>0</v>
      </c>
      <c r="FT58">
        <v>0</v>
      </c>
      <c r="FU58" t="s">
        <v>41</v>
      </c>
      <c r="FV58" t="s">
        <v>3</v>
      </c>
      <c r="FW58">
        <v>1.2</v>
      </c>
      <c r="FY58">
        <v>9.6</v>
      </c>
      <c r="GF58" t="s">
        <v>13</v>
      </c>
      <c r="GG58" t="s">
        <v>94</v>
      </c>
      <c r="GH58" t="s">
        <v>17</v>
      </c>
      <c r="GI58" t="s">
        <v>14</v>
      </c>
      <c r="GL58" t="s">
        <v>3</v>
      </c>
      <c r="GM58" t="s">
        <v>328</v>
      </c>
      <c r="GN58">
        <v>1.8</v>
      </c>
      <c r="GO58">
        <v>2.1</v>
      </c>
      <c r="GP58" t="s">
        <v>4</v>
      </c>
      <c r="GS58" t="s">
        <v>64</v>
      </c>
      <c r="GT58" t="s">
        <v>3</v>
      </c>
      <c r="GU58">
        <v>102</v>
      </c>
      <c r="GV58">
        <v>98</v>
      </c>
      <c r="GW58" t="s">
        <v>4</v>
      </c>
      <c r="GX58" t="s">
        <v>65</v>
      </c>
      <c r="GY58" t="s">
        <v>60</v>
      </c>
      <c r="GZ58">
        <v>7</v>
      </c>
      <c r="HA58">
        <v>5</v>
      </c>
      <c r="HB58">
        <v>4</v>
      </c>
      <c r="HE58" t="s">
        <v>334</v>
      </c>
      <c r="HF58" t="s">
        <v>213</v>
      </c>
      <c r="HG58">
        <v>91</v>
      </c>
      <c r="HH58">
        <v>5</v>
      </c>
      <c r="HI58">
        <v>2</v>
      </c>
      <c r="HL58" t="s">
        <v>65</v>
      </c>
      <c r="HM58" t="s">
        <v>59</v>
      </c>
      <c r="HN58">
        <v>7</v>
      </c>
      <c r="HO58">
        <v>5</v>
      </c>
      <c r="HP58">
        <v>4</v>
      </c>
      <c r="HS58" t="s">
        <v>334</v>
      </c>
      <c r="HT58" t="s">
        <v>59</v>
      </c>
      <c r="HU58">
        <v>95</v>
      </c>
      <c r="HV58">
        <v>5</v>
      </c>
      <c r="HW58">
        <v>2</v>
      </c>
      <c r="IO58">
        <v>50</v>
      </c>
      <c r="IP58">
        <v>50</v>
      </c>
      <c r="IQ58">
        <v>1.32</v>
      </c>
      <c r="IR58" t="s">
        <v>68</v>
      </c>
      <c r="IS58" t="s">
        <v>4</v>
      </c>
      <c r="IT58" t="s">
        <v>4</v>
      </c>
      <c r="IV58" t="s">
        <v>4</v>
      </c>
      <c r="IW58" t="s">
        <v>3</v>
      </c>
      <c r="IX58" s="12">
        <v>0.9</v>
      </c>
      <c r="IZ58" t="s">
        <v>4</v>
      </c>
      <c r="JB58" t="s">
        <v>7</v>
      </c>
      <c r="JG58" t="s">
        <v>55</v>
      </c>
      <c r="JH58" t="s">
        <v>91</v>
      </c>
      <c r="JI58">
        <v>12</v>
      </c>
      <c r="JP58" t="s">
        <v>13</v>
      </c>
      <c r="JQ58" t="s">
        <v>12</v>
      </c>
      <c r="JR58" t="s">
        <v>14</v>
      </c>
      <c r="JV58" t="s">
        <v>3</v>
      </c>
      <c r="JW58" t="s">
        <v>25</v>
      </c>
    </row>
    <row r="59" spans="1:284" x14ac:dyDescent="0.35">
      <c r="A59">
        <v>20501471</v>
      </c>
      <c r="B59" t="s">
        <v>72</v>
      </c>
      <c r="C59">
        <v>0.59097222222222223</v>
      </c>
      <c r="D59">
        <v>44447</v>
      </c>
      <c r="E59" t="s">
        <v>47</v>
      </c>
      <c r="F59" t="s">
        <v>271</v>
      </c>
      <c r="G59" t="s">
        <v>336</v>
      </c>
      <c r="H59" t="s">
        <v>487</v>
      </c>
      <c r="I59">
        <v>62.136290000000002</v>
      </c>
      <c r="J59">
        <v>-150.94032000000001</v>
      </c>
      <c r="K59">
        <v>50</v>
      </c>
      <c r="L59">
        <v>34</v>
      </c>
      <c r="M59">
        <v>0.65</v>
      </c>
      <c r="P59" t="s">
        <v>68</v>
      </c>
      <c r="Q59" t="s">
        <v>4</v>
      </c>
      <c r="R59" t="s">
        <v>4</v>
      </c>
      <c r="T59" t="s">
        <v>4</v>
      </c>
      <c r="U59" t="s">
        <v>3</v>
      </c>
      <c r="V59">
        <v>0.9</v>
      </c>
      <c r="X59" t="s">
        <v>4</v>
      </c>
      <c r="Z59" t="s">
        <v>7</v>
      </c>
      <c r="AG59" t="s">
        <v>55</v>
      </c>
      <c r="AH59" t="s">
        <v>42</v>
      </c>
      <c r="AI59">
        <v>23.1</v>
      </c>
      <c r="AP59" t="s">
        <v>13</v>
      </c>
      <c r="AQ59" t="s">
        <v>12</v>
      </c>
      <c r="AR59" t="s">
        <v>14</v>
      </c>
      <c r="AS59" t="s">
        <v>11</v>
      </c>
      <c r="AV59" t="s">
        <v>4</v>
      </c>
      <c r="AY59">
        <v>70</v>
      </c>
      <c r="AZ59">
        <v>70</v>
      </c>
      <c r="BA59">
        <v>0.51</v>
      </c>
      <c r="BB59">
        <v>1</v>
      </c>
      <c r="BC59" t="s">
        <v>1118</v>
      </c>
      <c r="BD59">
        <v>0.7</v>
      </c>
      <c r="BE59">
        <v>0.22</v>
      </c>
      <c r="BJ59" t="s">
        <v>4</v>
      </c>
      <c r="BL59" t="s">
        <v>4</v>
      </c>
      <c r="BM59" t="s">
        <v>54</v>
      </c>
      <c r="BT59" t="s">
        <v>4</v>
      </c>
      <c r="BU59" t="s">
        <v>4</v>
      </c>
      <c r="BV59" t="s">
        <v>4</v>
      </c>
      <c r="BW59" t="s">
        <v>414</v>
      </c>
      <c r="BX59" t="s">
        <v>56</v>
      </c>
      <c r="BY59" t="s">
        <v>56</v>
      </c>
      <c r="BZ59">
        <v>0</v>
      </c>
      <c r="CA59">
        <v>0</v>
      </c>
      <c r="CB59" t="s">
        <v>42</v>
      </c>
      <c r="CC59" t="s">
        <v>3</v>
      </c>
      <c r="CD59">
        <v>1.2</v>
      </c>
      <c r="CF59">
        <v>18.3</v>
      </c>
      <c r="CM59" t="s">
        <v>12</v>
      </c>
      <c r="CN59" t="s">
        <v>13</v>
      </c>
      <c r="CO59" t="s">
        <v>11</v>
      </c>
      <c r="CS59" t="s">
        <v>4</v>
      </c>
      <c r="CU59">
        <v>3.1</v>
      </c>
      <c r="CV59">
        <v>2.8</v>
      </c>
      <c r="CW59" t="s">
        <v>4</v>
      </c>
      <c r="CZ59" t="s">
        <v>64</v>
      </c>
      <c r="DA59" t="s">
        <v>3</v>
      </c>
      <c r="DB59">
        <v>28</v>
      </c>
      <c r="DC59">
        <v>70</v>
      </c>
      <c r="DD59" t="s">
        <v>4</v>
      </c>
      <c r="DE59" t="s">
        <v>479</v>
      </c>
      <c r="DF59" t="s">
        <v>59</v>
      </c>
      <c r="DG59">
        <v>8</v>
      </c>
      <c r="DH59">
        <v>5</v>
      </c>
      <c r="DI59">
        <v>1</v>
      </c>
      <c r="DJ59" t="s">
        <v>488</v>
      </c>
      <c r="DL59" t="s">
        <v>165</v>
      </c>
      <c r="DM59" t="s">
        <v>59</v>
      </c>
      <c r="DN59">
        <v>57</v>
      </c>
      <c r="DO59">
        <v>5</v>
      </c>
      <c r="DP59">
        <v>1</v>
      </c>
      <c r="DS59" t="s">
        <v>344</v>
      </c>
      <c r="DT59" t="s">
        <v>59</v>
      </c>
      <c r="DU59">
        <v>65</v>
      </c>
      <c r="DV59">
        <v>3</v>
      </c>
      <c r="DW59">
        <v>1</v>
      </c>
      <c r="DX59" t="s">
        <v>489</v>
      </c>
      <c r="DZ59" t="s">
        <v>479</v>
      </c>
      <c r="EA59" t="s">
        <v>60</v>
      </c>
      <c r="EB59">
        <v>8</v>
      </c>
      <c r="EC59">
        <v>5</v>
      </c>
      <c r="ED59">
        <v>1</v>
      </c>
      <c r="EG59" t="s">
        <v>165</v>
      </c>
      <c r="EH59" t="s">
        <v>60</v>
      </c>
      <c r="EI59">
        <v>20</v>
      </c>
      <c r="EJ59">
        <v>5</v>
      </c>
      <c r="EK59">
        <v>1</v>
      </c>
      <c r="EV59">
        <v>40</v>
      </c>
      <c r="EW59">
        <v>39</v>
      </c>
      <c r="EX59">
        <v>1.08</v>
      </c>
      <c r="FC59" t="s">
        <v>4</v>
      </c>
      <c r="FE59" t="s">
        <v>4</v>
      </c>
      <c r="FF59" t="s">
        <v>7</v>
      </c>
      <c r="FM59" t="s">
        <v>4</v>
      </c>
      <c r="FN59" t="s">
        <v>4</v>
      </c>
      <c r="FO59" t="s">
        <v>4</v>
      </c>
      <c r="FP59" t="s">
        <v>415</v>
      </c>
      <c r="FQ59" t="s">
        <v>56</v>
      </c>
      <c r="FR59" t="s">
        <v>56</v>
      </c>
      <c r="FS59">
        <v>0</v>
      </c>
      <c r="FT59">
        <v>0</v>
      </c>
      <c r="FU59" t="s">
        <v>42</v>
      </c>
      <c r="FV59" t="s">
        <v>3</v>
      </c>
      <c r="FW59">
        <v>1.1000000000000001</v>
      </c>
      <c r="FY59">
        <v>16.3</v>
      </c>
      <c r="GF59" t="s">
        <v>13</v>
      </c>
      <c r="GG59" t="s">
        <v>94</v>
      </c>
      <c r="GH59" t="s">
        <v>11</v>
      </c>
      <c r="GL59" t="s">
        <v>4</v>
      </c>
      <c r="GN59">
        <v>3.5</v>
      </c>
      <c r="GO59">
        <v>2.9</v>
      </c>
      <c r="GP59" t="s">
        <v>4</v>
      </c>
      <c r="GS59" t="s">
        <v>64</v>
      </c>
      <c r="GT59" t="s">
        <v>3</v>
      </c>
      <c r="GU59">
        <v>40</v>
      </c>
      <c r="GV59">
        <v>40</v>
      </c>
      <c r="GW59" t="s">
        <v>4</v>
      </c>
      <c r="GX59" t="s">
        <v>479</v>
      </c>
      <c r="GY59" t="s">
        <v>60</v>
      </c>
      <c r="GZ59">
        <v>40</v>
      </c>
      <c r="HA59">
        <v>5</v>
      </c>
      <c r="HB59">
        <v>1</v>
      </c>
      <c r="HE59" t="s">
        <v>479</v>
      </c>
      <c r="HF59" t="s">
        <v>59</v>
      </c>
      <c r="HG59">
        <v>40</v>
      </c>
      <c r="HH59">
        <v>5</v>
      </c>
      <c r="HI59">
        <v>1</v>
      </c>
      <c r="IO59">
        <v>50</v>
      </c>
      <c r="IP59">
        <v>51</v>
      </c>
      <c r="IQ59">
        <v>1.25</v>
      </c>
      <c r="IR59" t="s">
        <v>68</v>
      </c>
      <c r="IS59" t="s">
        <v>4</v>
      </c>
      <c r="IT59" t="s">
        <v>4</v>
      </c>
      <c r="IV59" t="s">
        <v>4</v>
      </c>
      <c r="IW59" t="s">
        <v>3</v>
      </c>
      <c r="IX59" s="12">
        <v>1.4</v>
      </c>
      <c r="IZ59" t="s">
        <v>4</v>
      </c>
      <c r="JB59" t="s">
        <v>7</v>
      </c>
      <c r="JG59" t="s">
        <v>416</v>
      </c>
      <c r="JH59" t="s">
        <v>91</v>
      </c>
      <c r="JI59">
        <v>1.9</v>
      </c>
      <c r="JP59" t="s">
        <v>12</v>
      </c>
      <c r="JQ59" t="s">
        <v>13</v>
      </c>
      <c r="JR59" t="s">
        <v>14</v>
      </c>
      <c r="JV59" t="s">
        <v>4</v>
      </c>
      <c r="JX59" t="s">
        <v>491</v>
      </c>
    </row>
    <row r="60" spans="1:284" x14ac:dyDescent="0.35">
      <c r="A60">
        <v>20501472</v>
      </c>
      <c r="B60" t="s">
        <v>72</v>
      </c>
      <c r="C60">
        <v>0.51388888888888895</v>
      </c>
      <c r="D60">
        <v>44446</v>
      </c>
      <c r="E60" t="s">
        <v>47</v>
      </c>
      <c r="F60" t="s">
        <v>271</v>
      </c>
      <c r="G60" t="s">
        <v>476</v>
      </c>
      <c r="H60" t="s">
        <v>477</v>
      </c>
      <c r="I60">
        <v>62.106209999999997</v>
      </c>
      <c r="J60">
        <v>-150.52565000000001</v>
      </c>
      <c r="K60">
        <v>50</v>
      </c>
      <c r="L60">
        <v>49.9</v>
      </c>
      <c r="M60">
        <v>0.12</v>
      </c>
      <c r="P60" t="s">
        <v>68</v>
      </c>
      <c r="Q60" t="s">
        <v>4</v>
      </c>
      <c r="R60" t="s">
        <v>4</v>
      </c>
      <c r="T60" t="s">
        <v>4</v>
      </c>
      <c r="U60" t="s">
        <v>3</v>
      </c>
      <c r="V60">
        <v>0.8</v>
      </c>
      <c r="X60" t="s">
        <v>4</v>
      </c>
      <c r="Z60" t="s">
        <v>7</v>
      </c>
      <c r="AG60" t="s">
        <v>37</v>
      </c>
      <c r="AH60" t="s">
        <v>43</v>
      </c>
      <c r="AI60">
        <v>4.5999999999999996</v>
      </c>
      <c r="AP60" t="s">
        <v>14</v>
      </c>
      <c r="AV60" t="s">
        <v>4</v>
      </c>
      <c r="AY60">
        <v>13</v>
      </c>
      <c r="AZ60">
        <v>13.1</v>
      </c>
      <c r="BA60">
        <v>0.46</v>
      </c>
      <c r="BJ60" t="s">
        <v>4</v>
      </c>
      <c r="BL60" t="s">
        <v>4</v>
      </c>
      <c r="BM60" t="s">
        <v>54</v>
      </c>
      <c r="BT60" t="s">
        <v>4</v>
      </c>
      <c r="BU60" t="s">
        <v>4</v>
      </c>
      <c r="BV60" t="s">
        <v>4</v>
      </c>
      <c r="BW60" t="s">
        <v>37</v>
      </c>
      <c r="BX60" t="s">
        <v>56</v>
      </c>
      <c r="BY60" t="s">
        <v>56</v>
      </c>
      <c r="BZ60">
        <v>0</v>
      </c>
      <c r="CA60">
        <v>0</v>
      </c>
      <c r="CB60" t="s">
        <v>43</v>
      </c>
      <c r="CC60" t="s">
        <v>3</v>
      </c>
      <c r="CD60">
        <v>0.4</v>
      </c>
      <c r="CF60">
        <v>4.0999999999999996</v>
      </c>
      <c r="CM60" t="s">
        <v>14</v>
      </c>
      <c r="CN60" t="s">
        <v>13</v>
      </c>
      <c r="CS60" t="s">
        <v>4</v>
      </c>
      <c r="CU60">
        <v>0.6</v>
      </c>
      <c r="CV60">
        <v>0.5</v>
      </c>
      <c r="CW60" t="s">
        <v>4</v>
      </c>
      <c r="CZ60" t="s">
        <v>64</v>
      </c>
      <c r="DA60" t="s">
        <v>3</v>
      </c>
      <c r="DB60">
        <v>13</v>
      </c>
      <c r="DC60">
        <v>13</v>
      </c>
      <c r="DD60" t="s">
        <v>4</v>
      </c>
      <c r="DE60" t="s">
        <v>66</v>
      </c>
      <c r="DF60" t="s">
        <v>60</v>
      </c>
      <c r="DG60">
        <v>13</v>
      </c>
      <c r="DH60">
        <v>5</v>
      </c>
      <c r="DI60">
        <v>1</v>
      </c>
      <c r="DL60" t="s">
        <v>66</v>
      </c>
      <c r="DM60" t="s">
        <v>59</v>
      </c>
      <c r="DN60">
        <v>13</v>
      </c>
      <c r="DO60">
        <v>5</v>
      </c>
      <c r="DP60">
        <v>1</v>
      </c>
      <c r="EV60">
        <v>11</v>
      </c>
      <c r="EW60">
        <v>20</v>
      </c>
      <c r="EX60">
        <v>0</v>
      </c>
      <c r="FC60" t="s">
        <v>4</v>
      </c>
      <c r="FE60" t="s">
        <v>4</v>
      </c>
      <c r="FF60" t="s">
        <v>7</v>
      </c>
      <c r="FM60" t="s">
        <v>4</v>
      </c>
      <c r="FN60" t="s">
        <v>4</v>
      </c>
      <c r="FO60" t="s">
        <v>4</v>
      </c>
      <c r="FP60" t="s">
        <v>37</v>
      </c>
      <c r="FQ60" t="s">
        <v>56</v>
      </c>
      <c r="FR60" t="s">
        <v>56</v>
      </c>
      <c r="FS60">
        <v>0</v>
      </c>
      <c r="FT60">
        <v>0</v>
      </c>
      <c r="FU60" t="s">
        <v>43</v>
      </c>
      <c r="FV60" t="s">
        <v>4</v>
      </c>
      <c r="FX60">
        <v>0.4</v>
      </c>
      <c r="FY60">
        <v>3.7</v>
      </c>
      <c r="GF60" t="s">
        <v>13</v>
      </c>
      <c r="GG60" t="s">
        <v>14</v>
      </c>
      <c r="GL60" t="s">
        <v>4</v>
      </c>
      <c r="GN60">
        <v>0.6</v>
      </c>
      <c r="GO60">
        <v>0.7</v>
      </c>
      <c r="GP60" t="s">
        <v>4</v>
      </c>
      <c r="GS60" t="s">
        <v>64</v>
      </c>
      <c r="GT60" t="s">
        <v>3</v>
      </c>
      <c r="GU60">
        <v>11</v>
      </c>
      <c r="GV60">
        <v>11</v>
      </c>
      <c r="GW60" t="s">
        <v>4</v>
      </c>
      <c r="GX60" t="s">
        <v>65</v>
      </c>
      <c r="GY60" t="s">
        <v>60</v>
      </c>
      <c r="GZ60">
        <v>11</v>
      </c>
      <c r="HA60">
        <v>5</v>
      </c>
      <c r="HB60">
        <v>1</v>
      </c>
      <c r="HE60" t="s">
        <v>65</v>
      </c>
      <c r="HF60" t="s">
        <v>59</v>
      </c>
      <c r="HG60">
        <v>11</v>
      </c>
      <c r="HH60">
        <v>5</v>
      </c>
      <c r="HI60">
        <v>1</v>
      </c>
      <c r="IO60">
        <v>50</v>
      </c>
      <c r="IP60">
        <v>51</v>
      </c>
      <c r="IQ60">
        <v>0.2</v>
      </c>
      <c r="IR60" t="s">
        <v>68</v>
      </c>
      <c r="IS60" t="s">
        <v>4</v>
      </c>
      <c r="IT60" t="s">
        <v>4</v>
      </c>
      <c r="IV60" t="s">
        <v>4</v>
      </c>
      <c r="IW60" t="s">
        <v>4</v>
      </c>
      <c r="IY60">
        <v>0.7</v>
      </c>
      <c r="IZ60" t="s">
        <v>4</v>
      </c>
      <c r="JB60" t="s">
        <v>7</v>
      </c>
      <c r="JG60" t="s">
        <v>37</v>
      </c>
      <c r="JH60" t="s">
        <v>44</v>
      </c>
      <c r="JI60">
        <v>5.0999999999999996</v>
      </c>
      <c r="JP60" t="s">
        <v>15</v>
      </c>
      <c r="JV60" t="s">
        <v>4</v>
      </c>
    </row>
    <row r="61" spans="1:284" x14ac:dyDescent="0.35">
      <c r="A61">
        <v>20501473</v>
      </c>
      <c r="B61" t="s">
        <v>72</v>
      </c>
      <c r="C61">
        <v>0.60763888888888895</v>
      </c>
      <c r="D61">
        <v>44446</v>
      </c>
      <c r="E61" t="s">
        <v>47</v>
      </c>
      <c r="F61" t="s">
        <v>271</v>
      </c>
      <c r="G61" t="s">
        <v>434</v>
      </c>
      <c r="H61" t="s">
        <v>477</v>
      </c>
      <c r="I61">
        <v>62.181559999999998</v>
      </c>
      <c r="J61">
        <v>-150.51703000000001</v>
      </c>
      <c r="K61">
        <v>50</v>
      </c>
      <c r="L61">
        <v>49.8</v>
      </c>
      <c r="M61">
        <v>3.37</v>
      </c>
      <c r="P61" t="s">
        <v>68</v>
      </c>
      <c r="Q61" t="s">
        <v>4</v>
      </c>
      <c r="R61" t="s">
        <v>4</v>
      </c>
      <c r="T61" t="s">
        <v>4</v>
      </c>
      <c r="U61" t="s">
        <v>3</v>
      </c>
      <c r="V61">
        <v>0.5</v>
      </c>
      <c r="X61" t="s">
        <v>4</v>
      </c>
      <c r="Z61" t="s">
        <v>7</v>
      </c>
      <c r="AG61" t="s">
        <v>55</v>
      </c>
      <c r="AH61" t="s">
        <v>42</v>
      </c>
      <c r="AI61">
        <v>7.4</v>
      </c>
      <c r="AO61">
        <v>11.3</v>
      </c>
      <c r="AP61" t="s">
        <v>12</v>
      </c>
      <c r="AQ61" t="s">
        <v>13</v>
      </c>
      <c r="AV61" t="s">
        <v>3</v>
      </c>
      <c r="AW61" t="s">
        <v>71</v>
      </c>
      <c r="AX61" t="s">
        <v>478</v>
      </c>
      <c r="AY61">
        <v>43</v>
      </c>
      <c r="AZ61">
        <v>43.2</v>
      </c>
      <c r="BA61">
        <v>3.06</v>
      </c>
      <c r="BB61">
        <v>2</v>
      </c>
      <c r="BC61" t="s">
        <v>1118</v>
      </c>
      <c r="BD61">
        <v>1.02</v>
      </c>
      <c r="BE61">
        <v>7.0000000000000007E-2</v>
      </c>
      <c r="BJ61" t="s">
        <v>4</v>
      </c>
      <c r="BL61" t="s">
        <v>4</v>
      </c>
      <c r="BM61" t="s">
        <v>54</v>
      </c>
      <c r="BT61" t="s">
        <v>4</v>
      </c>
      <c r="BU61" t="s">
        <v>4</v>
      </c>
      <c r="BV61" t="s">
        <v>4</v>
      </c>
      <c r="BW61" t="s">
        <v>86</v>
      </c>
      <c r="BX61" t="s">
        <v>56</v>
      </c>
      <c r="BY61" t="s">
        <v>56</v>
      </c>
      <c r="BZ61">
        <v>0</v>
      </c>
      <c r="CA61">
        <v>0</v>
      </c>
      <c r="CB61" t="s">
        <v>42</v>
      </c>
      <c r="CC61" t="s">
        <v>3</v>
      </c>
      <c r="CF61">
        <v>8.6999999999999993</v>
      </c>
      <c r="CM61" t="s">
        <v>12</v>
      </c>
      <c r="CN61" t="s">
        <v>13</v>
      </c>
      <c r="CO61" t="s">
        <v>11</v>
      </c>
      <c r="CS61" t="s">
        <v>3</v>
      </c>
      <c r="CT61" t="s">
        <v>71</v>
      </c>
      <c r="CU61">
        <v>2.2000000000000002</v>
      </c>
      <c r="CV61">
        <v>3.4</v>
      </c>
      <c r="CW61" t="s">
        <v>4</v>
      </c>
      <c r="CZ61" t="s">
        <v>64</v>
      </c>
      <c r="DA61" t="s">
        <v>3</v>
      </c>
      <c r="DB61">
        <v>43</v>
      </c>
      <c r="DC61">
        <v>43</v>
      </c>
      <c r="DD61" t="s">
        <v>4</v>
      </c>
      <c r="DE61" t="s">
        <v>65</v>
      </c>
      <c r="DF61" t="s">
        <v>60</v>
      </c>
      <c r="DG61">
        <v>43</v>
      </c>
      <c r="DH61">
        <v>5</v>
      </c>
      <c r="DI61">
        <v>1</v>
      </c>
      <c r="DL61" t="s">
        <v>479</v>
      </c>
      <c r="DM61" t="s">
        <v>59</v>
      </c>
      <c r="DN61">
        <v>43</v>
      </c>
      <c r="DO61">
        <v>5</v>
      </c>
      <c r="DP61">
        <v>1</v>
      </c>
      <c r="EV61">
        <v>115</v>
      </c>
      <c r="EW61">
        <v>115</v>
      </c>
      <c r="EX61">
        <v>4.3099999999999996</v>
      </c>
      <c r="FC61" t="s">
        <v>3</v>
      </c>
      <c r="FE61" t="s">
        <v>4</v>
      </c>
      <c r="FF61" t="s">
        <v>7</v>
      </c>
      <c r="FM61" t="s">
        <v>4</v>
      </c>
      <c r="FN61" t="s">
        <v>4</v>
      </c>
      <c r="FO61" t="s">
        <v>4</v>
      </c>
      <c r="FP61" t="s">
        <v>86</v>
      </c>
      <c r="FQ61" t="s">
        <v>56</v>
      </c>
      <c r="FR61" t="s">
        <v>56</v>
      </c>
      <c r="FS61">
        <v>0</v>
      </c>
      <c r="FT61">
        <v>0</v>
      </c>
      <c r="FU61" t="s">
        <v>42</v>
      </c>
      <c r="FV61" t="s">
        <v>3</v>
      </c>
      <c r="FW61">
        <v>0.3</v>
      </c>
      <c r="FY61">
        <v>9.5</v>
      </c>
      <c r="GF61" t="s">
        <v>12</v>
      </c>
      <c r="GG61" t="s">
        <v>13</v>
      </c>
      <c r="GL61" t="s">
        <v>3</v>
      </c>
      <c r="GM61" t="s">
        <v>71</v>
      </c>
      <c r="GN61">
        <v>2.6</v>
      </c>
      <c r="GO61">
        <v>2.1</v>
      </c>
      <c r="GP61" t="s">
        <v>4</v>
      </c>
      <c r="GS61" t="s">
        <v>64</v>
      </c>
      <c r="GT61" t="s">
        <v>3</v>
      </c>
      <c r="GU61">
        <v>115</v>
      </c>
      <c r="GV61">
        <v>115</v>
      </c>
      <c r="GW61" t="s">
        <v>4</v>
      </c>
      <c r="GX61" t="s">
        <v>66</v>
      </c>
      <c r="GY61" t="s">
        <v>59</v>
      </c>
      <c r="GZ61">
        <v>74</v>
      </c>
      <c r="HA61">
        <v>5</v>
      </c>
      <c r="HB61">
        <v>1</v>
      </c>
      <c r="HE61" t="s">
        <v>165</v>
      </c>
      <c r="HF61" t="s">
        <v>60</v>
      </c>
      <c r="HG61">
        <v>5</v>
      </c>
      <c r="HH61">
        <v>5</v>
      </c>
      <c r="HI61">
        <v>1</v>
      </c>
      <c r="HL61" t="s">
        <v>165</v>
      </c>
      <c r="HM61" t="s">
        <v>60</v>
      </c>
      <c r="HN61">
        <v>10</v>
      </c>
      <c r="HO61">
        <v>5</v>
      </c>
      <c r="HP61">
        <v>1</v>
      </c>
      <c r="HS61" t="s">
        <v>65</v>
      </c>
      <c r="HT61" t="s">
        <v>60</v>
      </c>
      <c r="HU61">
        <v>41</v>
      </c>
      <c r="HV61">
        <v>5</v>
      </c>
      <c r="HW61">
        <v>1</v>
      </c>
      <c r="HZ61" t="s">
        <v>65</v>
      </c>
      <c r="IA61" t="s">
        <v>59</v>
      </c>
      <c r="IB61">
        <v>41</v>
      </c>
      <c r="IC61">
        <v>5</v>
      </c>
      <c r="ID61">
        <v>1</v>
      </c>
      <c r="IG61" t="s">
        <v>480</v>
      </c>
      <c r="IH61" t="s">
        <v>60</v>
      </c>
      <c r="II61">
        <v>59</v>
      </c>
      <c r="IO61">
        <v>50</v>
      </c>
      <c r="IP61">
        <v>50</v>
      </c>
      <c r="IQ61">
        <v>3.76</v>
      </c>
      <c r="IR61" t="s">
        <v>68</v>
      </c>
      <c r="IS61" t="s">
        <v>4</v>
      </c>
      <c r="IT61" t="s">
        <v>4</v>
      </c>
      <c r="IV61" t="s">
        <v>4</v>
      </c>
      <c r="IW61" t="s">
        <v>3</v>
      </c>
      <c r="IX61" s="12">
        <v>0.5</v>
      </c>
      <c r="IZ61" t="s">
        <v>4</v>
      </c>
      <c r="JB61" t="s">
        <v>7</v>
      </c>
      <c r="JG61" t="s">
        <v>352</v>
      </c>
      <c r="JH61" t="s">
        <v>42</v>
      </c>
      <c r="JM61">
        <v>8.1</v>
      </c>
      <c r="JO61">
        <v>9.1</v>
      </c>
      <c r="JP61" t="s">
        <v>12</v>
      </c>
      <c r="JQ61" t="s">
        <v>13</v>
      </c>
      <c r="JV61" t="s">
        <v>3</v>
      </c>
      <c r="JW61" t="s">
        <v>481</v>
      </c>
    </row>
    <row r="62" spans="1:284" x14ac:dyDescent="0.35">
      <c r="A62">
        <v>20501514</v>
      </c>
      <c r="B62" t="s">
        <v>288</v>
      </c>
      <c r="C62">
        <v>0.62152777777777779</v>
      </c>
      <c r="D62">
        <v>44448</v>
      </c>
      <c r="E62" t="s">
        <v>47</v>
      </c>
      <c r="F62" t="s">
        <v>271</v>
      </c>
      <c r="G62" t="s">
        <v>289</v>
      </c>
      <c r="H62" t="s">
        <v>321</v>
      </c>
      <c r="K62">
        <v>50</v>
      </c>
      <c r="L62">
        <v>50.5</v>
      </c>
      <c r="M62">
        <v>2.85</v>
      </c>
      <c r="P62" t="s">
        <v>68</v>
      </c>
      <c r="Q62" t="s">
        <v>4</v>
      </c>
      <c r="R62" t="s">
        <v>4</v>
      </c>
      <c r="T62" t="s">
        <v>4</v>
      </c>
      <c r="U62" t="s">
        <v>3</v>
      </c>
      <c r="V62">
        <v>1.2</v>
      </c>
      <c r="X62" t="s">
        <v>4</v>
      </c>
      <c r="Z62" t="s">
        <v>7</v>
      </c>
      <c r="AB62">
        <v>0</v>
      </c>
      <c r="AG62" t="s">
        <v>55</v>
      </c>
      <c r="AH62" t="s">
        <v>102</v>
      </c>
      <c r="AI62">
        <v>14.7</v>
      </c>
      <c r="AP62" t="s">
        <v>12</v>
      </c>
      <c r="AQ62" t="s">
        <v>11</v>
      </c>
      <c r="AR62" t="s">
        <v>13</v>
      </c>
      <c r="AV62" t="s">
        <v>3</v>
      </c>
      <c r="AW62" t="s">
        <v>25</v>
      </c>
      <c r="AY62">
        <v>26</v>
      </c>
      <c r="AZ62">
        <v>26.5</v>
      </c>
      <c r="BA62">
        <v>3.32</v>
      </c>
      <c r="BB62">
        <v>2</v>
      </c>
      <c r="BC62" t="s">
        <v>1118</v>
      </c>
      <c r="BD62">
        <v>0.96</v>
      </c>
      <c r="BE62">
        <v>0.51</v>
      </c>
      <c r="BJ62" t="s">
        <v>4</v>
      </c>
      <c r="BL62" t="s">
        <v>4</v>
      </c>
      <c r="BM62" t="s">
        <v>54</v>
      </c>
      <c r="BT62" t="s">
        <v>4</v>
      </c>
      <c r="BU62" t="s">
        <v>4</v>
      </c>
      <c r="BV62" t="s">
        <v>4</v>
      </c>
      <c r="BW62" t="s">
        <v>55</v>
      </c>
      <c r="BX62" t="s">
        <v>56</v>
      </c>
      <c r="BY62" t="s">
        <v>56</v>
      </c>
      <c r="BZ62">
        <v>0</v>
      </c>
      <c r="CA62">
        <v>0</v>
      </c>
      <c r="CB62" t="s">
        <v>41</v>
      </c>
      <c r="CC62" t="s">
        <v>3</v>
      </c>
      <c r="CD62">
        <v>0.8</v>
      </c>
      <c r="CF62">
        <v>18.5</v>
      </c>
      <c r="CM62" t="s">
        <v>12</v>
      </c>
      <c r="CN62" t="s">
        <v>11</v>
      </c>
      <c r="CS62" t="s">
        <v>4</v>
      </c>
      <c r="CU62">
        <v>3.5</v>
      </c>
      <c r="CV62">
        <v>4.0999999999999996</v>
      </c>
      <c r="CW62" t="s">
        <v>4</v>
      </c>
      <c r="CZ62" t="s">
        <v>64</v>
      </c>
      <c r="DA62" t="s">
        <v>3</v>
      </c>
      <c r="DB62">
        <v>23</v>
      </c>
      <c r="DC62">
        <v>26</v>
      </c>
      <c r="DD62" t="s">
        <v>4</v>
      </c>
      <c r="DE62" t="s">
        <v>322</v>
      </c>
      <c r="DF62" t="s">
        <v>60</v>
      </c>
      <c r="DG62">
        <v>26</v>
      </c>
      <c r="DH62">
        <v>3</v>
      </c>
      <c r="DI62">
        <v>3</v>
      </c>
      <c r="DJ62" t="s">
        <v>323</v>
      </c>
      <c r="DK62">
        <v>26</v>
      </c>
      <c r="DL62" t="s">
        <v>297</v>
      </c>
      <c r="DM62" t="s">
        <v>59</v>
      </c>
      <c r="DN62">
        <v>23</v>
      </c>
      <c r="DO62">
        <v>5</v>
      </c>
      <c r="DP62">
        <v>2</v>
      </c>
      <c r="DS62" t="s">
        <v>56</v>
      </c>
      <c r="DT62" t="s">
        <v>59</v>
      </c>
      <c r="DU62">
        <v>3</v>
      </c>
      <c r="EV62">
        <v>40</v>
      </c>
      <c r="EW62">
        <v>40</v>
      </c>
      <c r="EX62">
        <v>1.25</v>
      </c>
      <c r="FC62" t="s">
        <v>4</v>
      </c>
      <c r="FE62" t="s">
        <v>4</v>
      </c>
      <c r="FF62" t="s">
        <v>7</v>
      </c>
      <c r="FM62" t="s">
        <v>4</v>
      </c>
      <c r="FN62" t="s">
        <v>4</v>
      </c>
      <c r="FO62" t="s">
        <v>3</v>
      </c>
      <c r="FP62" t="s">
        <v>55</v>
      </c>
      <c r="FQ62" t="s">
        <v>56</v>
      </c>
      <c r="FR62" t="s">
        <v>56</v>
      </c>
      <c r="FS62">
        <v>0</v>
      </c>
      <c r="FT62">
        <v>0</v>
      </c>
      <c r="FU62" t="s">
        <v>41</v>
      </c>
      <c r="FV62" t="s">
        <v>3</v>
      </c>
      <c r="FW62">
        <v>0.9</v>
      </c>
      <c r="FY62">
        <v>15</v>
      </c>
      <c r="GF62" t="s">
        <v>12</v>
      </c>
      <c r="GG62" t="s">
        <v>11</v>
      </c>
      <c r="GH62" t="s">
        <v>13</v>
      </c>
      <c r="GI62" t="s">
        <v>14</v>
      </c>
      <c r="GL62" t="s">
        <v>4</v>
      </c>
      <c r="GN62">
        <v>3.8</v>
      </c>
      <c r="GO62">
        <v>3.9</v>
      </c>
      <c r="GP62" t="s">
        <v>4</v>
      </c>
      <c r="GS62" t="s">
        <v>64</v>
      </c>
      <c r="GT62" t="s">
        <v>3</v>
      </c>
      <c r="GU62">
        <v>38</v>
      </c>
      <c r="GV62">
        <v>40</v>
      </c>
      <c r="GW62" t="s">
        <v>4</v>
      </c>
      <c r="GX62" t="s">
        <v>297</v>
      </c>
      <c r="GY62" t="s">
        <v>60</v>
      </c>
      <c r="GZ62">
        <v>27</v>
      </c>
      <c r="HA62">
        <v>2</v>
      </c>
      <c r="HB62">
        <v>3</v>
      </c>
      <c r="HC62" t="s">
        <v>326</v>
      </c>
      <c r="HD62">
        <v>27</v>
      </c>
      <c r="HE62" t="s">
        <v>322</v>
      </c>
      <c r="HF62" t="s">
        <v>213</v>
      </c>
      <c r="HG62">
        <v>13</v>
      </c>
      <c r="HH62">
        <v>3</v>
      </c>
      <c r="HI62">
        <v>2</v>
      </c>
      <c r="HL62" t="s">
        <v>65</v>
      </c>
      <c r="HM62" t="s">
        <v>60</v>
      </c>
      <c r="HN62">
        <v>3</v>
      </c>
      <c r="HO62">
        <v>5</v>
      </c>
      <c r="HP62">
        <v>4</v>
      </c>
      <c r="HS62" t="s">
        <v>322</v>
      </c>
      <c r="HT62" t="s">
        <v>59</v>
      </c>
      <c r="HU62">
        <v>35</v>
      </c>
      <c r="HV62">
        <v>2</v>
      </c>
      <c r="HW62">
        <v>3</v>
      </c>
      <c r="HX62" t="s">
        <v>326</v>
      </c>
      <c r="HY62">
        <v>35</v>
      </c>
      <c r="HZ62" t="s">
        <v>65</v>
      </c>
      <c r="IA62" t="s">
        <v>59</v>
      </c>
      <c r="IB62">
        <v>3</v>
      </c>
      <c r="IC62">
        <v>5</v>
      </c>
      <c r="ID62">
        <v>4</v>
      </c>
      <c r="IO62">
        <v>50</v>
      </c>
      <c r="IP62">
        <v>50</v>
      </c>
      <c r="IQ62">
        <v>2.2000000000000002</v>
      </c>
      <c r="IR62" t="s">
        <v>68</v>
      </c>
      <c r="IS62" t="s">
        <v>4</v>
      </c>
      <c r="IT62" t="s">
        <v>4</v>
      </c>
      <c r="IV62" t="s">
        <v>4</v>
      </c>
      <c r="IW62" t="s">
        <v>3</v>
      </c>
      <c r="IX62" s="12">
        <v>0.9</v>
      </c>
      <c r="IZ62" t="s">
        <v>4</v>
      </c>
      <c r="JB62" t="s">
        <v>7</v>
      </c>
      <c r="JG62" t="s">
        <v>55</v>
      </c>
      <c r="JH62" t="s">
        <v>91</v>
      </c>
      <c r="JI62">
        <v>12.1</v>
      </c>
      <c r="JP62" t="s">
        <v>94</v>
      </c>
      <c r="JQ62" t="s">
        <v>13</v>
      </c>
      <c r="JR62" t="s">
        <v>14</v>
      </c>
      <c r="JS62" t="s">
        <v>11</v>
      </c>
      <c r="JV62" t="s">
        <v>4</v>
      </c>
    </row>
    <row r="63" spans="1:284" x14ac:dyDescent="0.35">
      <c r="A63">
        <v>20501515</v>
      </c>
      <c r="B63" t="s">
        <v>288</v>
      </c>
      <c r="C63">
        <v>0.59722222222222221</v>
      </c>
      <c r="D63">
        <v>44449</v>
      </c>
      <c r="E63" t="s">
        <v>47</v>
      </c>
      <c r="F63" t="s">
        <v>271</v>
      </c>
      <c r="G63" t="s">
        <v>289</v>
      </c>
      <c r="H63" t="s">
        <v>290</v>
      </c>
      <c r="K63">
        <v>50</v>
      </c>
      <c r="L63">
        <v>50</v>
      </c>
      <c r="M63">
        <v>3.8</v>
      </c>
      <c r="P63" t="s">
        <v>68</v>
      </c>
      <c r="Q63" t="s">
        <v>4</v>
      </c>
      <c r="R63" t="s">
        <v>4</v>
      </c>
      <c r="T63" t="s">
        <v>4</v>
      </c>
      <c r="U63" t="s">
        <v>3</v>
      </c>
      <c r="V63">
        <v>0.5</v>
      </c>
      <c r="X63" t="s">
        <v>4</v>
      </c>
      <c r="Z63" t="s">
        <v>7</v>
      </c>
      <c r="AG63" t="s">
        <v>39</v>
      </c>
      <c r="AH63" t="s">
        <v>42</v>
      </c>
      <c r="AI63">
        <v>6.5</v>
      </c>
      <c r="AP63" t="s">
        <v>14</v>
      </c>
      <c r="AQ63" t="s">
        <v>15</v>
      </c>
      <c r="AV63" t="s">
        <v>4</v>
      </c>
      <c r="AX63" t="s">
        <v>291</v>
      </c>
      <c r="AY63">
        <v>13</v>
      </c>
      <c r="AZ63">
        <v>13</v>
      </c>
      <c r="BA63">
        <v>2.46</v>
      </c>
      <c r="BJ63" t="s">
        <v>4</v>
      </c>
      <c r="BL63" t="s">
        <v>4</v>
      </c>
      <c r="BM63" t="s">
        <v>54</v>
      </c>
      <c r="BT63" t="s">
        <v>4</v>
      </c>
      <c r="BU63" t="s">
        <v>4</v>
      </c>
      <c r="BV63" t="s">
        <v>4</v>
      </c>
      <c r="BW63" t="s">
        <v>55</v>
      </c>
      <c r="BX63" t="s">
        <v>56</v>
      </c>
      <c r="BY63" t="s">
        <v>56</v>
      </c>
      <c r="BZ63">
        <v>0</v>
      </c>
      <c r="CA63">
        <v>0</v>
      </c>
      <c r="CB63" t="s">
        <v>42</v>
      </c>
      <c r="CC63" t="s">
        <v>3</v>
      </c>
      <c r="CD63">
        <v>0.3</v>
      </c>
      <c r="CF63">
        <v>8.1999999999999993</v>
      </c>
      <c r="CM63" t="s">
        <v>12</v>
      </c>
      <c r="CN63" t="s">
        <v>13</v>
      </c>
      <c r="CO63" t="s">
        <v>15</v>
      </c>
      <c r="CS63" t="s">
        <v>4</v>
      </c>
      <c r="CU63">
        <v>2.2999999999999998</v>
      </c>
      <c r="CV63">
        <v>2.2000000000000002</v>
      </c>
      <c r="CW63" t="s">
        <v>4</v>
      </c>
      <c r="CZ63" t="s">
        <v>292</v>
      </c>
      <c r="DA63" t="s">
        <v>3</v>
      </c>
      <c r="DB63">
        <v>13</v>
      </c>
      <c r="DC63">
        <v>13</v>
      </c>
      <c r="DD63" t="s">
        <v>4</v>
      </c>
      <c r="DE63" t="s">
        <v>293</v>
      </c>
      <c r="DF63" t="s">
        <v>60</v>
      </c>
      <c r="DG63">
        <v>13</v>
      </c>
      <c r="DH63">
        <v>5</v>
      </c>
      <c r="DI63">
        <v>1</v>
      </c>
      <c r="DL63" t="s">
        <v>293</v>
      </c>
      <c r="DM63" t="s">
        <v>59</v>
      </c>
      <c r="DN63">
        <v>13</v>
      </c>
      <c r="DO63">
        <v>5</v>
      </c>
      <c r="DP63">
        <v>1</v>
      </c>
      <c r="EV63">
        <v>20</v>
      </c>
      <c r="EW63">
        <v>20.3</v>
      </c>
      <c r="EX63">
        <v>1.87</v>
      </c>
      <c r="FC63" t="s">
        <v>4</v>
      </c>
      <c r="FE63" t="s">
        <v>4</v>
      </c>
      <c r="FF63" t="s">
        <v>7</v>
      </c>
      <c r="FM63" t="s">
        <v>4</v>
      </c>
      <c r="FN63" t="s">
        <v>4</v>
      </c>
      <c r="FO63" t="s">
        <v>4</v>
      </c>
      <c r="FP63" t="s">
        <v>55</v>
      </c>
      <c r="FQ63" t="s">
        <v>56</v>
      </c>
      <c r="FR63" t="s">
        <v>56</v>
      </c>
      <c r="FS63">
        <v>0</v>
      </c>
      <c r="FT63">
        <v>0</v>
      </c>
      <c r="FU63" t="s">
        <v>42</v>
      </c>
      <c r="FV63" t="s">
        <v>3</v>
      </c>
      <c r="FW63">
        <v>0.4</v>
      </c>
      <c r="FY63">
        <v>9.6</v>
      </c>
      <c r="GF63" t="s">
        <v>12</v>
      </c>
      <c r="GG63" t="s">
        <v>13</v>
      </c>
      <c r="GH63" t="s">
        <v>15</v>
      </c>
      <c r="GI63" t="s">
        <v>11</v>
      </c>
      <c r="GL63" t="s">
        <v>4</v>
      </c>
      <c r="GN63">
        <v>2.7</v>
      </c>
      <c r="GO63">
        <v>2.7</v>
      </c>
      <c r="GP63" t="s">
        <v>4</v>
      </c>
      <c r="GS63" t="s">
        <v>64</v>
      </c>
      <c r="GT63" t="s">
        <v>4</v>
      </c>
      <c r="GU63">
        <v>20</v>
      </c>
      <c r="GV63">
        <v>20</v>
      </c>
      <c r="GW63" t="s">
        <v>4</v>
      </c>
      <c r="GX63" t="s">
        <v>293</v>
      </c>
      <c r="GY63" t="s">
        <v>60</v>
      </c>
      <c r="GZ63">
        <v>20</v>
      </c>
      <c r="HA63">
        <v>5</v>
      </c>
      <c r="HB63">
        <v>1</v>
      </c>
      <c r="HE63" t="s">
        <v>293</v>
      </c>
      <c r="HF63" t="s">
        <v>59</v>
      </c>
      <c r="HG63">
        <v>20</v>
      </c>
      <c r="HH63">
        <v>5</v>
      </c>
      <c r="HI63">
        <v>1</v>
      </c>
      <c r="IO63">
        <v>50</v>
      </c>
      <c r="IP63">
        <v>50</v>
      </c>
      <c r="IQ63">
        <v>2.72</v>
      </c>
      <c r="IR63" t="s">
        <v>68</v>
      </c>
      <c r="IS63" t="s">
        <v>4</v>
      </c>
      <c r="IT63" t="s">
        <v>4</v>
      </c>
      <c r="IV63" t="s">
        <v>4</v>
      </c>
      <c r="IW63" t="s">
        <v>3</v>
      </c>
      <c r="IX63" s="12">
        <v>0.5</v>
      </c>
      <c r="IZ63" t="s">
        <v>4</v>
      </c>
      <c r="JB63" t="s">
        <v>7</v>
      </c>
      <c r="JG63" t="s">
        <v>69</v>
      </c>
      <c r="JH63" t="s">
        <v>42</v>
      </c>
      <c r="JI63">
        <v>10.4</v>
      </c>
      <c r="JP63" t="s">
        <v>13</v>
      </c>
      <c r="JQ63" t="s">
        <v>294</v>
      </c>
      <c r="JR63" t="s">
        <v>17</v>
      </c>
      <c r="JV63" t="s">
        <v>4</v>
      </c>
    </row>
    <row r="64" spans="1:284" x14ac:dyDescent="0.35">
      <c r="A64">
        <v>20501520</v>
      </c>
      <c r="B64" t="s">
        <v>288</v>
      </c>
      <c r="C64">
        <v>0.43055555555555558</v>
      </c>
      <c r="D64">
        <v>44449</v>
      </c>
      <c r="E64" t="s">
        <v>47</v>
      </c>
      <c r="F64" t="s">
        <v>197</v>
      </c>
      <c r="G64" t="s">
        <v>289</v>
      </c>
      <c r="H64" t="s">
        <v>307</v>
      </c>
      <c r="K64">
        <v>50</v>
      </c>
      <c r="L64">
        <v>50.6</v>
      </c>
      <c r="M64">
        <v>1.98</v>
      </c>
      <c r="P64" t="s">
        <v>68</v>
      </c>
      <c r="Q64" t="s">
        <v>4</v>
      </c>
      <c r="R64" t="s">
        <v>4</v>
      </c>
      <c r="T64" t="s">
        <v>4</v>
      </c>
      <c r="U64" t="s">
        <v>3</v>
      </c>
      <c r="V64">
        <v>0.8</v>
      </c>
      <c r="X64" t="s">
        <v>4</v>
      </c>
      <c r="Z64" t="s">
        <v>7</v>
      </c>
      <c r="AG64" t="s">
        <v>55</v>
      </c>
      <c r="AH64" t="s">
        <v>41</v>
      </c>
      <c r="AI64">
        <v>10.9</v>
      </c>
      <c r="AP64" t="s">
        <v>12</v>
      </c>
      <c r="AQ64" t="s">
        <v>11</v>
      </c>
      <c r="AR64" t="s">
        <v>13</v>
      </c>
      <c r="AV64" t="s">
        <v>4</v>
      </c>
      <c r="AY64">
        <v>34</v>
      </c>
      <c r="AZ64">
        <v>34.4</v>
      </c>
      <c r="BA64">
        <v>1.63</v>
      </c>
      <c r="BB64">
        <v>1</v>
      </c>
      <c r="BC64" t="s">
        <v>1118</v>
      </c>
      <c r="BD64">
        <v>1.1100000000000001</v>
      </c>
      <c r="BE64">
        <v>0.21</v>
      </c>
      <c r="BJ64" t="s">
        <v>4</v>
      </c>
      <c r="BL64" t="s">
        <v>4</v>
      </c>
      <c r="BM64" t="s">
        <v>54</v>
      </c>
      <c r="BT64" t="s">
        <v>4</v>
      </c>
      <c r="BU64" t="s">
        <v>4</v>
      </c>
      <c r="BV64" t="s">
        <v>4</v>
      </c>
      <c r="BW64" t="s">
        <v>232</v>
      </c>
      <c r="BX64" t="s">
        <v>56</v>
      </c>
      <c r="BY64" t="s">
        <v>56</v>
      </c>
      <c r="BZ64">
        <v>0</v>
      </c>
      <c r="CA64">
        <v>0</v>
      </c>
      <c r="CB64" t="s">
        <v>41</v>
      </c>
      <c r="CC64" t="s">
        <v>4</v>
      </c>
      <c r="CE64">
        <v>0.6</v>
      </c>
      <c r="CF64">
        <v>15.6</v>
      </c>
      <c r="CM64" t="s">
        <v>12</v>
      </c>
      <c r="CN64" t="s">
        <v>13</v>
      </c>
      <c r="CO64" t="s">
        <v>11</v>
      </c>
      <c r="CS64" t="s">
        <v>4</v>
      </c>
      <c r="CU64">
        <v>3.3</v>
      </c>
      <c r="CV64">
        <v>1.7</v>
      </c>
      <c r="CW64" t="s">
        <v>4</v>
      </c>
      <c r="CZ64" t="s">
        <v>64</v>
      </c>
      <c r="DA64" t="s">
        <v>3</v>
      </c>
      <c r="DB64">
        <v>34</v>
      </c>
      <c r="DC64">
        <v>34</v>
      </c>
      <c r="DD64" t="s">
        <v>3</v>
      </c>
      <c r="DE64" t="s">
        <v>308</v>
      </c>
      <c r="DF64" t="s">
        <v>60</v>
      </c>
      <c r="DG64">
        <v>34</v>
      </c>
      <c r="DH64">
        <v>4</v>
      </c>
      <c r="DI64">
        <v>4</v>
      </c>
      <c r="DJ64" t="s">
        <v>309</v>
      </c>
      <c r="DK64">
        <v>34</v>
      </c>
      <c r="DL64" t="s">
        <v>308</v>
      </c>
      <c r="DM64" t="s">
        <v>59</v>
      </c>
      <c r="DN64">
        <v>34</v>
      </c>
      <c r="DO64">
        <v>5</v>
      </c>
      <c r="DP64">
        <v>3</v>
      </c>
      <c r="DQ64" t="s">
        <v>309</v>
      </c>
      <c r="DR64">
        <v>34</v>
      </c>
      <c r="EV64">
        <v>13</v>
      </c>
      <c r="EW64">
        <v>13.4</v>
      </c>
      <c r="EX64">
        <v>1.49</v>
      </c>
      <c r="EY64">
        <v>3</v>
      </c>
      <c r="EZ64" t="s">
        <v>1118</v>
      </c>
      <c r="FA64">
        <v>0.44</v>
      </c>
      <c r="FB64">
        <v>0.19</v>
      </c>
      <c r="FC64" t="s">
        <v>4</v>
      </c>
      <c r="FE64" t="s">
        <v>4</v>
      </c>
      <c r="FF64" t="s">
        <v>7</v>
      </c>
      <c r="FM64" t="s">
        <v>4</v>
      </c>
      <c r="FN64" t="s">
        <v>4</v>
      </c>
      <c r="FO64" t="s">
        <v>4</v>
      </c>
      <c r="FP64" t="s">
        <v>38</v>
      </c>
      <c r="FQ64" t="s">
        <v>56</v>
      </c>
      <c r="FR64" t="s">
        <v>56</v>
      </c>
      <c r="FS64">
        <v>0</v>
      </c>
      <c r="FT64">
        <v>0</v>
      </c>
      <c r="FU64" t="s">
        <v>43</v>
      </c>
      <c r="FV64" t="s">
        <v>4</v>
      </c>
      <c r="FX64">
        <v>0.7</v>
      </c>
      <c r="FY64">
        <v>12.2</v>
      </c>
      <c r="GF64" t="s">
        <v>12</v>
      </c>
      <c r="GG64" t="s">
        <v>13</v>
      </c>
      <c r="GH64" t="s">
        <v>11</v>
      </c>
      <c r="GL64" t="s">
        <v>4</v>
      </c>
      <c r="GN64">
        <v>2.4</v>
      </c>
      <c r="GO64">
        <v>1.9</v>
      </c>
      <c r="GP64" t="s">
        <v>4</v>
      </c>
      <c r="GS64" t="s">
        <v>77</v>
      </c>
      <c r="GT64" t="s">
        <v>3</v>
      </c>
      <c r="GU64">
        <v>5</v>
      </c>
      <c r="GV64">
        <v>13</v>
      </c>
      <c r="GW64" t="s">
        <v>4</v>
      </c>
      <c r="GX64" t="s">
        <v>65</v>
      </c>
      <c r="GY64" t="s">
        <v>59</v>
      </c>
      <c r="GZ64">
        <v>5</v>
      </c>
      <c r="HA64">
        <v>5</v>
      </c>
      <c r="HB64">
        <v>5</v>
      </c>
      <c r="HE64" t="s">
        <v>65</v>
      </c>
      <c r="HF64" t="s">
        <v>213</v>
      </c>
      <c r="HG64">
        <v>13</v>
      </c>
      <c r="HH64">
        <v>5</v>
      </c>
      <c r="HI64">
        <v>3</v>
      </c>
      <c r="IN64" t="s">
        <v>315</v>
      </c>
      <c r="IO64">
        <v>0</v>
      </c>
      <c r="IP64" t="s">
        <v>945</v>
      </c>
      <c r="IQ64">
        <v>0</v>
      </c>
      <c r="IS64" t="s">
        <v>3</v>
      </c>
      <c r="IX64" s="25"/>
      <c r="IZ64" t="s">
        <v>3</v>
      </c>
      <c r="JA64" t="s">
        <v>188</v>
      </c>
    </row>
    <row r="65" spans="1:283" x14ac:dyDescent="0.35">
      <c r="A65">
        <v>20501526</v>
      </c>
      <c r="B65" t="s">
        <v>288</v>
      </c>
      <c r="C65">
        <v>0.70833333333333337</v>
      </c>
      <c r="D65">
        <v>44447</v>
      </c>
      <c r="E65" t="s">
        <v>335</v>
      </c>
      <c r="F65" t="s">
        <v>271</v>
      </c>
      <c r="G65" t="s">
        <v>336</v>
      </c>
      <c r="H65" t="s">
        <v>337</v>
      </c>
      <c r="I65">
        <v>61.140340000000002</v>
      </c>
      <c r="J65">
        <v>-149.98660000000001</v>
      </c>
      <c r="K65">
        <v>50</v>
      </c>
      <c r="L65">
        <v>50</v>
      </c>
      <c r="M65">
        <v>0.24</v>
      </c>
      <c r="P65" t="s">
        <v>68</v>
      </c>
      <c r="Q65" t="s">
        <v>4</v>
      </c>
      <c r="R65" t="s">
        <v>4</v>
      </c>
      <c r="T65" t="s">
        <v>4</v>
      </c>
      <c r="U65" t="s">
        <v>3</v>
      </c>
      <c r="V65">
        <v>1.4</v>
      </c>
      <c r="X65" t="s">
        <v>4</v>
      </c>
      <c r="Z65" t="s">
        <v>7</v>
      </c>
      <c r="AG65" t="s">
        <v>232</v>
      </c>
      <c r="AH65" t="s">
        <v>42</v>
      </c>
      <c r="AI65">
        <v>16</v>
      </c>
      <c r="AP65" t="s">
        <v>12</v>
      </c>
      <c r="AQ65" t="s">
        <v>13</v>
      </c>
      <c r="AR65" t="s">
        <v>14</v>
      </c>
      <c r="AV65" t="s">
        <v>4</v>
      </c>
      <c r="AY65">
        <v>40</v>
      </c>
      <c r="AZ65">
        <v>40</v>
      </c>
      <c r="BA65">
        <v>0.05</v>
      </c>
      <c r="BB65">
        <v>1</v>
      </c>
      <c r="BC65" t="s">
        <v>1118</v>
      </c>
      <c r="BD65">
        <v>0.6</v>
      </c>
      <c r="BE65">
        <v>0.15</v>
      </c>
      <c r="BJ65" t="s">
        <v>4</v>
      </c>
      <c r="BL65" t="s">
        <v>4</v>
      </c>
      <c r="BM65" t="s">
        <v>54</v>
      </c>
      <c r="BT65" t="s">
        <v>4</v>
      </c>
      <c r="BU65" t="s">
        <v>4</v>
      </c>
      <c r="BV65" t="s">
        <v>4</v>
      </c>
      <c r="BW65" t="s">
        <v>232</v>
      </c>
      <c r="BX65" t="s">
        <v>56</v>
      </c>
      <c r="BY65" t="s">
        <v>56</v>
      </c>
      <c r="BZ65">
        <v>0</v>
      </c>
      <c r="CA65">
        <v>0</v>
      </c>
      <c r="CB65" t="s">
        <v>42</v>
      </c>
      <c r="CC65" t="s">
        <v>3</v>
      </c>
      <c r="CD65">
        <v>1</v>
      </c>
      <c r="CF65">
        <v>21.9</v>
      </c>
      <c r="CM65" t="s">
        <v>13</v>
      </c>
      <c r="CN65" t="s">
        <v>12</v>
      </c>
      <c r="CO65" t="s">
        <v>14</v>
      </c>
      <c r="CS65" t="s">
        <v>4</v>
      </c>
      <c r="CU65">
        <v>3.1</v>
      </c>
      <c r="CV65">
        <v>3.4</v>
      </c>
      <c r="CW65" t="s">
        <v>4</v>
      </c>
      <c r="CZ65" t="s">
        <v>64</v>
      </c>
      <c r="DA65" t="s">
        <v>3</v>
      </c>
      <c r="DB65">
        <v>6</v>
      </c>
      <c r="DC65">
        <v>12</v>
      </c>
      <c r="DD65" t="s">
        <v>4</v>
      </c>
      <c r="DE65" t="s">
        <v>165</v>
      </c>
      <c r="DF65" t="s">
        <v>60</v>
      </c>
      <c r="DG65">
        <v>40</v>
      </c>
      <c r="DH65">
        <v>5</v>
      </c>
      <c r="DI65">
        <v>1</v>
      </c>
      <c r="DL65" t="s">
        <v>65</v>
      </c>
      <c r="DM65" t="s">
        <v>60</v>
      </c>
      <c r="DN65">
        <v>11</v>
      </c>
      <c r="DO65">
        <v>5</v>
      </c>
      <c r="DP65">
        <v>1</v>
      </c>
      <c r="DS65" t="s">
        <v>165</v>
      </c>
      <c r="DT65" t="s">
        <v>59</v>
      </c>
      <c r="DU65">
        <v>35</v>
      </c>
      <c r="DV65">
        <v>5</v>
      </c>
      <c r="DW65">
        <v>1</v>
      </c>
      <c r="DZ65" t="s">
        <v>65</v>
      </c>
      <c r="EA65" t="s">
        <v>59</v>
      </c>
      <c r="EB65">
        <v>8</v>
      </c>
      <c r="EC65">
        <v>5</v>
      </c>
      <c r="ED65">
        <v>1</v>
      </c>
      <c r="EV65">
        <v>44.7</v>
      </c>
      <c r="EW65">
        <v>40</v>
      </c>
      <c r="EX65">
        <v>1.55</v>
      </c>
      <c r="EY65">
        <v>4</v>
      </c>
      <c r="EZ65" t="s">
        <v>1132</v>
      </c>
      <c r="FA65">
        <v>0.9</v>
      </c>
      <c r="FB65">
        <v>0.16</v>
      </c>
      <c r="FC65" t="s">
        <v>4</v>
      </c>
      <c r="FE65" t="s">
        <v>4</v>
      </c>
      <c r="FF65" t="s">
        <v>7</v>
      </c>
      <c r="FM65" t="s">
        <v>4</v>
      </c>
      <c r="FN65" t="s">
        <v>4</v>
      </c>
      <c r="FO65" t="s">
        <v>4</v>
      </c>
      <c r="FP65" t="s">
        <v>55</v>
      </c>
      <c r="FQ65" t="s">
        <v>56</v>
      </c>
      <c r="FR65" t="s">
        <v>56</v>
      </c>
      <c r="FS65">
        <v>0</v>
      </c>
      <c r="FT65">
        <v>0</v>
      </c>
      <c r="FU65" t="s">
        <v>42</v>
      </c>
      <c r="FV65" t="s">
        <v>3</v>
      </c>
      <c r="FW65">
        <v>0.8</v>
      </c>
      <c r="FY65">
        <v>21.3</v>
      </c>
      <c r="GB65">
        <v>14.4</v>
      </c>
      <c r="GF65" t="s">
        <v>12</v>
      </c>
      <c r="GG65" t="s">
        <v>13</v>
      </c>
      <c r="GH65" t="s">
        <v>14</v>
      </c>
      <c r="GL65" t="s">
        <v>3</v>
      </c>
      <c r="GM65" t="s">
        <v>328</v>
      </c>
      <c r="GN65">
        <v>4.4000000000000004</v>
      </c>
      <c r="GO65">
        <v>4.5</v>
      </c>
      <c r="GP65" t="s">
        <v>4</v>
      </c>
      <c r="GS65" t="s">
        <v>64</v>
      </c>
      <c r="GT65" t="s">
        <v>3</v>
      </c>
      <c r="GU65">
        <v>44.7</v>
      </c>
      <c r="GV65">
        <v>44.7</v>
      </c>
      <c r="GW65" t="s">
        <v>4</v>
      </c>
      <c r="GX65" t="s">
        <v>165</v>
      </c>
      <c r="GY65" t="s">
        <v>59</v>
      </c>
      <c r="GZ65">
        <v>44.7</v>
      </c>
      <c r="HA65">
        <v>5</v>
      </c>
      <c r="HB65">
        <v>1</v>
      </c>
      <c r="HE65" t="s">
        <v>65</v>
      </c>
      <c r="HF65" t="s">
        <v>59</v>
      </c>
      <c r="HG65">
        <v>9</v>
      </c>
      <c r="HH65">
        <v>5</v>
      </c>
      <c r="HI65">
        <v>1</v>
      </c>
      <c r="HL65" t="s">
        <v>65</v>
      </c>
      <c r="HM65" t="s">
        <v>60</v>
      </c>
      <c r="HN65">
        <v>8</v>
      </c>
      <c r="HO65">
        <v>5</v>
      </c>
      <c r="HP65">
        <v>1</v>
      </c>
      <c r="IO65">
        <v>50</v>
      </c>
      <c r="IP65">
        <v>50</v>
      </c>
      <c r="IQ65">
        <v>1.36</v>
      </c>
      <c r="IR65" t="s">
        <v>68</v>
      </c>
      <c r="IS65" t="s">
        <v>4</v>
      </c>
      <c r="IT65" t="s">
        <v>4</v>
      </c>
      <c r="IV65" t="s">
        <v>4</v>
      </c>
      <c r="IW65" t="s">
        <v>3</v>
      </c>
      <c r="IX65" s="12">
        <v>0.8</v>
      </c>
      <c r="IZ65" t="s">
        <v>4</v>
      </c>
      <c r="JB65" t="s">
        <v>7</v>
      </c>
      <c r="JG65" t="s">
        <v>55</v>
      </c>
      <c r="JH65" t="s">
        <v>91</v>
      </c>
      <c r="JI65">
        <v>16.7</v>
      </c>
      <c r="JP65" t="s">
        <v>94</v>
      </c>
      <c r="JQ65" t="s">
        <v>14</v>
      </c>
      <c r="JR65" t="s">
        <v>13</v>
      </c>
      <c r="JV65" t="s">
        <v>3</v>
      </c>
      <c r="JW65" t="s">
        <v>338</v>
      </c>
    </row>
    <row r="66" spans="1:283" x14ac:dyDescent="0.35">
      <c r="A66">
        <v>20501819</v>
      </c>
      <c r="B66" t="s">
        <v>72</v>
      </c>
      <c r="C66">
        <v>0.51736111111111105</v>
      </c>
      <c r="D66">
        <v>44438</v>
      </c>
      <c r="E66" t="s">
        <v>433</v>
      </c>
      <c r="F66" t="s">
        <v>269</v>
      </c>
      <c r="G66" t="s">
        <v>438</v>
      </c>
      <c r="H66" t="s">
        <v>150</v>
      </c>
      <c r="I66">
        <v>61.693390000000001</v>
      </c>
      <c r="J66">
        <v>-149.30985999999999</v>
      </c>
      <c r="K66">
        <v>110</v>
      </c>
      <c r="L66">
        <v>40</v>
      </c>
      <c r="M66">
        <v>3.2</v>
      </c>
      <c r="P66" t="s">
        <v>68</v>
      </c>
      <c r="Q66" t="s">
        <v>4</v>
      </c>
      <c r="R66" t="s">
        <v>4</v>
      </c>
      <c r="T66" t="s">
        <v>4</v>
      </c>
      <c r="U66" t="s">
        <v>3</v>
      </c>
      <c r="V66">
        <v>1</v>
      </c>
      <c r="X66" t="s">
        <v>4</v>
      </c>
      <c r="Z66" t="s">
        <v>7</v>
      </c>
      <c r="AG66" t="s">
        <v>352</v>
      </c>
      <c r="AH66" t="s">
        <v>40</v>
      </c>
      <c r="AI66">
        <v>16.399999999999999</v>
      </c>
      <c r="AP66" t="s">
        <v>12</v>
      </c>
      <c r="AQ66" t="s">
        <v>13</v>
      </c>
      <c r="AR66" t="s">
        <v>11</v>
      </c>
      <c r="AV66" t="s">
        <v>4</v>
      </c>
      <c r="AY66">
        <v>60</v>
      </c>
      <c r="AZ66">
        <v>60</v>
      </c>
      <c r="BA66">
        <v>4.47</v>
      </c>
      <c r="BJ66" t="s">
        <v>4</v>
      </c>
      <c r="BL66" t="s">
        <v>4</v>
      </c>
      <c r="BM66" t="s">
        <v>54</v>
      </c>
      <c r="BT66" t="s">
        <v>4</v>
      </c>
      <c r="BU66" t="s">
        <v>4</v>
      </c>
      <c r="BV66" t="s">
        <v>4</v>
      </c>
      <c r="BW66" t="s">
        <v>86</v>
      </c>
      <c r="BX66" t="s">
        <v>439</v>
      </c>
      <c r="BY66" t="s">
        <v>1166</v>
      </c>
      <c r="BZ66">
        <v>5</v>
      </c>
      <c r="CA66">
        <v>0</v>
      </c>
      <c r="CB66" t="s">
        <v>40</v>
      </c>
      <c r="CC66" t="s">
        <v>3</v>
      </c>
      <c r="CD66">
        <v>1.6</v>
      </c>
      <c r="CL66">
        <v>17.5</v>
      </c>
      <c r="CM66" t="s">
        <v>12</v>
      </c>
      <c r="CN66" t="s">
        <v>11</v>
      </c>
      <c r="CO66" t="s">
        <v>13</v>
      </c>
      <c r="CP66" t="s">
        <v>14</v>
      </c>
      <c r="CS66" t="s">
        <v>4</v>
      </c>
      <c r="CU66">
        <v>1.4</v>
      </c>
      <c r="CV66">
        <v>1</v>
      </c>
      <c r="CW66" t="s">
        <v>4</v>
      </c>
      <c r="CZ66" t="s">
        <v>64</v>
      </c>
      <c r="DA66" t="s">
        <v>3</v>
      </c>
      <c r="DB66">
        <v>60</v>
      </c>
      <c r="DC66">
        <v>60</v>
      </c>
      <c r="DD66" t="s">
        <v>3</v>
      </c>
      <c r="DE66" t="s">
        <v>66</v>
      </c>
      <c r="DF66" t="s">
        <v>60</v>
      </c>
      <c r="DG66">
        <v>60</v>
      </c>
      <c r="DH66">
        <v>5</v>
      </c>
      <c r="DI66">
        <v>1</v>
      </c>
      <c r="DL66" t="s">
        <v>66</v>
      </c>
      <c r="DM66" t="s">
        <v>59</v>
      </c>
      <c r="DN66">
        <v>45</v>
      </c>
      <c r="DO66">
        <v>5</v>
      </c>
      <c r="DP66">
        <v>1</v>
      </c>
      <c r="DS66" t="s">
        <v>65</v>
      </c>
      <c r="DT66" t="s">
        <v>59</v>
      </c>
      <c r="DU66">
        <v>15</v>
      </c>
      <c r="DV66">
        <v>5</v>
      </c>
      <c r="DW66">
        <v>1</v>
      </c>
      <c r="EV66">
        <v>80</v>
      </c>
      <c r="EW66">
        <v>100</v>
      </c>
      <c r="EX66">
        <v>3.3</v>
      </c>
      <c r="FC66" t="s">
        <v>4</v>
      </c>
      <c r="FE66" t="s">
        <v>4</v>
      </c>
      <c r="FF66" t="s">
        <v>7</v>
      </c>
      <c r="FM66" t="s">
        <v>4</v>
      </c>
      <c r="FN66" t="s">
        <v>4</v>
      </c>
      <c r="FO66" t="s">
        <v>4</v>
      </c>
      <c r="FP66" t="s">
        <v>86</v>
      </c>
      <c r="FQ66" t="s">
        <v>92</v>
      </c>
      <c r="FR66" t="s">
        <v>1166</v>
      </c>
      <c r="FS66">
        <v>2</v>
      </c>
      <c r="FT66">
        <v>0</v>
      </c>
      <c r="FU66" t="s">
        <v>40</v>
      </c>
      <c r="FV66" t="s">
        <v>3</v>
      </c>
      <c r="FW66">
        <v>1.4</v>
      </c>
      <c r="GC66">
        <v>14</v>
      </c>
      <c r="GE66">
        <v>16</v>
      </c>
      <c r="GF66" t="s">
        <v>11</v>
      </c>
      <c r="GG66" t="s">
        <v>94</v>
      </c>
      <c r="GH66" t="s">
        <v>13</v>
      </c>
      <c r="GI66" t="s">
        <v>14</v>
      </c>
      <c r="GL66" t="s">
        <v>4</v>
      </c>
      <c r="GN66">
        <v>1.2</v>
      </c>
      <c r="GO66">
        <v>1.2</v>
      </c>
      <c r="GP66" t="s">
        <v>4</v>
      </c>
      <c r="GS66" t="s">
        <v>64</v>
      </c>
      <c r="GT66" t="s">
        <v>3</v>
      </c>
      <c r="GU66">
        <v>80</v>
      </c>
      <c r="GV66">
        <v>80</v>
      </c>
      <c r="GW66" t="s">
        <v>4</v>
      </c>
      <c r="GX66" t="s">
        <v>66</v>
      </c>
      <c r="GY66" t="s">
        <v>60</v>
      </c>
      <c r="GZ66">
        <v>80</v>
      </c>
      <c r="HA66">
        <v>5</v>
      </c>
      <c r="HB66">
        <v>1</v>
      </c>
      <c r="HE66" t="s">
        <v>66</v>
      </c>
      <c r="HF66" t="s">
        <v>59</v>
      </c>
      <c r="HG66">
        <v>80</v>
      </c>
      <c r="HH66">
        <v>5</v>
      </c>
      <c r="HI66">
        <v>1</v>
      </c>
      <c r="IO66">
        <v>130</v>
      </c>
      <c r="IP66">
        <v>54</v>
      </c>
      <c r="IQ66">
        <v>2.67</v>
      </c>
      <c r="IR66" t="s">
        <v>68</v>
      </c>
      <c r="IS66" t="s">
        <v>4</v>
      </c>
      <c r="IT66" t="s">
        <v>4</v>
      </c>
      <c r="IV66" t="s">
        <v>4</v>
      </c>
      <c r="IW66" t="s">
        <v>3</v>
      </c>
      <c r="IX66" s="93">
        <v>1.6</v>
      </c>
      <c r="IZ66" t="s">
        <v>4</v>
      </c>
      <c r="JB66" t="s">
        <v>7</v>
      </c>
      <c r="JG66" t="s">
        <v>416</v>
      </c>
      <c r="JH66" t="s">
        <v>40</v>
      </c>
      <c r="JI66">
        <v>14.6</v>
      </c>
      <c r="JP66" t="s">
        <v>12</v>
      </c>
      <c r="JQ66" t="s">
        <v>11</v>
      </c>
      <c r="JR66" t="s">
        <v>13</v>
      </c>
      <c r="JV66" t="s">
        <v>4</v>
      </c>
    </row>
    <row r="67" spans="1:283" x14ac:dyDescent="0.35">
      <c r="A67">
        <v>20501876</v>
      </c>
      <c r="B67" t="s">
        <v>46</v>
      </c>
      <c r="C67">
        <v>0.43055555555555558</v>
      </c>
      <c r="D67">
        <v>44467</v>
      </c>
      <c r="E67" t="s">
        <v>47</v>
      </c>
      <c r="F67" t="s">
        <v>131</v>
      </c>
      <c r="G67" t="s">
        <v>157</v>
      </c>
      <c r="H67" t="s">
        <v>158</v>
      </c>
      <c r="K67">
        <v>50</v>
      </c>
      <c r="L67">
        <v>50</v>
      </c>
      <c r="M67">
        <v>1.84</v>
      </c>
      <c r="P67" t="s">
        <v>68</v>
      </c>
      <c r="Q67" t="s">
        <v>4</v>
      </c>
      <c r="R67" t="s">
        <v>4</v>
      </c>
      <c r="T67" t="s">
        <v>4</v>
      </c>
      <c r="U67" t="s">
        <v>3</v>
      </c>
      <c r="V67">
        <v>1.3</v>
      </c>
      <c r="X67" t="s">
        <v>4</v>
      </c>
      <c r="Z67" t="s">
        <v>7</v>
      </c>
      <c r="AG67" t="s">
        <v>69</v>
      </c>
      <c r="AH67" t="s">
        <v>41</v>
      </c>
      <c r="AM67">
        <v>16.5</v>
      </c>
      <c r="AO67">
        <v>11.2</v>
      </c>
      <c r="AP67" t="s">
        <v>12</v>
      </c>
      <c r="AQ67" t="s">
        <v>13</v>
      </c>
      <c r="AR67" t="s">
        <v>11</v>
      </c>
      <c r="AV67" t="s">
        <v>3</v>
      </c>
      <c r="AW67" t="s">
        <v>166</v>
      </c>
      <c r="AY67">
        <v>66</v>
      </c>
      <c r="AZ67">
        <v>66</v>
      </c>
      <c r="BA67">
        <v>1.98</v>
      </c>
      <c r="BJ67" t="s">
        <v>4</v>
      </c>
      <c r="BL67" t="s">
        <v>4</v>
      </c>
      <c r="BM67" t="s">
        <v>54</v>
      </c>
      <c r="BT67" t="s">
        <v>3</v>
      </c>
      <c r="BU67" t="s">
        <v>4</v>
      </c>
      <c r="BV67" t="s">
        <v>4</v>
      </c>
      <c r="BW67" t="s">
        <v>69</v>
      </c>
      <c r="BX67" t="s">
        <v>56</v>
      </c>
      <c r="BY67" t="s">
        <v>56</v>
      </c>
      <c r="BZ67">
        <v>0</v>
      </c>
      <c r="CA67">
        <v>0</v>
      </c>
      <c r="CB67" t="s">
        <v>41</v>
      </c>
      <c r="CC67" t="s">
        <v>3</v>
      </c>
      <c r="CD67">
        <v>1.3</v>
      </c>
      <c r="CJ67">
        <v>13</v>
      </c>
      <c r="CL67">
        <v>12.1</v>
      </c>
      <c r="CM67" t="s">
        <v>12</v>
      </c>
      <c r="CN67" t="s">
        <v>13</v>
      </c>
      <c r="CO67" t="s">
        <v>11</v>
      </c>
      <c r="CS67" t="s">
        <v>3</v>
      </c>
      <c r="CT67" t="s">
        <v>25</v>
      </c>
      <c r="CU67">
        <v>1.6</v>
      </c>
      <c r="CV67">
        <v>3.4</v>
      </c>
      <c r="CW67" t="s">
        <v>3</v>
      </c>
      <c r="CZ67" t="s">
        <v>64</v>
      </c>
      <c r="DA67" t="s">
        <v>3</v>
      </c>
      <c r="DB67">
        <v>0</v>
      </c>
      <c r="DC67">
        <v>66</v>
      </c>
      <c r="DD67" t="s">
        <v>4</v>
      </c>
      <c r="DE67" t="s">
        <v>65</v>
      </c>
      <c r="DF67" t="s">
        <v>60</v>
      </c>
      <c r="DG67">
        <v>7</v>
      </c>
      <c r="DH67">
        <v>2</v>
      </c>
      <c r="DI67">
        <v>3</v>
      </c>
      <c r="DJ67" t="s">
        <v>167</v>
      </c>
      <c r="DK67">
        <v>7</v>
      </c>
      <c r="DL67" t="s">
        <v>66</v>
      </c>
      <c r="DM67" t="s">
        <v>60</v>
      </c>
      <c r="DN67">
        <v>59</v>
      </c>
      <c r="DO67">
        <v>5</v>
      </c>
      <c r="DP67">
        <v>2</v>
      </c>
      <c r="DS67" t="s">
        <v>56</v>
      </c>
      <c r="DT67" t="s">
        <v>59</v>
      </c>
      <c r="DU67">
        <v>35</v>
      </c>
      <c r="DX67" t="s">
        <v>168</v>
      </c>
      <c r="EV67">
        <v>22</v>
      </c>
      <c r="EW67">
        <v>22</v>
      </c>
      <c r="EX67">
        <v>3.18</v>
      </c>
      <c r="FC67" t="s">
        <v>4</v>
      </c>
      <c r="FE67" t="s">
        <v>4</v>
      </c>
      <c r="FF67" t="s">
        <v>7</v>
      </c>
      <c r="FM67" t="s">
        <v>4</v>
      </c>
      <c r="FN67" t="s">
        <v>4</v>
      </c>
      <c r="FO67" t="s">
        <v>4</v>
      </c>
      <c r="FP67" t="s">
        <v>55</v>
      </c>
      <c r="FQ67" t="s">
        <v>56</v>
      </c>
      <c r="FR67" t="s">
        <v>56</v>
      </c>
      <c r="FS67">
        <v>0</v>
      </c>
      <c r="FT67">
        <v>0</v>
      </c>
      <c r="FU67" t="s">
        <v>41</v>
      </c>
      <c r="FV67" t="s">
        <v>3</v>
      </c>
      <c r="FW67">
        <v>1.1000000000000001</v>
      </c>
      <c r="FY67">
        <v>14.4</v>
      </c>
      <c r="GB67">
        <v>9.5</v>
      </c>
      <c r="GF67" t="s">
        <v>12</v>
      </c>
      <c r="GG67" t="s">
        <v>13</v>
      </c>
      <c r="GH67" t="s">
        <v>11</v>
      </c>
      <c r="GI67" t="s">
        <v>14</v>
      </c>
      <c r="GL67" t="s">
        <v>4</v>
      </c>
      <c r="GN67">
        <v>1.8</v>
      </c>
      <c r="GO67">
        <v>5</v>
      </c>
      <c r="GP67" t="s">
        <v>3</v>
      </c>
      <c r="GS67" t="s">
        <v>64</v>
      </c>
      <c r="GT67" t="s">
        <v>3</v>
      </c>
      <c r="GU67">
        <v>0</v>
      </c>
      <c r="GV67">
        <v>0</v>
      </c>
      <c r="GW67" t="s">
        <v>4</v>
      </c>
      <c r="GX67" t="s">
        <v>56</v>
      </c>
      <c r="GY67" t="s">
        <v>60</v>
      </c>
      <c r="GZ67">
        <v>22</v>
      </c>
      <c r="HE67" t="s">
        <v>56</v>
      </c>
      <c r="HF67" t="s">
        <v>59</v>
      </c>
      <c r="HG67">
        <v>22</v>
      </c>
      <c r="IO67">
        <v>50</v>
      </c>
      <c r="IP67">
        <v>50</v>
      </c>
      <c r="IQ67">
        <v>2.2999999999999998</v>
      </c>
      <c r="IR67" t="s">
        <v>68</v>
      </c>
      <c r="IS67" t="s">
        <v>4</v>
      </c>
      <c r="IT67" t="s">
        <v>4</v>
      </c>
      <c r="IV67" t="s">
        <v>4</v>
      </c>
      <c r="IW67" t="s">
        <v>3</v>
      </c>
      <c r="IX67" s="12">
        <v>0.9</v>
      </c>
      <c r="IZ67" t="s">
        <v>4</v>
      </c>
      <c r="JB67" t="s">
        <v>7</v>
      </c>
      <c r="JG67" t="s">
        <v>55</v>
      </c>
      <c r="JH67" t="s">
        <v>91</v>
      </c>
      <c r="JI67">
        <v>11.9</v>
      </c>
      <c r="JP67" t="s">
        <v>389</v>
      </c>
      <c r="JQ67" t="s">
        <v>11</v>
      </c>
      <c r="JR67" t="s">
        <v>13</v>
      </c>
      <c r="JS67" t="s">
        <v>14</v>
      </c>
      <c r="JV67" t="s">
        <v>4</v>
      </c>
    </row>
    <row r="70" spans="1:283" s="87" customFormat="1" x14ac:dyDescent="0.35">
      <c r="Q70" s="87">
        <f>COUNTIF(Q2:Q67, "Y")</f>
        <v>2</v>
      </c>
      <c r="BT70" s="87">
        <f>COUNTIF(BT2:BT68, "Y")</f>
        <v>5</v>
      </c>
      <c r="BU70" s="87">
        <f>COUNTIF(BU2:BU68, "Y")</f>
        <v>4</v>
      </c>
      <c r="BV70" s="87">
        <f>COUNTIF(BV2:BV68, "Y")</f>
        <v>8</v>
      </c>
      <c r="BY70" s="87">
        <f>COUNTIF(BY2:BY68, "None")</f>
        <v>57</v>
      </c>
      <c r="DA70" s="87">
        <f>COUNTIF(DA2:DA68, "Y")</f>
        <v>64</v>
      </c>
      <c r="DD70" s="87">
        <f>COUNTIF(DD2:DD68, "Y")</f>
        <v>9</v>
      </c>
      <c r="FC70" s="87">
        <f>COUNTIF(FC2:FC68, "Y")</f>
        <v>8</v>
      </c>
      <c r="FE70" s="87">
        <f>COUNTIF(FE2:FE68, "Y")</f>
        <v>0</v>
      </c>
      <c r="FM70" s="87">
        <f t="shared" ref="FM70:FO70" si="0">COUNTIF(FM2:FM68, "Y")</f>
        <v>8</v>
      </c>
      <c r="FN70" s="87">
        <f t="shared" si="0"/>
        <v>9</v>
      </c>
      <c r="FO70" s="87">
        <f t="shared" si="0"/>
        <v>13</v>
      </c>
      <c r="FV70" s="87">
        <f>COUNTIF(FV2:FV68, "Y")</f>
        <v>55</v>
      </c>
      <c r="GL70" s="87">
        <f>COUNTIF(GL2:GL68, "Y")</f>
        <v>9</v>
      </c>
      <c r="GP70" s="87">
        <f>COUNTIF(GP2:GP68, "Y")</f>
        <v>9</v>
      </c>
      <c r="GT70" s="87">
        <f>COUNTIF(GT2:GT68, "Y")</f>
        <v>59</v>
      </c>
      <c r="IS70" s="87">
        <f>COUNTIF(IS2:IS67, "Y")</f>
        <v>10</v>
      </c>
      <c r="IT70" s="87">
        <f t="shared" ref="IT70:IW70" si="1">COUNTIF(IT2:IT68, "Y")</f>
        <v>3</v>
      </c>
      <c r="IU70" s="87">
        <f t="shared" si="1"/>
        <v>0</v>
      </c>
      <c r="IV70" s="87">
        <f t="shared" si="1"/>
        <v>0</v>
      </c>
      <c r="IW70" s="87">
        <f t="shared" si="1"/>
        <v>52</v>
      </c>
      <c r="IX70" s="12"/>
      <c r="IZ70" s="87">
        <f>COUNTIF(IZ2:IZ68, "Y")</f>
        <v>13</v>
      </c>
      <c r="JV70" s="87">
        <f>COUNTIF(JV2:JV68, "Y")</f>
        <v>14</v>
      </c>
    </row>
    <row r="71" spans="1:283" x14ac:dyDescent="0.35">
      <c r="BY71">
        <f>66-BY70</f>
        <v>9</v>
      </c>
    </row>
    <row r="72" spans="1:283" x14ac:dyDescent="0.35">
      <c r="IX72" s="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7515-6A55-424A-BF59-3BC5ACF7CCA4}">
  <dimension ref="A2:P23"/>
  <sheetViews>
    <sheetView workbookViewId="0">
      <selection activeCell="G15" sqref="G15"/>
    </sheetView>
  </sheetViews>
  <sheetFormatPr defaultRowHeight="14.5" x14ac:dyDescent="0.35"/>
  <cols>
    <col min="3" max="3" width="19.54296875" bestFit="1" customWidth="1"/>
  </cols>
  <sheetData>
    <row r="2" spans="1:16" x14ac:dyDescent="0.35">
      <c r="A2" t="s">
        <v>1</v>
      </c>
      <c r="C2" t="s">
        <v>5</v>
      </c>
      <c r="E2" t="s">
        <v>31</v>
      </c>
      <c r="F2" t="s">
        <v>973</v>
      </c>
      <c r="H2" t="s">
        <v>40</v>
      </c>
      <c r="J2" t="s">
        <v>10</v>
      </c>
      <c r="L2" t="s">
        <v>19</v>
      </c>
      <c r="N2">
        <v>0</v>
      </c>
      <c r="P2" t="s">
        <v>26</v>
      </c>
    </row>
    <row r="3" spans="1:16" x14ac:dyDescent="0.35">
      <c r="A3" t="s">
        <v>2</v>
      </c>
      <c r="C3" t="s">
        <v>6</v>
      </c>
      <c r="E3" t="s">
        <v>32</v>
      </c>
      <c r="F3" t="s">
        <v>968</v>
      </c>
      <c r="H3" t="s">
        <v>41</v>
      </c>
      <c r="J3" t="s">
        <v>11</v>
      </c>
      <c r="L3" t="s">
        <v>20</v>
      </c>
      <c r="N3" t="s">
        <v>22</v>
      </c>
      <c r="P3" t="s">
        <v>27</v>
      </c>
    </row>
    <row r="4" spans="1:16" x14ac:dyDescent="0.35">
      <c r="C4" t="s">
        <v>7</v>
      </c>
      <c r="E4" t="s">
        <v>33</v>
      </c>
      <c r="F4" t="s">
        <v>65</v>
      </c>
      <c r="H4" t="s">
        <v>42</v>
      </c>
      <c r="J4" t="s">
        <v>12</v>
      </c>
      <c r="L4" t="s">
        <v>21</v>
      </c>
      <c r="N4" t="s">
        <v>23</v>
      </c>
      <c r="P4" t="s">
        <v>28</v>
      </c>
    </row>
    <row r="5" spans="1:16" x14ac:dyDescent="0.35">
      <c r="A5" t="s">
        <v>3</v>
      </c>
      <c r="C5" t="s">
        <v>8</v>
      </c>
      <c r="E5" t="s">
        <v>34</v>
      </c>
      <c r="F5" t="s">
        <v>972</v>
      </c>
      <c r="H5" t="s">
        <v>43</v>
      </c>
      <c r="J5" t="s">
        <v>13</v>
      </c>
      <c r="N5" t="s">
        <v>24</v>
      </c>
      <c r="P5" t="s">
        <v>29</v>
      </c>
    </row>
    <row r="6" spans="1:16" x14ac:dyDescent="0.35">
      <c r="A6" t="s">
        <v>4</v>
      </c>
      <c r="C6" t="s">
        <v>9</v>
      </c>
      <c r="E6" t="s">
        <v>35</v>
      </c>
      <c r="F6" t="s">
        <v>978</v>
      </c>
      <c r="H6" t="s">
        <v>44</v>
      </c>
      <c r="J6" t="s">
        <v>14</v>
      </c>
      <c r="P6" t="s">
        <v>30</v>
      </c>
    </row>
    <row r="7" spans="1:16" x14ac:dyDescent="0.35">
      <c r="E7" t="s">
        <v>21</v>
      </c>
      <c r="F7" t="s">
        <v>974</v>
      </c>
      <c r="H7" t="s">
        <v>45</v>
      </c>
      <c r="J7" t="s">
        <v>15</v>
      </c>
    </row>
    <row r="8" spans="1:16" x14ac:dyDescent="0.35">
      <c r="E8" t="s">
        <v>36</v>
      </c>
      <c r="F8" t="s">
        <v>979</v>
      </c>
      <c r="J8" t="s">
        <v>16</v>
      </c>
    </row>
    <row r="9" spans="1:16" x14ac:dyDescent="0.35">
      <c r="E9" t="s">
        <v>14</v>
      </c>
      <c r="F9" t="s">
        <v>975</v>
      </c>
      <c r="J9" t="s">
        <v>17</v>
      </c>
    </row>
    <row r="10" spans="1:16" x14ac:dyDescent="0.35">
      <c r="E10" t="s">
        <v>37</v>
      </c>
      <c r="F10" t="s">
        <v>970</v>
      </c>
    </row>
    <row r="11" spans="1:16" x14ac:dyDescent="0.35">
      <c r="E11" t="s">
        <v>38</v>
      </c>
      <c r="F11" t="s">
        <v>976</v>
      </c>
    </row>
    <row r="12" spans="1:16" x14ac:dyDescent="0.35">
      <c r="E12" t="s">
        <v>39</v>
      </c>
      <c r="F12" t="s">
        <v>977</v>
      </c>
    </row>
    <row r="14" spans="1:16" x14ac:dyDescent="0.35">
      <c r="E14" t="s">
        <v>948</v>
      </c>
    </row>
    <row r="15" spans="1:16" x14ac:dyDescent="0.35">
      <c r="E15" s="2" t="s">
        <v>31</v>
      </c>
      <c r="F15" s="2"/>
      <c r="G15" s="2"/>
    </row>
    <row r="16" spans="1:16" x14ac:dyDescent="0.35">
      <c r="A16" t="s">
        <v>858</v>
      </c>
      <c r="E16" s="2" t="s">
        <v>38</v>
      </c>
      <c r="F16" s="2"/>
      <c r="G16" s="2"/>
    </row>
    <row r="17" spans="1:7" x14ac:dyDescent="0.35">
      <c r="A17">
        <v>1</v>
      </c>
      <c r="B17" t="s">
        <v>859</v>
      </c>
      <c r="E17" s="2" t="s">
        <v>232</v>
      </c>
      <c r="F17" s="2"/>
      <c r="G17" s="2"/>
    </row>
    <row r="18" spans="1:7" x14ac:dyDescent="0.35">
      <c r="A18">
        <v>2</v>
      </c>
      <c r="B18" t="s">
        <v>860</v>
      </c>
      <c r="E18" s="2" t="s">
        <v>55</v>
      </c>
      <c r="F18" s="2"/>
      <c r="G18" s="2"/>
    </row>
    <row r="19" spans="1:7" x14ac:dyDescent="0.35">
      <c r="A19">
        <v>3</v>
      </c>
      <c r="B19" t="s">
        <v>861</v>
      </c>
      <c r="E19" s="2" t="s">
        <v>412</v>
      </c>
      <c r="F19" s="2"/>
      <c r="G19" s="2"/>
    </row>
    <row r="20" spans="1:7" x14ac:dyDescent="0.35">
      <c r="E20" s="2" t="s">
        <v>415</v>
      </c>
      <c r="F20" s="2"/>
      <c r="G20" s="2"/>
    </row>
    <row r="21" spans="1:7" x14ac:dyDescent="0.35">
      <c r="E21" s="2" t="s">
        <v>352</v>
      </c>
      <c r="F21" s="2"/>
      <c r="G21" s="2"/>
    </row>
    <row r="22" spans="1:7" x14ac:dyDescent="0.35">
      <c r="E22" s="2" t="s">
        <v>37</v>
      </c>
    </row>
    <row r="23" spans="1:7" x14ac:dyDescent="0.35">
      <c r="E23" s="2" t="s">
        <v>947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8ED8-A212-4C95-AFF3-41E411FF9BB4}">
  <dimension ref="A3:I38"/>
  <sheetViews>
    <sheetView workbookViewId="0">
      <selection activeCell="H4" sqref="H4:I25"/>
    </sheetView>
  </sheetViews>
  <sheetFormatPr defaultRowHeight="14.5" x14ac:dyDescent="0.35"/>
  <cols>
    <col min="1" max="1" width="28.6328125" bestFit="1" customWidth="1"/>
    <col min="2" max="2" width="26.6328125" bestFit="1" customWidth="1"/>
    <col min="3" max="3" width="18.36328125" bestFit="1" customWidth="1"/>
    <col min="4" max="4" width="12.54296875" bestFit="1" customWidth="1"/>
    <col min="5" max="5" width="32.1796875" bestFit="1" customWidth="1"/>
    <col min="8" max="8" width="29.6328125" bestFit="1" customWidth="1"/>
  </cols>
  <sheetData>
    <row r="3" spans="1:9" x14ac:dyDescent="0.35">
      <c r="A3" s="14" t="s">
        <v>1072</v>
      </c>
      <c r="B3" t="s">
        <v>1183</v>
      </c>
    </row>
    <row r="4" spans="1:9" ht="15" thickBot="1" x14ac:dyDescent="0.4">
      <c r="A4" s="2" t="s">
        <v>335</v>
      </c>
      <c r="B4">
        <v>12</v>
      </c>
      <c r="D4" s="14" t="s">
        <v>1072</v>
      </c>
      <c r="E4" t="s">
        <v>1176</v>
      </c>
      <c r="H4" s="39" t="s">
        <v>987</v>
      </c>
      <c r="I4" s="39" t="s">
        <v>1185</v>
      </c>
    </row>
    <row r="5" spans="1:9" x14ac:dyDescent="0.35">
      <c r="A5" s="2" t="s">
        <v>983</v>
      </c>
      <c r="B5">
        <v>54</v>
      </c>
      <c r="D5" s="2" t="s">
        <v>494</v>
      </c>
      <c r="E5">
        <v>40</v>
      </c>
      <c r="H5" t="s">
        <v>987</v>
      </c>
      <c r="I5">
        <v>6</v>
      </c>
    </row>
    <row r="6" spans="1:9" x14ac:dyDescent="0.35">
      <c r="A6" s="2" t="s">
        <v>1073</v>
      </c>
      <c r="B6">
        <v>66</v>
      </c>
      <c r="D6" s="2" t="s">
        <v>112</v>
      </c>
      <c r="E6">
        <v>26</v>
      </c>
      <c r="H6" t="s">
        <v>1190</v>
      </c>
      <c r="I6">
        <v>2</v>
      </c>
    </row>
    <row r="7" spans="1:9" ht="15" thickBot="1" x14ac:dyDescent="0.4">
      <c r="D7" s="2" t="s">
        <v>1073</v>
      </c>
      <c r="E7">
        <v>66</v>
      </c>
      <c r="H7" s="39" t="s">
        <v>1196</v>
      </c>
      <c r="I7" s="39"/>
    </row>
    <row r="8" spans="1:9" x14ac:dyDescent="0.35">
      <c r="H8" t="s">
        <v>1198</v>
      </c>
      <c r="I8">
        <v>9</v>
      </c>
    </row>
    <row r="9" spans="1:9" x14ac:dyDescent="0.35">
      <c r="A9" s="14" t="s">
        <v>1072</v>
      </c>
      <c r="B9" t="s">
        <v>1184</v>
      </c>
      <c r="D9" s="14" t="s">
        <v>1072</v>
      </c>
      <c r="E9" t="s">
        <v>1177</v>
      </c>
      <c r="H9" t="s">
        <v>1197</v>
      </c>
      <c r="I9">
        <v>60</v>
      </c>
    </row>
    <row r="10" spans="1:9" ht="15" thickBot="1" x14ac:dyDescent="0.4">
      <c r="A10" s="2" t="s">
        <v>494</v>
      </c>
      <c r="D10" s="2" t="s">
        <v>112</v>
      </c>
      <c r="E10">
        <v>9</v>
      </c>
      <c r="H10" s="39" t="s">
        <v>1199</v>
      </c>
      <c r="I10" s="39"/>
    </row>
    <row r="11" spans="1:9" x14ac:dyDescent="0.35">
      <c r="A11" s="15" t="s">
        <v>947</v>
      </c>
      <c r="D11" s="2" t="s">
        <v>947</v>
      </c>
      <c r="H11" t="s">
        <v>52</v>
      </c>
      <c r="I11">
        <v>54</v>
      </c>
    </row>
    <row r="12" spans="1:9" x14ac:dyDescent="0.35">
      <c r="A12" s="2" t="s">
        <v>112</v>
      </c>
      <c r="B12">
        <v>6</v>
      </c>
      <c r="D12" s="2" t="s">
        <v>1073</v>
      </c>
      <c r="E12">
        <v>9</v>
      </c>
      <c r="H12" t="s">
        <v>20</v>
      </c>
      <c r="I12">
        <v>12</v>
      </c>
    </row>
    <row r="13" spans="1:9" ht="15" thickBot="1" x14ac:dyDescent="0.4">
      <c r="A13" s="15" t="s">
        <v>494</v>
      </c>
      <c r="B13">
        <v>5</v>
      </c>
      <c r="H13" s="39" t="s">
        <v>1200</v>
      </c>
      <c r="I13" s="39"/>
    </row>
    <row r="14" spans="1:9" x14ac:dyDescent="0.35">
      <c r="A14" s="15" t="s">
        <v>112</v>
      </c>
      <c r="B14">
        <v>1</v>
      </c>
      <c r="D14" s="14" t="s">
        <v>1072</v>
      </c>
      <c r="E14" t="s">
        <v>1178</v>
      </c>
      <c r="H14" t="s">
        <v>1186</v>
      </c>
      <c r="I14">
        <v>26</v>
      </c>
    </row>
    <row r="15" spans="1:9" x14ac:dyDescent="0.35">
      <c r="A15" s="2" t="s">
        <v>1073</v>
      </c>
      <c r="B15">
        <v>6</v>
      </c>
      <c r="D15" s="2" t="s">
        <v>494</v>
      </c>
      <c r="E15">
        <v>31</v>
      </c>
      <c r="H15" t="s">
        <v>1187</v>
      </c>
      <c r="I15">
        <v>40</v>
      </c>
    </row>
    <row r="16" spans="1:9" ht="15" thickBot="1" x14ac:dyDescent="0.4">
      <c r="D16" s="2" t="s">
        <v>112</v>
      </c>
      <c r="E16">
        <v>35</v>
      </c>
      <c r="H16" s="39" t="s">
        <v>1201</v>
      </c>
      <c r="I16" s="39"/>
    </row>
    <row r="17" spans="1:9" x14ac:dyDescent="0.35">
      <c r="A17" s="29"/>
      <c r="B17" s="30"/>
      <c r="C17" s="31"/>
      <c r="D17" s="2" t="s">
        <v>1073</v>
      </c>
      <c r="E17">
        <v>66</v>
      </c>
      <c r="H17" t="s">
        <v>1189</v>
      </c>
      <c r="I17">
        <v>35</v>
      </c>
    </row>
    <row r="18" spans="1:9" x14ac:dyDescent="0.35">
      <c r="A18" s="32"/>
      <c r="B18" s="33"/>
      <c r="C18" s="34"/>
      <c r="H18" t="s">
        <v>1188</v>
      </c>
      <c r="I18">
        <v>31</v>
      </c>
    </row>
    <row r="19" spans="1:9" ht="15" thickBot="1" x14ac:dyDescent="0.4">
      <c r="A19" s="32"/>
      <c r="B19" s="33"/>
      <c r="C19" s="34"/>
      <c r="D19" s="18" t="s">
        <v>1072</v>
      </c>
      <c r="E19" s="18" t="s">
        <v>1179</v>
      </c>
      <c r="H19" s="39" t="s">
        <v>1202</v>
      </c>
      <c r="I19" s="39"/>
    </row>
    <row r="20" spans="1:9" x14ac:dyDescent="0.35">
      <c r="A20" s="32"/>
      <c r="B20" s="33"/>
      <c r="C20" s="34"/>
      <c r="D20" s="2" t="s">
        <v>494</v>
      </c>
      <c r="E20">
        <v>43</v>
      </c>
      <c r="H20" t="s">
        <v>1191</v>
      </c>
      <c r="I20">
        <v>19</v>
      </c>
    </row>
    <row r="21" spans="1:9" x14ac:dyDescent="0.35">
      <c r="A21" s="32"/>
      <c r="B21" s="33"/>
      <c r="C21" s="34"/>
      <c r="D21" s="2" t="s">
        <v>945</v>
      </c>
      <c r="E21">
        <v>1</v>
      </c>
      <c r="H21" t="s">
        <v>1192</v>
      </c>
      <c r="I21">
        <v>22</v>
      </c>
    </row>
    <row r="22" spans="1:9" x14ac:dyDescent="0.35">
      <c r="A22" s="32"/>
      <c r="B22" s="33"/>
      <c r="C22" s="34"/>
      <c r="D22" s="2" t="s">
        <v>112</v>
      </c>
      <c r="E22">
        <v>22</v>
      </c>
      <c r="H22" t="s">
        <v>1193</v>
      </c>
      <c r="I22">
        <v>43</v>
      </c>
    </row>
    <row r="23" spans="1:9" x14ac:dyDescent="0.35">
      <c r="A23" s="32"/>
      <c r="B23" s="33"/>
      <c r="C23" s="34"/>
      <c r="H23" t="s">
        <v>1194</v>
      </c>
      <c r="I23">
        <v>22</v>
      </c>
    </row>
    <row r="24" spans="1:9" ht="15" thickBot="1" x14ac:dyDescent="0.4">
      <c r="A24" s="32"/>
      <c r="B24" s="33"/>
      <c r="C24" s="34"/>
      <c r="D24" s="14" t="s">
        <v>1072</v>
      </c>
      <c r="E24" t="s">
        <v>1180</v>
      </c>
      <c r="H24" s="39" t="s">
        <v>1203</v>
      </c>
      <c r="I24" s="39"/>
    </row>
    <row r="25" spans="1:9" x14ac:dyDescent="0.35">
      <c r="A25" s="32"/>
      <c r="B25" s="33"/>
      <c r="C25" s="34"/>
      <c r="D25" s="2" t="s">
        <v>494</v>
      </c>
      <c r="E25">
        <v>60</v>
      </c>
      <c r="H25" t="s">
        <v>1195</v>
      </c>
      <c r="I25">
        <v>2</v>
      </c>
    </row>
    <row r="26" spans="1:9" x14ac:dyDescent="0.35">
      <c r="A26" s="32"/>
      <c r="B26" s="33"/>
      <c r="C26" s="34"/>
      <c r="D26" s="2" t="s">
        <v>112</v>
      </c>
      <c r="E26">
        <v>6</v>
      </c>
    </row>
    <row r="27" spans="1:9" x14ac:dyDescent="0.35">
      <c r="A27" s="32"/>
      <c r="B27" s="33"/>
      <c r="C27" s="34"/>
      <c r="D27" s="2" t="s">
        <v>1073</v>
      </c>
      <c r="E27">
        <v>66</v>
      </c>
    </row>
    <row r="28" spans="1:9" x14ac:dyDescent="0.35">
      <c r="A28" s="32"/>
      <c r="B28" s="33"/>
      <c r="C28" s="34"/>
    </row>
    <row r="29" spans="1:9" x14ac:dyDescent="0.35">
      <c r="A29" s="32"/>
      <c r="B29" s="33"/>
      <c r="C29" s="34"/>
      <c r="D29" s="14" t="s">
        <v>1072</v>
      </c>
      <c r="E29" t="s">
        <v>1182</v>
      </c>
    </row>
    <row r="30" spans="1:9" x14ac:dyDescent="0.35">
      <c r="A30" s="32"/>
      <c r="B30" s="33"/>
      <c r="C30" s="34"/>
      <c r="D30" s="2" t="s">
        <v>494</v>
      </c>
      <c r="E30">
        <v>9</v>
      </c>
    </row>
    <row r="31" spans="1:9" x14ac:dyDescent="0.35">
      <c r="A31" s="32"/>
      <c r="B31" s="33"/>
      <c r="C31" s="34"/>
      <c r="D31" s="2" t="s">
        <v>945</v>
      </c>
      <c r="E31">
        <v>38</v>
      </c>
    </row>
    <row r="32" spans="1:9" x14ac:dyDescent="0.35">
      <c r="A32" s="32"/>
      <c r="B32" s="33"/>
      <c r="C32" s="34"/>
      <c r="D32" s="2" t="s">
        <v>112</v>
      </c>
      <c r="E32">
        <v>19</v>
      </c>
    </row>
    <row r="33" spans="1:5" x14ac:dyDescent="0.35">
      <c r="A33" s="32"/>
      <c r="B33" s="33"/>
      <c r="C33" s="34"/>
      <c r="D33" s="2" t="s">
        <v>1073</v>
      </c>
      <c r="E33">
        <v>66</v>
      </c>
    </row>
    <row r="34" spans="1:5" x14ac:dyDescent="0.35">
      <c r="A34" s="35"/>
      <c r="B34" s="36"/>
      <c r="C34" s="37"/>
    </row>
    <row r="35" spans="1:5" x14ac:dyDescent="0.35">
      <c r="D35" s="14" t="s">
        <v>1072</v>
      </c>
      <c r="E35" t="s">
        <v>1181</v>
      </c>
    </row>
    <row r="36" spans="1:5" x14ac:dyDescent="0.35">
      <c r="D36" s="2" t="s">
        <v>112</v>
      </c>
      <c r="E36">
        <v>2</v>
      </c>
    </row>
    <row r="37" spans="1:5" x14ac:dyDescent="0.35">
      <c r="D37" s="2" t="s">
        <v>947</v>
      </c>
    </row>
    <row r="38" spans="1:5" x14ac:dyDescent="0.35">
      <c r="D38" s="2" t="s">
        <v>1073</v>
      </c>
      <c r="E3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9A70-C0EA-4701-BA30-0B086E585A86}">
  <dimension ref="A1:AL142"/>
  <sheetViews>
    <sheetView topLeftCell="AF7" zoomScale="97" workbookViewId="0">
      <selection activeCell="AL19" sqref="AL19"/>
    </sheetView>
  </sheetViews>
  <sheetFormatPr defaultRowHeight="14.5" x14ac:dyDescent="0.35"/>
  <cols>
    <col min="1" max="1" width="45.90625" customWidth="1"/>
    <col min="2" max="2" width="11.54296875" customWidth="1"/>
    <col min="8" max="8" width="12.90625" bestFit="1" customWidth="1"/>
    <col min="9" max="9" width="24.90625" bestFit="1" customWidth="1"/>
    <col min="11" max="11" width="12.90625" bestFit="1" customWidth="1"/>
    <col min="12" max="12" width="27.08984375" bestFit="1" customWidth="1"/>
    <col min="15" max="15" width="12.90625" bestFit="1" customWidth="1"/>
    <col min="16" max="16" width="26.6328125" bestFit="1" customWidth="1"/>
    <col min="18" max="18" width="57.90625" bestFit="1" customWidth="1"/>
    <col min="21" max="21" width="57.90625" bestFit="1" customWidth="1"/>
    <col min="24" max="24" width="12.90625" bestFit="1" customWidth="1"/>
    <col min="25" max="26" width="29.90625" bestFit="1" customWidth="1"/>
    <col min="31" max="31" width="12.90625" bestFit="1" customWidth="1"/>
    <col min="32" max="32" width="22.08984375" bestFit="1" customWidth="1"/>
    <col min="33" max="33" width="20.6328125" bestFit="1" customWidth="1"/>
    <col min="34" max="34" width="9.453125" bestFit="1" customWidth="1"/>
    <col min="35" max="35" width="11" style="13" customWidth="1"/>
    <col min="36" max="36" width="8.90625" style="13"/>
    <col min="37" max="37" width="11.81640625" style="13" customWidth="1"/>
    <col min="38" max="38" width="14.6328125" customWidth="1"/>
  </cols>
  <sheetData>
    <row r="1" spans="1:38" ht="43.5" x14ac:dyDescent="0.35">
      <c r="F1" t="s">
        <v>1091</v>
      </c>
      <c r="AA1" s="40" t="s">
        <v>1116</v>
      </c>
      <c r="AB1" s="40" t="s">
        <v>739</v>
      </c>
      <c r="AH1" s="40" t="s">
        <v>1325</v>
      </c>
      <c r="AI1" s="102" t="s">
        <v>1324</v>
      </c>
      <c r="AJ1" s="70" t="s">
        <v>1323</v>
      </c>
      <c r="AK1" s="70" t="s">
        <v>1326</v>
      </c>
      <c r="AL1" s="40" t="s">
        <v>495</v>
      </c>
    </row>
    <row r="2" spans="1:38" ht="16.25" customHeight="1" thickBot="1" x14ac:dyDescent="0.4">
      <c r="A2" s="39" t="s">
        <v>987</v>
      </c>
      <c r="B2" s="39" t="s">
        <v>1250</v>
      </c>
      <c r="C2" s="39" t="s">
        <v>1251</v>
      </c>
      <c r="F2">
        <v>2.0566666666666671</v>
      </c>
      <c r="H2" s="14" t="s">
        <v>1072</v>
      </c>
      <c r="I2" t="s">
        <v>1255</v>
      </c>
      <c r="K2" s="14" t="s">
        <v>1072</v>
      </c>
      <c r="L2" t="s">
        <v>1258</v>
      </c>
      <c r="AA2">
        <v>45</v>
      </c>
      <c r="AB2">
        <v>57</v>
      </c>
      <c r="AE2" s="14" t="s">
        <v>1072</v>
      </c>
      <c r="AF2" t="s">
        <v>1306</v>
      </c>
      <c r="AH2">
        <v>1</v>
      </c>
      <c r="AI2" s="13">
        <v>1.3513513513513513</v>
      </c>
      <c r="AJ2" s="13">
        <v>1</v>
      </c>
      <c r="AK2" s="13">
        <f t="shared" ref="AK2:AK33" si="0">AJ2/AI2</f>
        <v>0.74</v>
      </c>
      <c r="AL2">
        <v>20200224</v>
      </c>
    </row>
    <row r="3" spans="1:38" x14ac:dyDescent="0.35">
      <c r="A3" t="s">
        <v>987</v>
      </c>
      <c r="B3">
        <v>6</v>
      </c>
      <c r="C3">
        <v>10</v>
      </c>
      <c r="F3">
        <v>2.9300000000000006</v>
      </c>
      <c r="H3" s="2">
        <v>0</v>
      </c>
      <c r="I3">
        <v>5</v>
      </c>
      <c r="K3" s="2" t="s">
        <v>4</v>
      </c>
      <c r="L3">
        <v>59</v>
      </c>
      <c r="AA3">
        <v>11</v>
      </c>
      <c r="AB3">
        <v>37.799999999999997</v>
      </c>
      <c r="AE3" s="2" t="s">
        <v>1307</v>
      </c>
      <c r="AF3">
        <v>33</v>
      </c>
      <c r="AH3">
        <f>AH2+1</f>
        <v>2</v>
      </c>
      <c r="AJ3" s="13">
        <v>0.83333333333333337</v>
      </c>
      <c r="AK3" s="13" t="e">
        <f t="shared" si="0"/>
        <v>#DIV/0!</v>
      </c>
      <c r="AL3">
        <v>20300205</v>
      </c>
    </row>
    <row r="4" spans="1:38" x14ac:dyDescent="0.35">
      <c r="A4" t="s">
        <v>1190</v>
      </c>
      <c r="B4">
        <v>2</v>
      </c>
      <c r="C4">
        <v>2</v>
      </c>
      <c r="F4">
        <v>2.4633333333333334</v>
      </c>
      <c r="H4" s="2">
        <v>4.3333333333333342E-2</v>
      </c>
      <c r="I4">
        <v>1</v>
      </c>
      <c r="K4" s="2" t="s">
        <v>3</v>
      </c>
      <c r="L4">
        <v>7</v>
      </c>
      <c r="AA4">
        <v>37.799999999999997</v>
      </c>
      <c r="AB4">
        <v>69</v>
      </c>
      <c r="AE4" s="2" t="s">
        <v>1308</v>
      </c>
      <c r="AF4">
        <v>17</v>
      </c>
      <c r="AH4">
        <f t="shared" ref="AH4:AH67" si="1">AH3+1</f>
        <v>3</v>
      </c>
      <c r="AJ4" s="13">
        <v>1</v>
      </c>
      <c r="AK4" s="13" t="e">
        <f t="shared" si="0"/>
        <v>#DIV/0!</v>
      </c>
      <c r="AL4">
        <v>20300206</v>
      </c>
    </row>
    <row r="5" spans="1:38" ht="15" thickBot="1" x14ac:dyDescent="0.4">
      <c r="A5" s="39" t="s">
        <v>1252</v>
      </c>
      <c r="B5" s="39"/>
      <c r="C5" s="39"/>
      <c r="F5">
        <v>4.1233333333333331</v>
      </c>
      <c r="H5" s="2">
        <v>7.4761029411764698E-2</v>
      </c>
      <c r="I5">
        <v>1</v>
      </c>
      <c r="K5" s="2" t="s">
        <v>1073</v>
      </c>
      <c r="L5">
        <v>66</v>
      </c>
      <c r="AA5">
        <v>44</v>
      </c>
      <c r="AB5">
        <v>85</v>
      </c>
      <c r="AE5" s="2" t="s">
        <v>1309</v>
      </c>
      <c r="AF5">
        <v>11</v>
      </c>
      <c r="AH5">
        <f t="shared" si="1"/>
        <v>4</v>
      </c>
      <c r="AI5" s="13">
        <v>1.6270588235294117</v>
      </c>
      <c r="AJ5" s="13">
        <v>1.72875</v>
      </c>
      <c r="AK5" s="13">
        <f t="shared" si="0"/>
        <v>1.0625</v>
      </c>
      <c r="AL5">
        <v>20300460</v>
      </c>
    </row>
    <row r="6" spans="1:38" x14ac:dyDescent="0.35">
      <c r="A6" t="s">
        <v>52</v>
      </c>
      <c r="B6">
        <v>54</v>
      </c>
      <c r="C6">
        <v>61</v>
      </c>
      <c r="F6">
        <v>4.1633333333333331</v>
      </c>
      <c r="H6" s="2">
        <v>8.2872928176795577E-2</v>
      </c>
      <c r="I6">
        <v>1</v>
      </c>
      <c r="AA6">
        <v>85</v>
      </c>
      <c r="AB6">
        <v>95</v>
      </c>
      <c r="AE6" s="2" t="s">
        <v>1310</v>
      </c>
      <c r="AF6">
        <v>3</v>
      </c>
      <c r="AH6">
        <f t="shared" si="1"/>
        <v>5</v>
      </c>
      <c r="AJ6" s="13">
        <v>1.72875</v>
      </c>
      <c r="AK6" s="13" t="e">
        <f t="shared" si="0"/>
        <v>#DIV/0!</v>
      </c>
      <c r="AL6">
        <v>20300461</v>
      </c>
    </row>
    <row r="7" spans="1:38" x14ac:dyDescent="0.35">
      <c r="A7" t="s">
        <v>20</v>
      </c>
      <c r="B7">
        <v>12</v>
      </c>
      <c r="C7">
        <v>5</v>
      </c>
      <c r="F7">
        <v>2.0133333333333332</v>
      </c>
      <c r="H7" s="2">
        <v>9.6787499999999999E-2</v>
      </c>
      <c r="I7">
        <v>1</v>
      </c>
      <c r="AA7">
        <v>28</v>
      </c>
      <c r="AB7">
        <v>75</v>
      </c>
      <c r="AE7" s="2" t="s">
        <v>1311</v>
      </c>
      <c r="AF7">
        <v>1</v>
      </c>
      <c r="AH7">
        <f t="shared" si="1"/>
        <v>6</v>
      </c>
      <c r="AI7" s="13">
        <v>1.2595419847328244</v>
      </c>
      <c r="AJ7" s="13">
        <v>1.375</v>
      </c>
      <c r="AK7" s="13">
        <f t="shared" si="0"/>
        <v>1.0916666666666668</v>
      </c>
      <c r="AL7">
        <v>20303514</v>
      </c>
    </row>
    <row r="8" spans="1:38" ht="15" thickBot="1" x14ac:dyDescent="0.4">
      <c r="A8" s="39" t="s">
        <v>1200</v>
      </c>
      <c r="B8" s="39"/>
      <c r="C8" s="39"/>
      <c r="F8">
        <v>1.8201328273244781</v>
      </c>
      <c r="H8" s="2">
        <v>0.12951653944020358</v>
      </c>
      <c r="I8">
        <v>1</v>
      </c>
      <c r="K8" s="14" t="s">
        <v>1072</v>
      </c>
      <c r="L8" t="s">
        <v>1261</v>
      </c>
      <c r="AA8">
        <v>26</v>
      </c>
      <c r="AB8">
        <v>25</v>
      </c>
      <c r="AE8" s="2" t="s">
        <v>1073</v>
      </c>
      <c r="AF8">
        <v>65</v>
      </c>
      <c r="AH8">
        <f t="shared" si="1"/>
        <v>7</v>
      </c>
      <c r="AI8" s="13">
        <v>1.2954545454545454</v>
      </c>
      <c r="AJ8" s="13">
        <v>1</v>
      </c>
      <c r="AK8" s="13">
        <f t="shared" si="0"/>
        <v>0.77192982456140358</v>
      </c>
      <c r="AL8">
        <v>20400022</v>
      </c>
    </row>
    <row r="9" spans="1:38" x14ac:dyDescent="0.35">
      <c r="A9" t="s">
        <v>1186</v>
      </c>
      <c r="B9">
        <v>26</v>
      </c>
      <c r="C9">
        <v>36</v>
      </c>
      <c r="F9">
        <v>5.1733333333333338</v>
      </c>
      <c r="H9" s="2">
        <v>0.14333333333333334</v>
      </c>
      <c r="I9">
        <v>1</v>
      </c>
      <c r="K9" s="2" t="s">
        <v>1166</v>
      </c>
      <c r="L9">
        <v>8</v>
      </c>
      <c r="AA9">
        <v>33</v>
      </c>
      <c r="AB9">
        <v>33</v>
      </c>
      <c r="AH9">
        <f t="shared" si="1"/>
        <v>8</v>
      </c>
      <c r="AI9" s="13">
        <v>1.2541284403669724</v>
      </c>
      <c r="AJ9" s="13">
        <v>1</v>
      </c>
      <c r="AK9" s="13">
        <f t="shared" si="0"/>
        <v>0.79736649597659115</v>
      </c>
      <c r="AL9">
        <v>20400023</v>
      </c>
    </row>
    <row r="10" spans="1:38" x14ac:dyDescent="0.35">
      <c r="A10" t="s">
        <v>1187</v>
      </c>
      <c r="B10">
        <v>40</v>
      </c>
      <c r="C10">
        <v>30</v>
      </c>
      <c r="F10">
        <v>3.9577380952380947</v>
      </c>
      <c r="H10" s="2">
        <v>0.18021563342318062</v>
      </c>
      <c r="I10">
        <v>1</v>
      </c>
      <c r="K10" s="2" t="s">
        <v>56</v>
      </c>
      <c r="L10">
        <v>48</v>
      </c>
      <c r="AA10">
        <v>22</v>
      </c>
      <c r="AB10">
        <v>42</v>
      </c>
      <c r="AE10" s="14" t="s">
        <v>1072</v>
      </c>
      <c r="AF10" t="s">
        <v>1317</v>
      </c>
      <c r="AH10">
        <f t="shared" si="1"/>
        <v>9</v>
      </c>
      <c r="AI10" s="13">
        <v>1.5986301369863014</v>
      </c>
      <c r="AJ10" s="13">
        <v>0.92107340173638519</v>
      </c>
      <c r="AK10" s="13">
        <f t="shared" si="0"/>
        <v>0.57616416732438835</v>
      </c>
      <c r="AL10">
        <v>20400025</v>
      </c>
    </row>
    <row r="11" spans="1:38" ht="15" thickBot="1" x14ac:dyDescent="0.4">
      <c r="A11" s="39" t="s">
        <v>1201</v>
      </c>
      <c r="B11" s="39"/>
      <c r="C11" s="39"/>
      <c r="F11">
        <v>1.1822068965517241</v>
      </c>
      <c r="H11" s="2">
        <v>0.26133663366336635</v>
      </c>
      <c r="I11">
        <v>1</v>
      </c>
      <c r="K11" s="2" t="s">
        <v>1168</v>
      </c>
      <c r="L11">
        <v>10</v>
      </c>
      <c r="AA11">
        <v>90</v>
      </c>
      <c r="AB11">
        <v>72</v>
      </c>
      <c r="AE11" s="2" t="s">
        <v>1312</v>
      </c>
      <c r="AF11">
        <v>22</v>
      </c>
      <c r="AH11">
        <f t="shared" si="1"/>
        <v>10</v>
      </c>
      <c r="AI11" s="13">
        <v>0.80926517571884982</v>
      </c>
      <c r="AJ11" s="13">
        <v>1</v>
      </c>
      <c r="AK11" s="13">
        <f t="shared" si="0"/>
        <v>1.2356889064350574</v>
      </c>
      <c r="AL11">
        <v>20400031</v>
      </c>
    </row>
    <row r="12" spans="1:38" x14ac:dyDescent="0.35">
      <c r="A12" s="88" t="s">
        <v>1253</v>
      </c>
      <c r="B12" s="89">
        <v>22</v>
      </c>
      <c r="C12" s="89">
        <v>18</v>
      </c>
      <c r="F12">
        <v>0.82796052631578954</v>
      </c>
      <c r="H12" s="2">
        <v>0.31776520509193779</v>
      </c>
      <c r="I12">
        <v>1</v>
      </c>
      <c r="K12" s="2" t="s">
        <v>1073</v>
      </c>
      <c r="L12">
        <v>66</v>
      </c>
      <c r="AA12">
        <v>82</v>
      </c>
      <c r="AB12">
        <v>82</v>
      </c>
      <c r="AE12" s="2" t="s">
        <v>23</v>
      </c>
      <c r="AF12">
        <v>26</v>
      </c>
      <c r="AH12">
        <f t="shared" si="1"/>
        <v>11</v>
      </c>
      <c r="AI12" s="13">
        <v>1.2345679012345681</v>
      </c>
      <c r="AJ12" s="13">
        <v>1</v>
      </c>
      <c r="AK12" s="13">
        <f t="shared" si="0"/>
        <v>0.80999999999999994</v>
      </c>
      <c r="AL12">
        <v>20400047</v>
      </c>
    </row>
    <row r="13" spans="1:38" x14ac:dyDescent="0.35">
      <c r="A13" s="99"/>
      <c r="F13">
        <v>1.1168944099378881</v>
      </c>
      <c r="H13" s="2">
        <v>0.42707417582417589</v>
      </c>
      <c r="I13">
        <v>1</v>
      </c>
      <c r="AA13">
        <v>63</v>
      </c>
      <c r="AB13">
        <v>59</v>
      </c>
      <c r="AE13" s="2" t="s">
        <v>1313</v>
      </c>
      <c r="AF13">
        <v>7</v>
      </c>
      <c r="AH13">
        <f t="shared" si="1"/>
        <v>12</v>
      </c>
      <c r="AI13" s="13">
        <v>1.4084507042253522</v>
      </c>
      <c r="AJ13" s="13">
        <v>1</v>
      </c>
      <c r="AK13" s="13">
        <f t="shared" si="0"/>
        <v>0.71</v>
      </c>
      <c r="AL13">
        <v>20400050</v>
      </c>
    </row>
    <row r="14" spans="1:38" ht="29.5" thickBot="1" x14ac:dyDescent="0.4">
      <c r="A14" s="99"/>
      <c r="F14">
        <v>3.2198778625954203</v>
      </c>
      <c r="H14" s="2">
        <v>0.47034090909090898</v>
      </c>
      <c r="I14">
        <v>1</v>
      </c>
      <c r="K14" s="14" t="s">
        <v>1072</v>
      </c>
      <c r="L14" t="s">
        <v>1267</v>
      </c>
      <c r="O14" s="14" t="s">
        <v>1072</v>
      </c>
      <c r="P14" t="s">
        <v>1294</v>
      </c>
      <c r="R14" s="39" t="s">
        <v>1295</v>
      </c>
      <c r="S14" s="39" t="s">
        <v>1185</v>
      </c>
      <c r="U14" s="100" t="s">
        <v>1305</v>
      </c>
      <c r="V14" s="39" t="s">
        <v>1185</v>
      </c>
      <c r="X14" s="14" t="s">
        <v>1072</v>
      </c>
      <c r="Y14" t="s">
        <v>1320</v>
      </c>
      <c r="AA14">
        <v>10</v>
      </c>
      <c r="AB14">
        <v>13</v>
      </c>
      <c r="AE14" s="2" t="s">
        <v>1314</v>
      </c>
      <c r="AF14">
        <v>7</v>
      </c>
      <c r="AH14">
        <f t="shared" si="1"/>
        <v>13</v>
      </c>
      <c r="AI14" s="13">
        <v>1.5584415584415585</v>
      </c>
      <c r="AJ14" s="13">
        <v>1.2972972972972974</v>
      </c>
      <c r="AK14" s="13">
        <f t="shared" si="0"/>
        <v>0.83243243243243248</v>
      </c>
      <c r="AL14">
        <v>20400107</v>
      </c>
    </row>
    <row r="15" spans="1:38" ht="15" thickBot="1" x14ac:dyDescent="0.4">
      <c r="A15" s="39" t="s">
        <v>1293</v>
      </c>
      <c r="B15" s="39" t="s">
        <v>1185</v>
      </c>
      <c r="F15">
        <v>1.0812631578947369</v>
      </c>
      <c r="H15" s="2">
        <v>0.50775862068965516</v>
      </c>
      <c r="I15">
        <v>1</v>
      </c>
      <c r="K15" s="2">
        <v>0</v>
      </c>
      <c r="L15">
        <v>0</v>
      </c>
      <c r="O15" s="2" t="s">
        <v>51</v>
      </c>
      <c r="P15">
        <v>8</v>
      </c>
      <c r="R15" s="39" t="s">
        <v>1296</v>
      </c>
      <c r="S15" s="39"/>
      <c r="U15" s="39" t="s">
        <v>1318</v>
      </c>
      <c r="V15" s="39"/>
      <c r="X15" s="2" t="s">
        <v>88</v>
      </c>
      <c r="Y15">
        <v>5</v>
      </c>
      <c r="AA15">
        <v>48</v>
      </c>
      <c r="AB15">
        <v>44</v>
      </c>
      <c r="AE15" s="2" t="s">
        <v>1315</v>
      </c>
      <c r="AF15">
        <v>2</v>
      </c>
      <c r="AH15">
        <f t="shared" si="1"/>
        <v>14</v>
      </c>
      <c r="AI15" s="13">
        <v>0.62120141342756174</v>
      </c>
      <c r="AJ15" s="13">
        <v>1</v>
      </c>
      <c r="AK15" s="13">
        <f t="shared" si="0"/>
        <v>1.6097838452787261</v>
      </c>
      <c r="AL15">
        <v>20401198</v>
      </c>
    </row>
    <row r="16" spans="1:38" ht="15" thickBot="1" x14ac:dyDescent="0.4">
      <c r="A16" s="39" t="s">
        <v>1288</v>
      </c>
      <c r="B16" s="39"/>
      <c r="F16">
        <v>0.85498007968127476</v>
      </c>
      <c r="H16" s="2">
        <v>0.5557777777777777</v>
      </c>
      <c r="I16">
        <v>1</v>
      </c>
      <c r="K16" s="2">
        <v>1</v>
      </c>
      <c r="L16">
        <v>3</v>
      </c>
      <c r="O16" s="2" t="s">
        <v>68</v>
      </c>
      <c r="P16">
        <v>55</v>
      </c>
      <c r="R16" s="2" t="s">
        <v>4</v>
      </c>
      <c r="S16">
        <v>55</v>
      </c>
      <c r="U16" s="2" t="s">
        <v>1307</v>
      </c>
      <c r="V16">
        <v>33</v>
      </c>
      <c r="X16" s="2" t="s">
        <v>110</v>
      </c>
      <c r="Y16">
        <v>3</v>
      </c>
      <c r="AA16">
        <v>44</v>
      </c>
      <c r="AB16">
        <v>0</v>
      </c>
      <c r="AE16" s="2" t="s">
        <v>1316</v>
      </c>
      <c r="AF16">
        <v>1</v>
      </c>
      <c r="AH16">
        <f t="shared" si="1"/>
        <v>15</v>
      </c>
      <c r="AJ16" s="13">
        <v>1</v>
      </c>
      <c r="AK16" s="13" t="e">
        <f t="shared" si="0"/>
        <v>#DIV/0!</v>
      </c>
      <c r="AL16" s="83">
        <v>20401268</v>
      </c>
    </row>
    <row r="17" spans="1:38" x14ac:dyDescent="0.35">
      <c r="A17" s="2" t="s">
        <v>1272</v>
      </c>
      <c r="B17">
        <v>49</v>
      </c>
      <c r="F17">
        <v>0.42707417582417589</v>
      </c>
      <c r="H17" s="2">
        <v>0.56666666666666665</v>
      </c>
      <c r="I17">
        <v>1</v>
      </c>
      <c r="K17" s="2">
        <v>2</v>
      </c>
      <c r="L17">
        <v>10</v>
      </c>
      <c r="O17" s="2" t="s">
        <v>947</v>
      </c>
      <c r="R17" s="2" t="s">
        <v>3</v>
      </c>
      <c r="S17">
        <v>8</v>
      </c>
      <c r="U17" s="2" t="s">
        <v>1308</v>
      </c>
      <c r="V17">
        <v>17</v>
      </c>
      <c r="X17" s="2" t="s">
        <v>57</v>
      </c>
      <c r="Y17">
        <v>1</v>
      </c>
      <c r="AA17">
        <v>16</v>
      </c>
      <c r="AB17">
        <v>11.6</v>
      </c>
      <c r="AE17" s="2" t="s">
        <v>1073</v>
      </c>
      <c r="AF17">
        <v>65</v>
      </c>
      <c r="AH17">
        <f t="shared" si="1"/>
        <v>16</v>
      </c>
      <c r="AI17" s="13">
        <v>1.6279069767441861</v>
      </c>
      <c r="AJ17" s="13">
        <v>1.4</v>
      </c>
      <c r="AK17" s="13">
        <f t="shared" si="0"/>
        <v>0.86</v>
      </c>
      <c r="AL17">
        <v>20401291</v>
      </c>
    </row>
    <row r="18" spans="1:38" ht="15" thickBot="1" x14ac:dyDescent="0.4">
      <c r="A18" s="2" t="s">
        <v>1273</v>
      </c>
      <c r="B18">
        <v>14</v>
      </c>
      <c r="F18">
        <v>0.7767901234567901</v>
      </c>
      <c r="H18" s="2">
        <v>0.63361204013377936</v>
      </c>
      <c r="I18">
        <v>1</v>
      </c>
      <c r="K18" s="2">
        <v>4</v>
      </c>
      <c r="L18">
        <v>16</v>
      </c>
      <c r="O18" s="2" t="s">
        <v>1073</v>
      </c>
      <c r="P18">
        <v>63</v>
      </c>
      <c r="R18" s="39" t="s">
        <v>1297</v>
      </c>
      <c r="S18" s="39"/>
      <c r="U18" s="2" t="s">
        <v>1309</v>
      </c>
      <c r="V18">
        <v>11</v>
      </c>
      <c r="X18" s="2" t="s">
        <v>77</v>
      </c>
      <c r="Y18">
        <v>3</v>
      </c>
      <c r="AA18">
        <v>16</v>
      </c>
      <c r="AB18">
        <v>8</v>
      </c>
      <c r="AH18">
        <f t="shared" si="1"/>
        <v>17</v>
      </c>
      <c r="AI18" s="13">
        <v>1.0178378378378377</v>
      </c>
      <c r="AJ18" s="13">
        <v>1</v>
      </c>
      <c r="AK18" s="13">
        <f t="shared" si="0"/>
        <v>0.98247477429633578</v>
      </c>
      <c r="AL18">
        <v>20401301</v>
      </c>
    </row>
    <row r="19" spans="1:38" x14ac:dyDescent="0.35">
      <c r="A19" s="2" t="s">
        <v>1274</v>
      </c>
      <c r="B19">
        <v>3</v>
      </c>
      <c r="F19">
        <v>7.4761029411764698E-2</v>
      </c>
      <c r="H19" s="2">
        <v>0.7767901234567901</v>
      </c>
      <c r="I19">
        <v>1</v>
      </c>
      <c r="K19" s="2">
        <v>5</v>
      </c>
      <c r="L19">
        <v>5</v>
      </c>
      <c r="R19" s="2" t="s">
        <v>4</v>
      </c>
      <c r="S19">
        <v>53</v>
      </c>
      <c r="U19" s="2" t="s">
        <v>1310</v>
      </c>
      <c r="V19">
        <v>3</v>
      </c>
      <c r="X19" s="2" t="s">
        <v>399</v>
      </c>
      <c r="Y19">
        <v>2</v>
      </c>
      <c r="AA19">
        <v>50</v>
      </c>
      <c r="AB19">
        <v>72</v>
      </c>
      <c r="AH19">
        <f t="shared" si="1"/>
        <v>18</v>
      </c>
      <c r="AI19" s="13">
        <v>0.40177777777777773</v>
      </c>
      <c r="AJ19" s="13">
        <v>1.0331428571428571</v>
      </c>
      <c r="AK19" s="13">
        <f t="shared" si="0"/>
        <v>2.5714285714285716</v>
      </c>
      <c r="AL19">
        <v>20401302</v>
      </c>
    </row>
    <row r="20" spans="1:38" ht="15" thickBot="1" x14ac:dyDescent="0.4">
      <c r="A20" s="39" t="s">
        <v>1277</v>
      </c>
      <c r="B20" s="39"/>
      <c r="F20">
        <v>0.14333333333333334</v>
      </c>
      <c r="H20" s="2">
        <v>0.82666666666666666</v>
      </c>
      <c r="I20">
        <v>1</v>
      </c>
      <c r="K20" s="2">
        <v>6</v>
      </c>
      <c r="L20">
        <v>24</v>
      </c>
      <c r="R20" s="2" t="s">
        <v>3</v>
      </c>
      <c r="S20">
        <v>9</v>
      </c>
      <c r="U20" s="2" t="s">
        <v>1311</v>
      </c>
      <c r="V20">
        <v>1</v>
      </c>
      <c r="X20" s="2" t="s">
        <v>64</v>
      </c>
      <c r="Y20">
        <v>46</v>
      </c>
      <c r="AA20">
        <v>27</v>
      </c>
      <c r="AB20">
        <v>18</v>
      </c>
      <c r="AH20">
        <f t="shared" si="1"/>
        <v>19</v>
      </c>
      <c r="AI20" s="13">
        <v>1.0967105263157897</v>
      </c>
      <c r="AJ20" s="13">
        <v>1.234814814814815</v>
      </c>
      <c r="AK20" s="13">
        <f t="shared" si="0"/>
        <v>1.125925925925926</v>
      </c>
      <c r="AL20">
        <v>20401303</v>
      </c>
    </row>
    <row r="21" spans="1:38" ht="15" thickBot="1" x14ac:dyDescent="0.4">
      <c r="A21" s="2" t="s">
        <v>1278</v>
      </c>
      <c r="B21">
        <v>26</v>
      </c>
      <c r="F21">
        <v>0.18021563342318062</v>
      </c>
      <c r="H21" s="2">
        <v>0.82796052631578954</v>
      </c>
      <c r="I21">
        <v>1</v>
      </c>
      <c r="K21" s="2">
        <v>7</v>
      </c>
      <c r="L21">
        <v>7</v>
      </c>
      <c r="O21" s="14" t="s">
        <v>1072</v>
      </c>
      <c r="P21" t="s">
        <v>1294</v>
      </c>
      <c r="R21" s="39" t="s">
        <v>1299</v>
      </c>
      <c r="S21" s="39"/>
      <c r="U21" s="39" t="s">
        <v>1319</v>
      </c>
      <c r="V21" s="39"/>
      <c r="X21" s="2" t="s">
        <v>402</v>
      </c>
      <c r="Y21">
        <v>2</v>
      </c>
      <c r="AA21">
        <v>75</v>
      </c>
      <c r="AB21">
        <v>26</v>
      </c>
      <c r="AH21">
        <f t="shared" si="1"/>
        <v>20</v>
      </c>
      <c r="AI21" s="13">
        <v>0.92111801242236013</v>
      </c>
      <c r="AJ21" s="13">
        <v>1</v>
      </c>
      <c r="AK21" s="13">
        <f t="shared" si="0"/>
        <v>1.0856372218476062</v>
      </c>
      <c r="AL21">
        <v>20401327</v>
      </c>
    </row>
    <row r="22" spans="1:38" x14ac:dyDescent="0.35">
      <c r="A22" s="2" t="s">
        <v>1279</v>
      </c>
      <c r="B22">
        <v>37</v>
      </c>
      <c r="F22">
        <v>1.7802200000000001</v>
      </c>
      <c r="H22" s="2">
        <v>0.85498007968127476</v>
      </c>
      <c r="I22">
        <v>1</v>
      </c>
      <c r="K22" s="2" t="s">
        <v>1073</v>
      </c>
      <c r="L22">
        <v>65</v>
      </c>
      <c r="O22" s="2" t="s">
        <v>51</v>
      </c>
      <c r="P22">
        <v>8</v>
      </c>
      <c r="R22" s="2" t="s">
        <v>1285</v>
      </c>
      <c r="S22">
        <v>28</v>
      </c>
      <c r="U22" s="2" t="s">
        <v>1312</v>
      </c>
      <c r="V22">
        <v>22</v>
      </c>
      <c r="X22" s="2" t="s">
        <v>947</v>
      </c>
      <c r="AA22">
        <v>76</v>
      </c>
      <c r="AB22">
        <v>32</v>
      </c>
      <c r="AH22">
        <f t="shared" si="1"/>
        <v>21</v>
      </c>
      <c r="AI22" s="13">
        <v>0.97351351351351356</v>
      </c>
      <c r="AJ22" s="13">
        <v>1</v>
      </c>
      <c r="AK22" s="13">
        <f t="shared" si="0"/>
        <v>1.0272071071626874</v>
      </c>
      <c r="AL22">
        <v>20401337</v>
      </c>
    </row>
    <row r="23" spans="1:38" x14ac:dyDescent="0.35">
      <c r="A23" s="2" t="s">
        <v>1280</v>
      </c>
      <c r="B23">
        <v>3</v>
      </c>
      <c r="F23">
        <v>3.0233333333333334</v>
      </c>
      <c r="H23" s="2">
        <v>0.99632603406326037</v>
      </c>
      <c r="I23">
        <v>1</v>
      </c>
      <c r="O23" s="2" t="s">
        <v>68</v>
      </c>
      <c r="P23">
        <v>55</v>
      </c>
      <c r="R23" s="2" t="s">
        <v>1286</v>
      </c>
      <c r="S23">
        <v>24</v>
      </c>
      <c r="U23" s="2" t="s">
        <v>23</v>
      </c>
      <c r="V23">
        <v>26</v>
      </c>
      <c r="X23" s="2" t="s">
        <v>1073</v>
      </c>
      <c r="Y23">
        <v>62</v>
      </c>
      <c r="AA23">
        <v>24</v>
      </c>
      <c r="AB23">
        <v>10</v>
      </c>
      <c r="AH23">
        <f t="shared" si="1"/>
        <v>22</v>
      </c>
      <c r="AI23" s="13">
        <v>1.1864406779661016</v>
      </c>
      <c r="AJ23" s="13">
        <v>1</v>
      </c>
      <c r="AK23" s="13">
        <f t="shared" si="0"/>
        <v>0.84285714285714286</v>
      </c>
      <c r="AL23">
        <v>20401343</v>
      </c>
    </row>
    <row r="24" spans="1:38" ht="15" thickBot="1" x14ac:dyDescent="0.4">
      <c r="A24" s="39" t="s">
        <v>1289</v>
      </c>
      <c r="B24" s="39"/>
      <c r="F24">
        <v>3.5234563758389266</v>
      </c>
      <c r="H24" s="2">
        <v>1.0109528662420382</v>
      </c>
      <c r="I24">
        <v>1</v>
      </c>
      <c r="K24" s="14" t="s">
        <v>1072</v>
      </c>
      <c r="L24" t="s">
        <v>1269</v>
      </c>
      <c r="O24" s="2" t="s">
        <v>947</v>
      </c>
      <c r="R24" s="2" t="s">
        <v>1287</v>
      </c>
      <c r="S24">
        <v>3</v>
      </c>
      <c r="U24" s="2" t="s">
        <v>1313</v>
      </c>
      <c r="V24">
        <v>7</v>
      </c>
      <c r="AA24">
        <v>10</v>
      </c>
      <c r="AB24">
        <v>22</v>
      </c>
      <c r="AH24">
        <f t="shared" si="1"/>
        <v>23</v>
      </c>
      <c r="AI24" s="13">
        <v>0.81081081081081074</v>
      </c>
      <c r="AJ24" s="13">
        <v>1</v>
      </c>
      <c r="AK24" s="13">
        <f t="shared" si="0"/>
        <v>1.2333333333333334</v>
      </c>
      <c r="AL24">
        <v>20401344</v>
      </c>
    </row>
    <row r="25" spans="1:38" x14ac:dyDescent="0.35">
      <c r="A25" s="2" t="s">
        <v>1285</v>
      </c>
      <c r="B25">
        <v>26</v>
      </c>
      <c r="F25">
        <v>0.50775862068965516</v>
      </c>
      <c r="H25" s="2">
        <v>1.0417400000000001</v>
      </c>
      <c r="I25">
        <v>1</v>
      </c>
      <c r="K25" s="2" t="s">
        <v>4</v>
      </c>
      <c r="L25">
        <v>66</v>
      </c>
      <c r="O25" s="2" t="s">
        <v>1073</v>
      </c>
      <c r="P25">
        <v>63</v>
      </c>
      <c r="R25" s="2" t="s">
        <v>1300</v>
      </c>
      <c r="S25">
        <v>1</v>
      </c>
      <c r="U25" s="2" t="s">
        <v>1314</v>
      </c>
      <c r="V25">
        <v>7</v>
      </c>
      <c r="X25" s="14" t="s">
        <v>1072</v>
      </c>
      <c r="Y25" t="s">
        <v>1321</v>
      </c>
      <c r="AA25">
        <v>12</v>
      </c>
      <c r="AB25">
        <v>15</v>
      </c>
      <c r="AH25">
        <f t="shared" si="1"/>
        <v>24</v>
      </c>
      <c r="AJ25" s="13">
        <v>1</v>
      </c>
      <c r="AK25" s="13" t="e">
        <f t="shared" si="0"/>
        <v>#DIV/0!</v>
      </c>
      <c r="AL25">
        <v>20401347</v>
      </c>
    </row>
    <row r="26" spans="1:38" ht="15" thickBot="1" x14ac:dyDescent="0.4">
      <c r="A26" s="2" t="s">
        <v>1286</v>
      </c>
      <c r="B26">
        <v>15</v>
      </c>
      <c r="F26">
        <v>2.0837837837837832</v>
      </c>
      <c r="H26" s="2">
        <v>1.0812631578947369</v>
      </c>
      <c r="I26">
        <v>1</v>
      </c>
      <c r="K26" s="2" t="s">
        <v>1073</v>
      </c>
      <c r="L26">
        <v>66</v>
      </c>
      <c r="R26" s="39" t="s">
        <v>1302</v>
      </c>
      <c r="S26" s="39"/>
      <c r="U26" s="2" t="s">
        <v>1315</v>
      </c>
      <c r="V26">
        <v>2</v>
      </c>
      <c r="X26" s="2" t="s">
        <v>88</v>
      </c>
      <c r="Y26">
        <v>4</v>
      </c>
      <c r="AA26">
        <v>65</v>
      </c>
      <c r="AB26">
        <v>35</v>
      </c>
      <c r="AH26">
        <f t="shared" si="1"/>
        <v>25</v>
      </c>
      <c r="AI26" s="13">
        <v>1.2578616352201257</v>
      </c>
      <c r="AJ26" s="13">
        <v>1.1976047904191618</v>
      </c>
      <c r="AK26" s="13">
        <f t="shared" si="0"/>
        <v>0.95209580838323371</v>
      </c>
      <c r="AL26">
        <v>20401348</v>
      </c>
    </row>
    <row r="27" spans="1:38" x14ac:dyDescent="0.35">
      <c r="A27" s="2" t="s">
        <v>1287</v>
      </c>
      <c r="B27">
        <v>2</v>
      </c>
      <c r="F27">
        <v>0.82666666666666666</v>
      </c>
      <c r="H27" s="2">
        <v>1.1099999999999999</v>
      </c>
      <c r="I27">
        <v>1</v>
      </c>
      <c r="O27" s="14" t="s">
        <v>1072</v>
      </c>
      <c r="P27" t="s">
        <v>1298</v>
      </c>
      <c r="R27" s="2" t="s">
        <v>1285</v>
      </c>
      <c r="S27">
        <v>22</v>
      </c>
      <c r="U27" s="2" t="s">
        <v>1316</v>
      </c>
      <c r="V27">
        <v>1</v>
      </c>
      <c r="X27" s="2" t="s">
        <v>110</v>
      </c>
      <c r="Y27">
        <v>1</v>
      </c>
      <c r="AA27">
        <v>27</v>
      </c>
      <c r="AB27">
        <v>37</v>
      </c>
      <c r="AH27">
        <f t="shared" si="1"/>
        <v>26</v>
      </c>
      <c r="AI27" s="13">
        <v>1.098901098901099</v>
      </c>
      <c r="AJ27" s="13">
        <v>1.1111111111111112</v>
      </c>
      <c r="AK27" s="13">
        <f t="shared" si="0"/>
        <v>1.0111111111111111</v>
      </c>
      <c r="AL27">
        <v>20401349</v>
      </c>
    </row>
    <row r="28" spans="1:38" ht="15" thickBot="1" x14ac:dyDescent="0.4">
      <c r="A28" s="39" t="s">
        <v>1275</v>
      </c>
      <c r="B28" s="39"/>
      <c r="F28">
        <v>0</v>
      </c>
      <c r="H28" s="2">
        <v>1.1168944099378881</v>
      </c>
      <c r="I28">
        <v>1</v>
      </c>
      <c r="K28" s="14" t="s">
        <v>1072</v>
      </c>
      <c r="L28" t="s">
        <v>1271</v>
      </c>
      <c r="O28" s="2" t="s">
        <v>51</v>
      </c>
      <c r="P28">
        <v>9</v>
      </c>
      <c r="R28" s="2" t="s">
        <v>1286</v>
      </c>
      <c r="S28">
        <v>24</v>
      </c>
      <c r="U28" s="39" t="s">
        <v>1322</v>
      </c>
      <c r="V28" s="39"/>
      <c r="X28" s="2" t="s">
        <v>57</v>
      </c>
      <c r="Y28">
        <v>4</v>
      </c>
      <c r="AA28">
        <v>30</v>
      </c>
      <c r="AB28">
        <v>36</v>
      </c>
      <c r="AH28">
        <f t="shared" si="1"/>
        <v>27</v>
      </c>
      <c r="AJ28" s="13">
        <v>0.99648241206030153</v>
      </c>
      <c r="AK28" s="13" t="e">
        <f t="shared" si="0"/>
        <v>#DIV/0!</v>
      </c>
      <c r="AL28">
        <v>20401350</v>
      </c>
    </row>
    <row r="29" spans="1:38" x14ac:dyDescent="0.35">
      <c r="A29" t="s">
        <v>3</v>
      </c>
      <c r="B29">
        <v>10</v>
      </c>
      <c r="F29">
        <v>4.3868784530386735</v>
      </c>
      <c r="H29" s="2">
        <v>1.1822068965517241</v>
      </c>
      <c r="I29">
        <v>1</v>
      </c>
      <c r="K29" s="2" t="s">
        <v>1272</v>
      </c>
      <c r="L29">
        <v>49</v>
      </c>
      <c r="O29" s="2" t="s">
        <v>68</v>
      </c>
      <c r="P29">
        <v>53</v>
      </c>
      <c r="R29" s="2" t="s">
        <v>1287</v>
      </c>
      <c r="S29">
        <v>2</v>
      </c>
      <c r="U29" s="2" t="s">
        <v>88</v>
      </c>
      <c r="V29">
        <v>4</v>
      </c>
      <c r="X29" s="2" t="s">
        <v>189</v>
      </c>
      <c r="Y29">
        <v>1</v>
      </c>
      <c r="AA29">
        <v>75</v>
      </c>
      <c r="AB29">
        <v>30</v>
      </c>
      <c r="AH29">
        <f t="shared" si="1"/>
        <v>28</v>
      </c>
      <c r="AI29" s="13">
        <v>0.68826086956521737</v>
      </c>
      <c r="AJ29" s="13">
        <v>1.0553333333333332</v>
      </c>
      <c r="AK29" s="13">
        <f t="shared" si="0"/>
        <v>1.5333333333333332</v>
      </c>
      <c r="AL29">
        <v>20403919</v>
      </c>
    </row>
    <row r="30" spans="1:38" ht="15" thickBot="1" x14ac:dyDescent="0.4">
      <c r="A30" s="39" t="s">
        <v>1199</v>
      </c>
      <c r="B30" s="39"/>
      <c r="F30">
        <v>3.1610430463576158</v>
      </c>
      <c r="H30" s="2">
        <v>1.2880113636363637</v>
      </c>
      <c r="I30">
        <v>1</v>
      </c>
      <c r="K30" s="2" t="s">
        <v>1273</v>
      </c>
      <c r="L30">
        <v>14</v>
      </c>
      <c r="O30" s="2" t="s">
        <v>947</v>
      </c>
      <c r="U30" s="2" t="s">
        <v>110</v>
      </c>
      <c r="V30">
        <v>1</v>
      </c>
      <c r="X30" s="2" t="s">
        <v>77</v>
      </c>
      <c r="Y30">
        <v>2</v>
      </c>
      <c r="AA30">
        <v>55</v>
      </c>
      <c r="AB30">
        <v>80</v>
      </c>
      <c r="AH30">
        <f t="shared" si="1"/>
        <v>29</v>
      </c>
      <c r="AI30" s="13">
        <v>0.89639639639639634</v>
      </c>
      <c r="AJ30" s="13">
        <v>1.3266666666666667</v>
      </c>
      <c r="AK30" s="13">
        <f t="shared" si="0"/>
        <v>1.48</v>
      </c>
      <c r="AL30">
        <v>20500592</v>
      </c>
    </row>
    <row r="31" spans="1:38" x14ac:dyDescent="0.35">
      <c r="A31" t="s">
        <v>52</v>
      </c>
      <c r="B31">
        <v>61</v>
      </c>
      <c r="F31">
        <v>1.6395171537484119</v>
      </c>
      <c r="H31" s="2">
        <v>1.4511764705882353</v>
      </c>
      <c r="I31">
        <v>1</v>
      </c>
      <c r="K31" s="2" t="s">
        <v>1274</v>
      </c>
      <c r="L31">
        <v>3</v>
      </c>
      <c r="O31" s="2" t="s">
        <v>1073</v>
      </c>
      <c r="P31">
        <v>62</v>
      </c>
      <c r="U31" s="2" t="s">
        <v>57</v>
      </c>
      <c r="V31">
        <v>4</v>
      </c>
      <c r="X31" s="2" t="s">
        <v>399</v>
      </c>
      <c r="Y31">
        <v>2</v>
      </c>
      <c r="AA31">
        <v>20</v>
      </c>
      <c r="AB31">
        <v>31</v>
      </c>
      <c r="AH31">
        <f t="shared" si="1"/>
        <v>30</v>
      </c>
      <c r="AI31" s="13">
        <v>2.6315789473684212</v>
      </c>
      <c r="AJ31" s="13">
        <v>1.4285714285714286</v>
      </c>
      <c r="AK31" s="13">
        <f t="shared" si="0"/>
        <v>0.54285714285714282</v>
      </c>
      <c r="AL31">
        <v>20501034</v>
      </c>
    </row>
    <row r="32" spans="1:38" x14ac:dyDescent="0.35">
      <c r="A32" t="s">
        <v>20</v>
      </c>
      <c r="B32">
        <v>5</v>
      </c>
      <c r="F32">
        <v>2.9568869565217395</v>
      </c>
      <c r="H32" s="2">
        <v>1.5866666666666669</v>
      </c>
      <c r="I32">
        <v>1</v>
      </c>
      <c r="K32" s="2" t="s">
        <v>1073</v>
      </c>
      <c r="L32">
        <v>66</v>
      </c>
      <c r="U32" s="2" t="s">
        <v>77</v>
      </c>
      <c r="V32">
        <v>5</v>
      </c>
      <c r="X32" s="2" t="s">
        <v>64</v>
      </c>
      <c r="Y32">
        <v>47</v>
      </c>
      <c r="AA32">
        <v>27</v>
      </c>
      <c r="AB32">
        <v>28</v>
      </c>
      <c r="AH32">
        <f t="shared" si="1"/>
        <v>31</v>
      </c>
      <c r="AI32" s="13">
        <v>1.6666666666666665</v>
      </c>
      <c r="AJ32" s="13">
        <v>1.4</v>
      </c>
      <c r="AK32" s="13">
        <f t="shared" si="0"/>
        <v>0.84</v>
      </c>
      <c r="AL32">
        <v>20501035</v>
      </c>
    </row>
    <row r="33" spans="1:38" ht="15" thickBot="1" x14ac:dyDescent="0.4">
      <c r="A33" s="39" t="s">
        <v>1254</v>
      </c>
      <c r="B33" s="39"/>
      <c r="F33">
        <v>1.71</v>
      </c>
      <c r="H33" s="2">
        <v>1.6</v>
      </c>
      <c r="I33">
        <v>1</v>
      </c>
      <c r="O33" s="14" t="s">
        <v>1072</v>
      </c>
      <c r="P33" t="s">
        <v>1301</v>
      </c>
      <c r="U33" s="2" t="s">
        <v>64</v>
      </c>
      <c r="V33">
        <v>51</v>
      </c>
      <c r="X33" s="2" t="s">
        <v>292</v>
      </c>
      <c r="Y33">
        <v>2</v>
      </c>
      <c r="AA33">
        <v>27</v>
      </c>
      <c r="AB33">
        <v>30</v>
      </c>
      <c r="AH33">
        <f t="shared" si="1"/>
        <v>32</v>
      </c>
      <c r="AI33" s="13">
        <v>1.6326530612244896</v>
      </c>
      <c r="AJ33" s="13">
        <v>1.6</v>
      </c>
      <c r="AK33" s="13">
        <f t="shared" si="0"/>
        <v>0.9800000000000002</v>
      </c>
      <c r="AL33">
        <v>20501036</v>
      </c>
    </row>
    <row r="34" spans="1:38" ht="15" thickBot="1" x14ac:dyDescent="0.4">
      <c r="A34" t="s">
        <v>1186</v>
      </c>
      <c r="B34">
        <v>36</v>
      </c>
      <c r="F34">
        <v>1.5866666666666669</v>
      </c>
      <c r="H34" s="2">
        <v>1.6395171537484119</v>
      </c>
      <c r="I34">
        <v>1</v>
      </c>
      <c r="K34" s="14" t="s">
        <v>1072</v>
      </c>
      <c r="L34" t="s">
        <v>1276</v>
      </c>
      <c r="O34" s="2" t="s">
        <v>1284</v>
      </c>
      <c r="U34" s="39" t="s">
        <v>1322</v>
      </c>
      <c r="V34" s="39"/>
      <c r="X34" s="2" t="s">
        <v>402</v>
      </c>
      <c r="Y34">
        <v>2</v>
      </c>
      <c r="AA34">
        <v>16</v>
      </c>
      <c r="AB34">
        <v>14</v>
      </c>
      <c r="AH34">
        <f t="shared" si="1"/>
        <v>33</v>
      </c>
      <c r="AI34" s="13">
        <v>0.96385542168674687</v>
      </c>
      <c r="AJ34" s="13">
        <v>1</v>
      </c>
      <c r="AK34" s="13">
        <f t="shared" ref="AK34:AK65" si="2">AJ34/AI34</f>
        <v>1.0375000000000001</v>
      </c>
      <c r="AL34">
        <v>20501039</v>
      </c>
    </row>
    <row r="35" spans="1:38" x14ac:dyDescent="0.35">
      <c r="A35" t="s">
        <v>1187</v>
      </c>
      <c r="B35">
        <v>30</v>
      </c>
      <c r="F35">
        <v>0.31776520509193779</v>
      </c>
      <c r="H35" s="2">
        <v>1.71</v>
      </c>
      <c r="I35">
        <v>1</v>
      </c>
      <c r="K35" s="2" t="s">
        <v>1278</v>
      </c>
      <c r="L35">
        <v>26</v>
      </c>
      <c r="O35" s="2" t="s">
        <v>1285</v>
      </c>
      <c r="P35">
        <v>28</v>
      </c>
      <c r="U35" s="2" t="s">
        <v>88</v>
      </c>
      <c r="V35">
        <v>5</v>
      </c>
      <c r="X35" s="2" t="s">
        <v>947</v>
      </c>
      <c r="AA35">
        <v>25</v>
      </c>
      <c r="AB35">
        <v>11</v>
      </c>
      <c r="AH35">
        <f t="shared" si="1"/>
        <v>34</v>
      </c>
      <c r="AI35" s="13">
        <v>0.92105263157894746</v>
      </c>
      <c r="AJ35" s="13">
        <v>1</v>
      </c>
      <c r="AK35" s="13">
        <f t="shared" si="2"/>
        <v>1.0857142857142856</v>
      </c>
      <c r="AL35">
        <v>20501041</v>
      </c>
    </row>
    <row r="36" spans="1:38" ht="15" thickBot="1" x14ac:dyDescent="0.4">
      <c r="A36" s="39" t="s">
        <v>1263</v>
      </c>
      <c r="B36" s="39"/>
      <c r="F36">
        <v>1.9566666666666666</v>
      </c>
      <c r="H36" s="2">
        <v>1.7662500000000001</v>
      </c>
      <c r="I36">
        <v>1</v>
      </c>
      <c r="K36" s="2" t="s">
        <v>1279</v>
      </c>
      <c r="L36">
        <v>37</v>
      </c>
      <c r="O36" s="2" t="s">
        <v>1286</v>
      </c>
      <c r="P36">
        <v>24</v>
      </c>
      <c r="U36" s="2" t="s">
        <v>110</v>
      </c>
      <c r="V36">
        <v>3</v>
      </c>
      <c r="X36" s="2" t="s">
        <v>1073</v>
      </c>
      <c r="Y36">
        <v>65</v>
      </c>
      <c r="AA36">
        <v>14</v>
      </c>
      <c r="AB36">
        <v>17</v>
      </c>
      <c r="AH36">
        <f t="shared" si="1"/>
        <v>35</v>
      </c>
      <c r="AI36" s="13">
        <v>1.129032258064516</v>
      </c>
      <c r="AJ36" s="13">
        <v>1</v>
      </c>
      <c r="AK36" s="13">
        <f t="shared" si="2"/>
        <v>0.88571428571428579</v>
      </c>
      <c r="AL36">
        <v>20501042</v>
      </c>
    </row>
    <row r="37" spans="1:38" x14ac:dyDescent="0.35">
      <c r="A37" t="s">
        <v>1268</v>
      </c>
      <c r="B37">
        <v>18</v>
      </c>
      <c r="F37">
        <v>3.5432812500000002</v>
      </c>
      <c r="H37" s="2">
        <v>1.7802200000000001</v>
      </c>
      <c r="I37">
        <v>1</v>
      </c>
      <c r="K37" s="2" t="s">
        <v>1280</v>
      </c>
      <c r="L37">
        <v>3</v>
      </c>
      <c r="O37" s="2" t="s">
        <v>1287</v>
      </c>
      <c r="P37">
        <v>3</v>
      </c>
      <c r="U37" s="2" t="s">
        <v>57</v>
      </c>
      <c r="V37">
        <v>1</v>
      </c>
      <c r="AA37">
        <v>45</v>
      </c>
      <c r="AB37">
        <v>26</v>
      </c>
      <c r="AH37">
        <f t="shared" si="1"/>
        <v>36</v>
      </c>
      <c r="AI37" s="13">
        <v>0.99290780141843971</v>
      </c>
      <c r="AJ37" s="13">
        <v>1.0769230769230769</v>
      </c>
      <c r="AK37" s="13">
        <f t="shared" si="2"/>
        <v>1.0846153846153845</v>
      </c>
      <c r="AL37">
        <v>20501046</v>
      </c>
    </row>
    <row r="38" spans="1:38" x14ac:dyDescent="0.35">
      <c r="A38" t="s">
        <v>1268</v>
      </c>
      <c r="B38">
        <f>SUM(L16:L21)</f>
        <v>65</v>
      </c>
      <c r="F38">
        <v>2.4244403669724766</v>
      </c>
      <c r="H38" s="2">
        <v>1.8201328273244781</v>
      </c>
      <c r="I38">
        <v>1</v>
      </c>
      <c r="K38" s="2" t="s">
        <v>1073</v>
      </c>
      <c r="L38">
        <v>66</v>
      </c>
      <c r="O38" s="2" t="s">
        <v>1300</v>
      </c>
      <c r="P38">
        <v>1</v>
      </c>
      <c r="U38" s="2" t="s">
        <v>77</v>
      </c>
      <c r="V38">
        <v>5</v>
      </c>
      <c r="AA38">
        <v>34</v>
      </c>
      <c r="AB38">
        <v>43</v>
      </c>
      <c r="AH38">
        <f t="shared" si="1"/>
        <v>37</v>
      </c>
      <c r="AI38" s="13">
        <v>1.4616438356164383</v>
      </c>
      <c r="AJ38" s="13">
        <v>1.7783333333333333</v>
      </c>
      <c r="AK38" s="13">
        <f t="shared" si="2"/>
        <v>1.2166666666666668</v>
      </c>
      <c r="AL38">
        <v>20501047</v>
      </c>
    </row>
    <row r="39" spans="1:38" ht="15" thickBot="1" x14ac:dyDescent="0.4">
      <c r="A39" t="s">
        <v>1266</v>
      </c>
      <c r="B39">
        <v>6</v>
      </c>
      <c r="F39">
        <v>0.63361204013377936</v>
      </c>
      <c r="H39" s="2">
        <v>1.9566666666666666</v>
      </c>
      <c r="I39">
        <v>1</v>
      </c>
      <c r="O39" s="2" t="s">
        <v>1073</v>
      </c>
      <c r="P39">
        <v>56</v>
      </c>
      <c r="U39" s="101" t="s">
        <v>64</v>
      </c>
      <c r="V39" s="98">
        <v>46</v>
      </c>
      <c r="AA39">
        <v>63</v>
      </c>
      <c r="AB39">
        <v>40</v>
      </c>
      <c r="AH39">
        <f t="shared" si="1"/>
        <v>38</v>
      </c>
      <c r="AI39" s="13">
        <v>1.4728682170542635</v>
      </c>
      <c r="AJ39" s="13">
        <v>1.9</v>
      </c>
      <c r="AK39" s="13">
        <f t="shared" si="2"/>
        <v>1.29</v>
      </c>
      <c r="AL39">
        <v>20501050</v>
      </c>
    </row>
    <row r="40" spans="1:38" ht="15" thickBot="1" x14ac:dyDescent="0.4">
      <c r="A40" s="39" t="s">
        <v>1262</v>
      </c>
      <c r="B40" s="98"/>
      <c r="F40">
        <v>2.4784225352112674</v>
      </c>
      <c r="H40" s="2">
        <v>2.0133333333333332</v>
      </c>
      <c r="I40">
        <v>1</v>
      </c>
      <c r="K40" s="14" t="s">
        <v>1072</v>
      </c>
      <c r="L40" t="s">
        <v>1281</v>
      </c>
      <c r="AA40" s="17">
        <v>26</v>
      </c>
      <c r="AB40" s="17">
        <v>0</v>
      </c>
      <c r="AH40">
        <f t="shared" si="1"/>
        <v>39</v>
      </c>
      <c r="AJ40" s="13">
        <v>1</v>
      </c>
      <c r="AK40" s="13" t="e">
        <f t="shared" si="2"/>
        <v>#DIV/0!</v>
      </c>
      <c r="AL40">
        <v>20501060</v>
      </c>
    </row>
    <row r="41" spans="1:38" x14ac:dyDescent="0.35">
      <c r="A41" t="s">
        <v>1264</v>
      </c>
      <c r="B41">
        <v>8</v>
      </c>
      <c r="F41">
        <v>4.3333333333333342E-2</v>
      </c>
      <c r="H41" s="2">
        <v>2.0566666666666671</v>
      </c>
      <c r="I41">
        <v>1</v>
      </c>
      <c r="K41" s="2" t="s">
        <v>4</v>
      </c>
      <c r="L41">
        <v>43</v>
      </c>
      <c r="O41" s="14" t="s">
        <v>1072</v>
      </c>
      <c r="P41" t="s">
        <v>1303</v>
      </c>
      <c r="AA41">
        <v>44</v>
      </c>
      <c r="AB41">
        <v>15</v>
      </c>
      <c r="AH41">
        <f t="shared" si="1"/>
        <v>40</v>
      </c>
      <c r="AI41" s="13">
        <v>0.65286624203821664</v>
      </c>
      <c r="AJ41" s="13">
        <v>1.0249999999999999</v>
      </c>
      <c r="AK41" s="13">
        <f t="shared" si="2"/>
        <v>1.5699999999999996</v>
      </c>
      <c r="AL41">
        <v>20501069</v>
      </c>
    </row>
    <row r="42" spans="1:38" x14ac:dyDescent="0.35">
      <c r="A42" s="97" t="s">
        <v>1265</v>
      </c>
      <c r="B42">
        <v>10</v>
      </c>
      <c r="F42">
        <v>0</v>
      </c>
      <c r="H42" s="2">
        <v>2.0837837837837832</v>
      </c>
      <c r="I42">
        <v>1</v>
      </c>
      <c r="K42" s="2" t="s">
        <v>3</v>
      </c>
      <c r="L42">
        <v>23</v>
      </c>
      <c r="O42" s="2" t="s">
        <v>1284</v>
      </c>
      <c r="AA42">
        <v>13</v>
      </c>
      <c r="AB42">
        <v>0</v>
      </c>
      <c r="AH42">
        <f t="shared" si="1"/>
        <v>41</v>
      </c>
      <c r="AJ42" s="13">
        <v>1</v>
      </c>
      <c r="AK42" s="13" t="e">
        <f t="shared" si="2"/>
        <v>#DIV/0!</v>
      </c>
      <c r="AL42">
        <v>20501112</v>
      </c>
    </row>
    <row r="43" spans="1:38" ht="15" thickBot="1" x14ac:dyDescent="0.4">
      <c r="A43" s="39" t="s">
        <v>1290</v>
      </c>
      <c r="B43" s="39"/>
      <c r="F43">
        <v>1.0109528662420382</v>
      </c>
      <c r="H43" s="2">
        <v>2.3050000000000002</v>
      </c>
      <c r="I43">
        <v>1</v>
      </c>
      <c r="K43" s="2" t="s">
        <v>1073</v>
      </c>
      <c r="L43">
        <v>66</v>
      </c>
      <c r="O43" s="2" t="s">
        <v>1285</v>
      </c>
      <c r="P43">
        <v>22</v>
      </c>
      <c r="AA43">
        <v>30</v>
      </c>
      <c r="AB43">
        <v>18</v>
      </c>
      <c r="AH43">
        <f t="shared" si="1"/>
        <v>42</v>
      </c>
      <c r="AJ43" s="13">
        <v>1</v>
      </c>
      <c r="AK43" s="13" t="e">
        <f t="shared" si="2"/>
        <v>#DIV/0!</v>
      </c>
      <c r="AL43">
        <v>20501113</v>
      </c>
    </row>
    <row r="44" spans="1:38" x14ac:dyDescent="0.35">
      <c r="A44" t="s">
        <v>1291</v>
      </c>
      <c r="B44">
        <f>SUM(I3:I31)</f>
        <v>33</v>
      </c>
      <c r="F44">
        <v>0</v>
      </c>
      <c r="H44" s="2">
        <v>2.4244403669724766</v>
      </c>
      <c r="I44">
        <v>1</v>
      </c>
      <c r="O44" s="2" t="s">
        <v>1286</v>
      </c>
      <c r="P44">
        <v>24</v>
      </c>
      <c r="AA44">
        <v>43</v>
      </c>
      <c r="AB44">
        <v>40</v>
      </c>
      <c r="AH44">
        <f t="shared" si="1"/>
        <v>43</v>
      </c>
      <c r="AI44" s="13">
        <v>1.4743589743589745</v>
      </c>
      <c r="AJ44" s="13">
        <v>1.2105263157894737</v>
      </c>
      <c r="AK44" s="13">
        <f t="shared" si="2"/>
        <v>0.82105263157894726</v>
      </c>
      <c r="AL44">
        <v>20501143</v>
      </c>
    </row>
    <row r="45" spans="1:38" x14ac:dyDescent="0.35">
      <c r="A45" t="s">
        <v>1292</v>
      </c>
      <c r="B45">
        <f>SUM(I32:I62)</f>
        <v>31</v>
      </c>
      <c r="F45">
        <v>8.2872928176795577E-2</v>
      </c>
      <c r="H45" s="2">
        <v>2.4633333333333334</v>
      </c>
      <c r="I45">
        <v>1</v>
      </c>
      <c r="K45" s="14" t="s">
        <v>1072</v>
      </c>
      <c r="L45" t="s">
        <v>1283</v>
      </c>
      <c r="O45" s="2" t="s">
        <v>1287</v>
      </c>
      <c r="P45">
        <v>2</v>
      </c>
      <c r="AA45">
        <v>45</v>
      </c>
      <c r="AB45">
        <v>25</v>
      </c>
      <c r="AH45">
        <f t="shared" si="1"/>
        <v>44</v>
      </c>
      <c r="AI45" s="13">
        <v>1.5360824742268042</v>
      </c>
      <c r="AJ45" s="13">
        <v>1.49</v>
      </c>
      <c r="AK45" s="13">
        <f t="shared" si="2"/>
        <v>0.97</v>
      </c>
      <c r="AL45">
        <v>20501154</v>
      </c>
    </row>
    <row r="46" spans="1:38" x14ac:dyDescent="0.35">
      <c r="A46" t="s">
        <v>1256</v>
      </c>
      <c r="B46">
        <v>2</v>
      </c>
      <c r="F46">
        <v>1.1099999999999999</v>
      </c>
      <c r="H46" s="2">
        <v>2.4784225352112674</v>
      </c>
      <c r="I46">
        <v>1</v>
      </c>
      <c r="K46" s="2" t="s">
        <v>1284</v>
      </c>
      <c r="O46" s="2" t="s">
        <v>1073</v>
      </c>
      <c r="P46">
        <v>48</v>
      </c>
      <c r="AA46">
        <v>10</v>
      </c>
      <c r="AB46">
        <v>30</v>
      </c>
      <c r="AH46">
        <f t="shared" si="1"/>
        <v>45</v>
      </c>
      <c r="AI46" s="13">
        <v>1.9252427184466017</v>
      </c>
      <c r="AJ46" s="13">
        <v>1.4688888888888887</v>
      </c>
      <c r="AK46" s="13">
        <f t="shared" si="2"/>
        <v>0.76296296296296295</v>
      </c>
      <c r="AL46">
        <v>20501173</v>
      </c>
    </row>
    <row r="47" spans="1:38" ht="15" thickBot="1" x14ac:dyDescent="0.4">
      <c r="A47" s="39" t="s">
        <v>1259</v>
      </c>
      <c r="B47" s="39"/>
      <c r="F47">
        <v>2.5738513097072415</v>
      </c>
      <c r="H47" s="2">
        <v>2.5738513097072415</v>
      </c>
      <c r="I47">
        <v>1</v>
      </c>
      <c r="K47" s="2" t="s">
        <v>1285</v>
      </c>
      <c r="L47">
        <v>26</v>
      </c>
      <c r="AA47">
        <v>14</v>
      </c>
      <c r="AB47">
        <v>65</v>
      </c>
      <c r="AH47">
        <f t="shared" si="1"/>
        <v>46</v>
      </c>
      <c r="AI47" s="13">
        <v>0.90909090909090906</v>
      </c>
      <c r="AJ47" s="13">
        <v>1.3333333333333333</v>
      </c>
      <c r="AK47" s="13">
        <f t="shared" si="2"/>
        <v>1.4666666666666666</v>
      </c>
      <c r="AL47">
        <v>20501182</v>
      </c>
    </row>
    <row r="48" spans="1:38" x14ac:dyDescent="0.35">
      <c r="A48" s="2" t="s">
        <v>4</v>
      </c>
      <c r="B48">
        <v>59</v>
      </c>
      <c r="F48">
        <v>2.3050000000000002</v>
      </c>
      <c r="H48" s="2">
        <v>2.6604903417533432</v>
      </c>
      <c r="I48">
        <v>1</v>
      </c>
      <c r="K48" s="2" t="s">
        <v>1286</v>
      </c>
      <c r="L48">
        <v>15</v>
      </c>
      <c r="O48" s="14" t="s">
        <v>1072</v>
      </c>
      <c r="P48" t="s">
        <v>1304</v>
      </c>
      <c r="AA48">
        <v>78</v>
      </c>
      <c r="AB48">
        <v>85</v>
      </c>
      <c r="AH48">
        <f t="shared" si="1"/>
        <v>47</v>
      </c>
      <c r="AI48" s="13">
        <v>1.7142857142857142</v>
      </c>
      <c r="AJ48" s="13">
        <v>2</v>
      </c>
      <c r="AK48" s="13">
        <f t="shared" si="2"/>
        <v>1.1666666666666667</v>
      </c>
      <c r="AL48">
        <v>20501192</v>
      </c>
    </row>
    <row r="49" spans="1:38" x14ac:dyDescent="0.35">
      <c r="A49" s="2" t="s">
        <v>3</v>
      </c>
      <c r="B49">
        <v>7</v>
      </c>
      <c r="F49">
        <v>0.12951653944020358</v>
      </c>
      <c r="H49" s="2">
        <v>2.9300000000000006</v>
      </c>
      <c r="I49">
        <v>1</v>
      </c>
      <c r="K49" s="2" t="s">
        <v>1287</v>
      </c>
      <c r="L49">
        <v>2</v>
      </c>
      <c r="O49" s="2" t="s">
        <v>4</v>
      </c>
      <c r="P49">
        <v>61</v>
      </c>
      <c r="AA49">
        <v>35</v>
      </c>
      <c r="AB49">
        <v>60</v>
      </c>
      <c r="AH49">
        <f t="shared" si="1"/>
        <v>48</v>
      </c>
      <c r="AI49" s="13">
        <v>1.3218390804597702</v>
      </c>
      <c r="AJ49" s="13">
        <v>1.2777777777777777</v>
      </c>
      <c r="AK49" s="13">
        <f t="shared" si="2"/>
        <v>0.96666666666666656</v>
      </c>
      <c r="AL49">
        <v>20501224</v>
      </c>
    </row>
    <row r="50" spans="1:38" ht="15" thickBot="1" x14ac:dyDescent="0.4">
      <c r="A50" s="39" t="s">
        <v>1270</v>
      </c>
      <c r="B50" s="39"/>
      <c r="F50">
        <v>1.2880113636363637</v>
      </c>
      <c r="H50" s="2">
        <v>2.9568869565217395</v>
      </c>
      <c r="I50">
        <v>1</v>
      </c>
      <c r="K50" s="2" t="s">
        <v>1073</v>
      </c>
      <c r="L50">
        <v>43</v>
      </c>
      <c r="O50" s="2" t="s">
        <v>947</v>
      </c>
      <c r="AA50">
        <v>25</v>
      </c>
      <c r="AB50">
        <v>14</v>
      </c>
      <c r="AH50">
        <f t="shared" si="1"/>
        <v>49</v>
      </c>
      <c r="AI50" s="13">
        <v>0.87837837837837829</v>
      </c>
      <c r="AJ50" s="13">
        <v>1.1818181818181819</v>
      </c>
      <c r="AK50" s="13">
        <f t="shared" si="2"/>
        <v>1.3454545454545457</v>
      </c>
      <c r="AL50">
        <v>20501238</v>
      </c>
    </row>
    <row r="51" spans="1:38" x14ac:dyDescent="0.35">
      <c r="A51" t="s">
        <v>4</v>
      </c>
      <c r="B51">
        <v>66</v>
      </c>
      <c r="F51">
        <v>9.6787499999999999E-2</v>
      </c>
      <c r="H51" s="2">
        <v>3.0233333333333334</v>
      </c>
      <c r="I51">
        <v>1</v>
      </c>
      <c r="O51" s="2" t="s">
        <v>1073</v>
      </c>
      <c r="P51">
        <v>61</v>
      </c>
      <c r="AA51">
        <v>100</v>
      </c>
      <c r="AB51">
        <v>12</v>
      </c>
      <c r="AH51">
        <f t="shared" si="1"/>
        <v>50</v>
      </c>
      <c r="AI51" s="13">
        <v>1.3877192982456139</v>
      </c>
      <c r="AJ51" s="13">
        <v>1.0012658227848101</v>
      </c>
      <c r="AK51" s="13">
        <f t="shared" si="2"/>
        <v>0.72151898734177222</v>
      </c>
      <c r="AL51">
        <v>20501403</v>
      </c>
    </row>
    <row r="52" spans="1:38" x14ac:dyDescent="0.35">
      <c r="A52" t="s">
        <v>3</v>
      </c>
      <c r="B52">
        <v>0</v>
      </c>
      <c r="F52">
        <v>0</v>
      </c>
      <c r="H52" s="2">
        <v>3.1610430463576158</v>
      </c>
      <c r="I52">
        <v>1</v>
      </c>
      <c r="AA52">
        <v>46</v>
      </c>
      <c r="AB52">
        <v>42</v>
      </c>
      <c r="AH52">
        <f t="shared" si="1"/>
        <v>51</v>
      </c>
      <c r="AI52" s="13">
        <v>1.2857142857142858</v>
      </c>
      <c r="AJ52" s="13">
        <v>1</v>
      </c>
      <c r="AK52" s="13">
        <f t="shared" si="2"/>
        <v>0.77777777777777768</v>
      </c>
      <c r="AL52">
        <v>20501404</v>
      </c>
    </row>
    <row r="53" spans="1:38" ht="15" thickBot="1" x14ac:dyDescent="0.4">
      <c r="A53" s="39" t="s">
        <v>1282</v>
      </c>
      <c r="B53" s="39"/>
      <c r="F53">
        <v>0.47034090909090898</v>
      </c>
      <c r="H53" s="2">
        <v>3.2198778625954203</v>
      </c>
      <c r="I53">
        <v>1</v>
      </c>
      <c r="AA53">
        <v>24</v>
      </c>
      <c r="AB53">
        <v>20</v>
      </c>
      <c r="AH53">
        <f t="shared" si="1"/>
        <v>52</v>
      </c>
      <c r="AI53" s="13">
        <v>1.2307692307692308</v>
      </c>
      <c r="AJ53" s="13">
        <v>1.1851851851851851</v>
      </c>
      <c r="AK53" s="13">
        <f t="shared" si="2"/>
        <v>0.96296296296296291</v>
      </c>
      <c r="AL53">
        <v>20501435</v>
      </c>
    </row>
    <row r="54" spans="1:38" x14ac:dyDescent="0.35">
      <c r="A54" s="2" t="s">
        <v>4</v>
      </c>
      <c r="B54">
        <v>43</v>
      </c>
      <c r="F54">
        <v>0</v>
      </c>
      <c r="H54" s="2">
        <v>3.5234563758389266</v>
      </c>
      <c r="I54">
        <v>1</v>
      </c>
      <c r="AA54">
        <v>26</v>
      </c>
      <c r="AB54">
        <v>35</v>
      </c>
      <c r="AH54">
        <f t="shared" si="1"/>
        <v>53</v>
      </c>
      <c r="AI54" s="13">
        <v>0.86330935251798557</v>
      </c>
      <c r="AJ54" s="13">
        <v>1.5</v>
      </c>
      <c r="AK54" s="13">
        <f t="shared" si="2"/>
        <v>1.7375</v>
      </c>
      <c r="AL54">
        <v>20501444</v>
      </c>
    </row>
    <row r="55" spans="1:38" x14ac:dyDescent="0.35">
      <c r="A55" s="2" t="s">
        <v>3</v>
      </c>
      <c r="B55">
        <v>23</v>
      </c>
      <c r="F55">
        <v>0.99632603406326037</v>
      </c>
      <c r="H55" s="2">
        <v>3.5432812500000002</v>
      </c>
      <c r="I55">
        <v>1</v>
      </c>
      <c r="O55" s="14" t="s">
        <v>1072</v>
      </c>
      <c r="P55" t="s">
        <v>1303</v>
      </c>
      <c r="AA55">
        <v>162</v>
      </c>
      <c r="AB55">
        <v>134</v>
      </c>
      <c r="AH55">
        <f t="shared" si="1"/>
        <v>54</v>
      </c>
      <c r="AI55" s="13">
        <v>1.3265306122448979</v>
      </c>
      <c r="AJ55" s="13">
        <v>1</v>
      </c>
      <c r="AK55" s="13">
        <f t="shared" si="2"/>
        <v>0.75384615384615394</v>
      </c>
      <c r="AL55">
        <v>20501445</v>
      </c>
    </row>
    <row r="56" spans="1:38" x14ac:dyDescent="0.35">
      <c r="F56">
        <v>0.26133663366336635</v>
      </c>
      <c r="H56" s="2">
        <v>3.9577380952380947</v>
      </c>
      <c r="I56">
        <v>1</v>
      </c>
      <c r="O56" s="2" t="s">
        <v>1284</v>
      </c>
      <c r="AA56">
        <v>38</v>
      </c>
      <c r="AB56">
        <v>46</v>
      </c>
      <c r="AH56">
        <f t="shared" si="1"/>
        <v>55</v>
      </c>
      <c r="AI56" s="13">
        <v>1.3795081967213114</v>
      </c>
      <c r="AJ56" s="13">
        <v>1.4024999999999999</v>
      </c>
      <c r="AK56" s="13">
        <f t="shared" si="2"/>
        <v>1.0166666666666666</v>
      </c>
      <c r="AL56">
        <v>20501461</v>
      </c>
    </row>
    <row r="57" spans="1:38" x14ac:dyDescent="0.35">
      <c r="F57">
        <v>0.5557777777777777</v>
      </c>
      <c r="H57" s="2">
        <v>4.0544615384615383</v>
      </c>
      <c r="I57">
        <v>1</v>
      </c>
      <c r="O57" s="2" t="s">
        <v>1285</v>
      </c>
      <c r="P57">
        <v>22</v>
      </c>
      <c r="AA57">
        <v>55</v>
      </c>
      <c r="AB57">
        <v>102</v>
      </c>
      <c r="AH57">
        <f t="shared" si="1"/>
        <v>56</v>
      </c>
      <c r="AI57" s="13">
        <v>1.1241610738255032</v>
      </c>
      <c r="AJ57" s="13">
        <v>1.3958333333333333</v>
      </c>
      <c r="AK57" s="13">
        <f t="shared" si="2"/>
        <v>1.2416666666666667</v>
      </c>
      <c r="AL57">
        <v>20501462</v>
      </c>
    </row>
    <row r="58" spans="1:38" x14ac:dyDescent="0.35">
      <c r="F58">
        <v>0.56666666666666665</v>
      </c>
      <c r="H58" s="2">
        <v>4.1233333333333331</v>
      </c>
      <c r="I58">
        <v>1</v>
      </c>
      <c r="O58" s="2" t="s">
        <v>1286</v>
      </c>
      <c r="P58">
        <v>24</v>
      </c>
      <c r="AA58">
        <v>70</v>
      </c>
      <c r="AB58">
        <v>40</v>
      </c>
      <c r="AH58">
        <f t="shared" si="1"/>
        <v>57</v>
      </c>
      <c r="AI58" s="13">
        <v>1.25</v>
      </c>
      <c r="AJ58" s="13">
        <v>1.0666666666666667</v>
      </c>
      <c r="AK58" s="13">
        <f t="shared" si="2"/>
        <v>0.85333333333333328</v>
      </c>
      <c r="AL58">
        <v>20501464</v>
      </c>
    </row>
    <row r="59" spans="1:38" x14ac:dyDescent="0.35">
      <c r="F59">
        <v>4.0544615384615383</v>
      </c>
      <c r="H59" s="2">
        <v>4.1633333333333331</v>
      </c>
      <c r="I59">
        <v>1</v>
      </c>
      <c r="O59" s="2" t="s">
        <v>1287</v>
      </c>
      <c r="P59">
        <v>2</v>
      </c>
      <c r="AA59">
        <v>13</v>
      </c>
      <c r="AB59">
        <v>11</v>
      </c>
      <c r="AH59">
        <f t="shared" si="1"/>
        <v>58</v>
      </c>
      <c r="AI59" s="13">
        <v>1.216564417177914</v>
      </c>
      <c r="AJ59" s="13">
        <v>1.2793548387096774</v>
      </c>
      <c r="AK59" s="13">
        <f t="shared" si="2"/>
        <v>1.0516129032258066</v>
      </c>
      <c r="AL59">
        <v>20501471</v>
      </c>
    </row>
    <row r="60" spans="1:38" x14ac:dyDescent="0.35">
      <c r="F60">
        <v>2.6604903417533432</v>
      </c>
      <c r="H60" s="2">
        <v>4.3868784530386735</v>
      </c>
      <c r="I60">
        <v>1</v>
      </c>
      <c r="O60" s="2" t="s">
        <v>1073</v>
      </c>
      <c r="P60">
        <v>48</v>
      </c>
      <c r="AA60">
        <v>43</v>
      </c>
      <c r="AB60">
        <v>115</v>
      </c>
      <c r="AH60">
        <f t="shared" si="1"/>
        <v>59</v>
      </c>
      <c r="AI60" s="13">
        <v>2.1351351351351351</v>
      </c>
      <c r="AJ60" s="13">
        <v>1</v>
      </c>
      <c r="AK60" s="13">
        <f t="shared" si="2"/>
        <v>0.46835443037974683</v>
      </c>
      <c r="AL60">
        <v>20501472</v>
      </c>
    </row>
    <row r="61" spans="1:38" x14ac:dyDescent="0.35">
      <c r="F61">
        <v>1.6</v>
      </c>
      <c r="H61" s="2">
        <v>5.1733333333333338</v>
      </c>
      <c r="I61">
        <v>1</v>
      </c>
      <c r="AA61">
        <v>26</v>
      </c>
      <c r="AB61">
        <v>40</v>
      </c>
      <c r="AH61">
        <f t="shared" si="1"/>
        <v>60</v>
      </c>
      <c r="AI61" s="13">
        <v>1.0084210526315789</v>
      </c>
      <c r="AJ61" s="13">
        <v>1.3685714285714285</v>
      </c>
      <c r="AK61" s="13">
        <f t="shared" si="2"/>
        <v>1.3571428571428572</v>
      </c>
      <c r="AL61">
        <v>20501473</v>
      </c>
    </row>
    <row r="62" spans="1:38" x14ac:dyDescent="0.35">
      <c r="F62">
        <v>1.7662500000000001</v>
      </c>
      <c r="H62" s="2">
        <v>3.39</v>
      </c>
      <c r="I62">
        <v>1</v>
      </c>
      <c r="AA62">
        <v>13</v>
      </c>
      <c r="AB62">
        <v>20</v>
      </c>
      <c r="AH62">
        <f t="shared" si="1"/>
        <v>61</v>
      </c>
      <c r="AI62" s="13">
        <v>1.06</v>
      </c>
      <c r="AJ62" s="13">
        <v>1.0743243243243243</v>
      </c>
      <c r="AK62" s="13">
        <f t="shared" si="2"/>
        <v>1.0135135135135134</v>
      </c>
      <c r="AL62">
        <v>20501514</v>
      </c>
    </row>
    <row r="63" spans="1:38" x14ac:dyDescent="0.35">
      <c r="F63">
        <v>1.0417400000000001</v>
      </c>
      <c r="H63" s="2" t="s">
        <v>1073</v>
      </c>
      <c r="I63">
        <v>64</v>
      </c>
      <c r="AA63">
        <v>34</v>
      </c>
      <c r="AB63">
        <v>13</v>
      </c>
      <c r="AH63">
        <f t="shared" si="1"/>
        <v>62</v>
      </c>
      <c r="AI63" s="13">
        <v>0.83333333333333337</v>
      </c>
      <c r="AJ63" s="13">
        <v>1</v>
      </c>
      <c r="AK63" s="13">
        <f t="shared" si="2"/>
        <v>1.2</v>
      </c>
      <c r="AL63">
        <v>20501515</v>
      </c>
    </row>
    <row r="64" spans="1:38" x14ac:dyDescent="0.35">
      <c r="F64">
        <v>3.39</v>
      </c>
      <c r="AA64">
        <v>40</v>
      </c>
      <c r="AB64">
        <v>44.7</v>
      </c>
      <c r="AH64">
        <f t="shared" si="1"/>
        <v>63</v>
      </c>
      <c r="AI64" s="13">
        <v>1.3729508196721312</v>
      </c>
      <c r="AJ64" s="13">
        <v>1.0534591194968552</v>
      </c>
      <c r="AK64" s="13">
        <f t="shared" si="2"/>
        <v>0.76729559748427667</v>
      </c>
      <c r="AL64">
        <v>20501520</v>
      </c>
    </row>
    <row r="65" spans="6:38" x14ac:dyDescent="0.35">
      <c r="F65">
        <v>1.4511764705882353</v>
      </c>
      <c r="AA65">
        <v>60</v>
      </c>
      <c r="AB65">
        <v>80</v>
      </c>
      <c r="AH65">
        <f t="shared" si="1"/>
        <v>64</v>
      </c>
      <c r="AI65" s="13">
        <v>0.93098591549295762</v>
      </c>
      <c r="AJ65" s="13">
        <v>1.2793548387096774</v>
      </c>
      <c r="AK65" s="13">
        <f t="shared" si="2"/>
        <v>1.3741935483870968</v>
      </c>
      <c r="AL65">
        <v>20501526</v>
      </c>
    </row>
    <row r="66" spans="6:38" x14ac:dyDescent="0.35">
      <c r="AA66">
        <v>66</v>
      </c>
      <c r="AB66">
        <v>22</v>
      </c>
      <c r="AH66">
        <f t="shared" si="1"/>
        <v>65</v>
      </c>
      <c r="AJ66" s="13">
        <v>1.2884615384615385</v>
      </c>
      <c r="AK66" s="13" t="e">
        <f t="shared" ref="AK66:AK67" si="3">AJ66/AI66</f>
        <v>#DIV/0!</v>
      </c>
      <c r="AL66">
        <v>20501819</v>
      </c>
    </row>
    <row r="67" spans="6:38" x14ac:dyDescent="0.35">
      <c r="AH67">
        <f t="shared" si="1"/>
        <v>66</v>
      </c>
      <c r="AI67" s="13">
        <v>0.71180555555555558</v>
      </c>
      <c r="AJ67" s="13">
        <v>1.1388888888888888</v>
      </c>
      <c r="AK67" s="13">
        <f t="shared" si="3"/>
        <v>1.5999999999999999</v>
      </c>
      <c r="AL67">
        <v>20501876</v>
      </c>
    </row>
    <row r="69" spans="6:38" x14ac:dyDescent="0.35">
      <c r="AA69" s="87"/>
      <c r="AB69" s="87"/>
    </row>
    <row r="70" spans="6:38" x14ac:dyDescent="0.35">
      <c r="AH70" s="87"/>
      <c r="AL70" s="3"/>
    </row>
    <row r="71" spans="6:38" x14ac:dyDescent="0.35">
      <c r="AL71" s="16"/>
    </row>
    <row r="76" spans="6:38" x14ac:dyDescent="0.35">
      <c r="AL76" s="83"/>
    </row>
    <row r="77" spans="6:38" x14ac:dyDescent="0.35">
      <c r="AL77" s="83"/>
    </row>
    <row r="78" spans="6:38" x14ac:dyDescent="0.35">
      <c r="AL78" s="83"/>
    </row>
    <row r="79" spans="6:38" x14ac:dyDescent="0.35">
      <c r="AL79" s="83"/>
    </row>
    <row r="80" spans="6:38" x14ac:dyDescent="0.35">
      <c r="AL80" s="83"/>
    </row>
    <row r="81" spans="38:38" x14ac:dyDescent="0.35">
      <c r="AL81" s="83"/>
    </row>
    <row r="82" spans="38:38" x14ac:dyDescent="0.35">
      <c r="AL82" s="83"/>
    </row>
    <row r="83" spans="38:38" x14ac:dyDescent="0.35">
      <c r="AL83" s="83"/>
    </row>
    <row r="84" spans="38:38" x14ac:dyDescent="0.35">
      <c r="AL84" s="83"/>
    </row>
    <row r="85" spans="38:38" x14ac:dyDescent="0.35">
      <c r="AL85" s="83"/>
    </row>
    <row r="86" spans="38:38" x14ac:dyDescent="0.35">
      <c r="AL86" s="83"/>
    </row>
    <row r="87" spans="38:38" x14ac:dyDescent="0.35">
      <c r="AL87" s="83"/>
    </row>
    <row r="88" spans="38:38" x14ac:dyDescent="0.35">
      <c r="AL88" s="83"/>
    </row>
    <row r="89" spans="38:38" x14ac:dyDescent="0.35">
      <c r="AL89" s="83"/>
    </row>
    <row r="90" spans="38:38" x14ac:dyDescent="0.35">
      <c r="AL90" s="83"/>
    </row>
    <row r="91" spans="38:38" x14ac:dyDescent="0.35">
      <c r="AL91" s="83"/>
    </row>
    <row r="92" spans="38:38" x14ac:dyDescent="0.35">
      <c r="AL92" s="83"/>
    </row>
    <row r="93" spans="38:38" x14ac:dyDescent="0.35">
      <c r="AL93" s="83"/>
    </row>
    <row r="94" spans="38:38" x14ac:dyDescent="0.35">
      <c r="AL94" s="83"/>
    </row>
    <row r="95" spans="38:38" x14ac:dyDescent="0.35">
      <c r="AL95" s="83"/>
    </row>
    <row r="96" spans="38:38" x14ac:dyDescent="0.35">
      <c r="AL96" s="83"/>
    </row>
    <row r="97" spans="38:38" x14ac:dyDescent="0.35">
      <c r="AL97" s="83"/>
    </row>
    <row r="98" spans="38:38" x14ac:dyDescent="0.35">
      <c r="AL98" s="83"/>
    </row>
    <row r="99" spans="38:38" x14ac:dyDescent="0.35">
      <c r="AL99" s="83"/>
    </row>
    <row r="100" spans="38:38" x14ac:dyDescent="0.35">
      <c r="AL100" s="83"/>
    </row>
    <row r="101" spans="38:38" x14ac:dyDescent="0.35">
      <c r="AL101" s="83"/>
    </row>
    <row r="102" spans="38:38" x14ac:dyDescent="0.35">
      <c r="AL102" s="83"/>
    </row>
    <row r="103" spans="38:38" x14ac:dyDescent="0.35">
      <c r="AL103" s="83"/>
    </row>
    <row r="104" spans="38:38" x14ac:dyDescent="0.35">
      <c r="AL104" s="83"/>
    </row>
    <row r="105" spans="38:38" x14ac:dyDescent="0.35">
      <c r="AL105" s="83"/>
    </row>
    <row r="106" spans="38:38" x14ac:dyDescent="0.35">
      <c r="AL106" s="83"/>
    </row>
    <row r="107" spans="38:38" x14ac:dyDescent="0.35">
      <c r="AL107" s="83"/>
    </row>
    <row r="108" spans="38:38" x14ac:dyDescent="0.35">
      <c r="AL108" s="83"/>
    </row>
    <row r="109" spans="38:38" x14ac:dyDescent="0.35">
      <c r="AL109" s="83"/>
    </row>
    <row r="110" spans="38:38" x14ac:dyDescent="0.35">
      <c r="AL110" s="83"/>
    </row>
    <row r="111" spans="38:38" x14ac:dyDescent="0.35">
      <c r="AL111" s="83"/>
    </row>
    <row r="112" spans="38:38" x14ac:dyDescent="0.35">
      <c r="AL112" s="83"/>
    </row>
    <row r="113" spans="38:38" x14ac:dyDescent="0.35">
      <c r="AL113" s="83"/>
    </row>
    <row r="114" spans="38:38" x14ac:dyDescent="0.35">
      <c r="AL114" s="83"/>
    </row>
    <row r="115" spans="38:38" x14ac:dyDescent="0.35">
      <c r="AL115" s="83"/>
    </row>
    <row r="116" spans="38:38" x14ac:dyDescent="0.35">
      <c r="AL116" s="83"/>
    </row>
    <row r="117" spans="38:38" x14ac:dyDescent="0.35">
      <c r="AL117" s="83"/>
    </row>
    <row r="118" spans="38:38" x14ac:dyDescent="0.35">
      <c r="AL118" s="83"/>
    </row>
    <row r="119" spans="38:38" x14ac:dyDescent="0.35">
      <c r="AL119" s="83"/>
    </row>
    <row r="120" spans="38:38" x14ac:dyDescent="0.35">
      <c r="AL120" s="83"/>
    </row>
    <row r="121" spans="38:38" x14ac:dyDescent="0.35">
      <c r="AL121" s="83"/>
    </row>
    <row r="122" spans="38:38" x14ac:dyDescent="0.35">
      <c r="AL122" s="83"/>
    </row>
    <row r="123" spans="38:38" x14ac:dyDescent="0.35">
      <c r="AL123" s="83"/>
    </row>
    <row r="124" spans="38:38" x14ac:dyDescent="0.35">
      <c r="AL124" s="83"/>
    </row>
    <row r="125" spans="38:38" x14ac:dyDescent="0.35">
      <c r="AL125" s="83"/>
    </row>
    <row r="126" spans="38:38" x14ac:dyDescent="0.35">
      <c r="AL126" s="83"/>
    </row>
    <row r="127" spans="38:38" x14ac:dyDescent="0.35">
      <c r="AL127" s="83"/>
    </row>
    <row r="128" spans="38:38" x14ac:dyDescent="0.35">
      <c r="AL128" s="83"/>
    </row>
    <row r="129" spans="38:38" x14ac:dyDescent="0.35">
      <c r="AL129" s="83"/>
    </row>
    <row r="130" spans="38:38" x14ac:dyDescent="0.35">
      <c r="AL130" s="83"/>
    </row>
    <row r="131" spans="38:38" x14ac:dyDescent="0.35">
      <c r="AL131" s="83"/>
    </row>
    <row r="132" spans="38:38" x14ac:dyDescent="0.35">
      <c r="AL132" s="83"/>
    </row>
    <row r="133" spans="38:38" x14ac:dyDescent="0.35">
      <c r="AL133" s="83"/>
    </row>
    <row r="134" spans="38:38" x14ac:dyDescent="0.35">
      <c r="AL134" s="83"/>
    </row>
    <row r="135" spans="38:38" x14ac:dyDescent="0.35">
      <c r="AL135" s="83"/>
    </row>
    <row r="136" spans="38:38" x14ac:dyDescent="0.35">
      <c r="AL136" s="83"/>
    </row>
    <row r="137" spans="38:38" x14ac:dyDescent="0.35">
      <c r="AL137" s="83"/>
    </row>
    <row r="138" spans="38:38" x14ac:dyDescent="0.35">
      <c r="AL138" s="83"/>
    </row>
    <row r="139" spans="38:38" x14ac:dyDescent="0.35">
      <c r="AL139" s="83"/>
    </row>
    <row r="140" spans="38:38" x14ac:dyDescent="0.35">
      <c r="AL140" s="83"/>
    </row>
    <row r="141" spans="38:38" x14ac:dyDescent="0.35">
      <c r="AL141" s="83"/>
    </row>
    <row r="142" spans="38:38" x14ac:dyDescent="0.35">
      <c r="AL142" s="83"/>
    </row>
  </sheetData>
  <conditionalFormatting sqref="AH2:AH1048576">
    <cfRule type="duplicateValues" dxfId="31" priority="26"/>
  </conditionalFormatting>
  <conditionalFormatting sqref="AL2:AL1048576">
    <cfRule type="duplicateValues" dxfId="30" priority="1"/>
  </conditionalFormatting>
  <conditionalFormatting sqref="AL16">
    <cfRule type="duplicateValues" dxfId="29" priority="3"/>
  </conditionalFormatting>
  <conditionalFormatting sqref="AL70">
    <cfRule type="duplicateValues" dxfId="28" priority="6"/>
    <cfRule type="duplicateValues" dxfId="27" priority="7"/>
    <cfRule type="duplicateValues" dxfId="26" priority="8"/>
    <cfRule type="duplicateValues" dxfId="25" priority="9"/>
    <cfRule type="duplicateValues" dxfId="24" priority="10"/>
    <cfRule type="duplicateValues" dxfId="23" priority="11"/>
    <cfRule type="duplicateValues" dxfId="22" priority="12"/>
    <cfRule type="duplicateValues" dxfId="21" priority="13"/>
    <cfRule type="duplicateValues" dxfId="20" priority="14"/>
    <cfRule type="duplicateValues" dxfId="19" priority="15"/>
  </conditionalFormatting>
  <conditionalFormatting sqref="AL71">
    <cfRule type="duplicateValues" dxfId="18" priority="4"/>
    <cfRule type="duplicateValues" dxfId="17" priority="5"/>
    <cfRule type="duplicateValues" dxfId="16" priority="16"/>
    <cfRule type="duplicateValues" dxfId="15" priority="17"/>
    <cfRule type="duplicateValues" dxfId="14" priority="18"/>
    <cfRule type="duplicateValues" dxfId="13" priority="19"/>
    <cfRule type="duplicateValues" dxfId="12" priority="20"/>
    <cfRule type="duplicateValues" dxfId="11" priority="21"/>
    <cfRule type="duplicateValues" dxfId="10" priority="22"/>
    <cfRule type="duplicateValues" dxfId="9" priority="23"/>
    <cfRule type="duplicateValues" dxfId="8" priority="24"/>
  </conditionalFormatting>
  <conditionalFormatting sqref="AL72:AL74 AL2:AL15 AL17:AL67">
    <cfRule type="duplicateValues" dxfId="7" priority="25"/>
  </conditionalFormatting>
  <conditionalFormatting sqref="AL76:AL142">
    <cfRule type="duplicateValues" dxfId="6" priority="2"/>
  </conditionalFormatting>
  <pageMargins left="0.7" right="0.7" top="0.75" bottom="0.75" header="0.3" footer="0.3"/>
  <drawing r:id="rId2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B5D9-C8BB-4689-8A53-B1D037B7DEBA}">
  <dimension ref="A1"/>
  <sheetViews>
    <sheetView workbookViewId="0">
      <selection activeCell="V21" sqref="V2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22B6-D1EA-4783-9F78-B9FFE37EADC4}">
  <dimension ref="A1:AB67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X1" sqref="X1:X1048576"/>
    </sheetView>
  </sheetViews>
  <sheetFormatPr defaultRowHeight="14.5" x14ac:dyDescent="0.35"/>
  <cols>
    <col min="1" max="1" width="8.90625" style="54"/>
    <col min="2" max="2" width="11.453125" style="13" customWidth="1"/>
    <col min="3" max="3" width="8.81640625" style="13" customWidth="1"/>
    <col min="4" max="4" width="9.6328125" style="13" customWidth="1"/>
    <col min="5" max="5" width="10" style="52" customWidth="1"/>
    <col min="6" max="6" width="10.90625" style="13" customWidth="1"/>
    <col min="7" max="7" width="9.453125" style="13" customWidth="1"/>
    <col min="8" max="8" width="5.81640625" style="91" customWidth="1"/>
    <col min="9" max="9" width="9.54296875" style="13" customWidth="1"/>
    <col min="10" max="10" width="11.453125" style="52" customWidth="1"/>
    <col min="11" max="11" width="10.08984375" style="13" customWidth="1"/>
    <col min="12" max="12" width="8.08984375" style="13" customWidth="1"/>
    <col min="13" max="13" width="7.36328125" style="13" customWidth="1"/>
    <col min="14" max="14" width="7.90625" style="52" customWidth="1"/>
    <col min="15" max="15" width="10.1796875" style="13" customWidth="1"/>
    <col min="16" max="16" width="7.81640625" style="13" customWidth="1"/>
    <col min="17" max="17" width="7.81640625" style="52" customWidth="1"/>
    <col min="18" max="18" width="10.453125" style="13" customWidth="1"/>
    <col min="19" max="19" width="9.1796875" style="13" customWidth="1"/>
    <col min="20" max="20" width="8.90625" style="52"/>
    <col min="21" max="21" width="11.453125" style="13" customWidth="1"/>
    <col min="22" max="22" width="7.6328125" style="13" customWidth="1"/>
    <col min="23" max="23" width="9.81640625" style="52" customWidth="1"/>
    <col min="24" max="24" width="11" style="13" customWidth="1"/>
    <col min="27" max="27" width="24.90625" bestFit="1" customWidth="1"/>
    <col min="28" max="28" width="6.36328125" bestFit="1" customWidth="1"/>
  </cols>
  <sheetData>
    <row r="1" spans="1:28" s="41" customFormat="1" ht="75.5" x14ac:dyDescent="0.35">
      <c r="A1" s="53" t="s">
        <v>495</v>
      </c>
      <c r="B1" s="44" t="s">
        <v>1236</v>
      </c>
      <c r="C1" s="44" t="s">
        <v>1237</v>
      </c>
      <c r="D1" s="44" t="s">
        <v>1238</v>
      </c>
      <c r="E1" s="51" t="s">
        <v>1239</v>
      </c>
      <c r="F1" s="44" t="s">
        <v>1245</v>
      </c>
      <c r="G1" s="44" t="s">
        <v>1246</v>
      </c>
      <c r="H1" s="90" t="s">
        <v>1257</v>
      </c>
      <c r="I1" s="44" t="s">
        <v>1240</v>
      </c>
      <c r="J1" s="51" t="s">
        <v>1241</v>
      </c>
      <c r="K1" s="44" t="s">
        <v>1242</v>
      </c>
      <c r="L1" s="44" t="s">
        <v>1232</v>
      </c>
      <c r="M1" s="44" t="s">
        <v>1233</v>
      </c>
      <c r="N1" s="51" t="s">
        <v>1244</v>
      </c>
      <c r="O1" s="44" t="s">
        <v>1247</v>
      </c>
      <c r="P1" s="44" t="s">
        <v>1248</v>
      </c>
      <c r="Q1" s="51" t="s">
        <v>1205</v>
      </c>
      <c r="R1" s="44" t="s">
        <v>1206</v>
      </c>
      <c r="S1" s="44" t="s">
        <v>1207</v>
      </c>
      <c r="T1" s="51" t="s">
        <v>1208</v>
      </c>
      <c r="U1" s="44" t="s">
        <v>1209</v>
      </c>
      <c r="V1" s="44" t="s">
        <v>1210</v>
      </c>
      <c r="W1" s="51" t="s">
        <v>1211</v>
      </c>
      <c r="X1" s="102" t="s">
        <v>1324</v>
      </c>
      <c r="AA1"/>
      <c r="AB1"/>
    </row>
    <row r="2" spans="1:28" x14ac:dyDescent="0.35">
      <c r="A2" s="85">
        <v>20200224</v>
      </c>
      <c r="B2" s="13">
        <v>25.066666666666666</v>
      </c>
      <c r="C2">
        <v>30</v>
      </c>
      <c r="D2" s="13">
        <f t="shared" ref="D2:D33" si="0">B2/C2</f>
        <v>0.8355555555555555</v>
      </c>
      <c r="E2" s="52">
        <f>ABS(1-D2)</f>
        <v>0.1644444444444445</v>
      </c>
      <c r="F2" s="13">
        <v>2.0566666666666671</v>
      </c>
      <c r="G2" s="13">
        <v>2.19</v>
      </c>
      <c r="H2" s="91">
        <f>G2-F2</f>
        <v>0.13333333333333286</v>
      </c>
      <c r="I2" s="13">
        <f>F2/G2</f>
        <v>0.93911719939117222</v>
      </c>
      <c r="J2" s="52">
        <f>ABS(1-I2)</f>
        <v>6.0882800608827781E-2</v>
      </c>
      <c r="K2" s="13">
        <v>6.15</v>
      </c>
      <c r="L2" s="13" t="e">
        <v>#DIV/0!</v>
      </c>
      <c r="M2" s="13" t="e">
        <f>K2/L2</f>
        <v>#DIV/0!</v>
      </c>
      <c r="N2" s="52" t="e">
        <f>1-M2</f>
        <v>#DIV/0!</v>
      </c>
      <c r="O2" s="13">
        <v>28.200000000000003</v>
      </c>
      <c r="Q2" s="52" t="e">
        <f t="shared" ref="Q2:Q33" si="1">O2/P2</f>
        <v>#DIV/0!</v>
      </c>
      <c r="R2" s="13">
        <v>0.3666666666666667</v>
      </c>
      <c r="S2" s="13" t="s">
        <v>945</v>
      </c>
      <c r="T2" s="52" t="e">
        <f>R2/S2</f>
        <v>#VALUE!</v>
      </c>
      <c r="U2" s="13">
        <v>1.45</v>
      </c>
      <c r="V2" s="13" t="s">
        <v>945</v>
      </c>
      <c r="W2" s="52" t="e">
        <f>U2/V2</f>
        <v>#VALUE!</v>
      </c>
      <c r="X2" s="13">
        <v>1.3043478260869565</v>
      </c>
    </row>
    <row r="3" spans="1:28" x14ac:dyDescent="0.35">
      <c r="A3" s="85">
        <v>20300205</v>
      </c>
      <c r="B3" s="13">
        <v>3.9</v>
      </c>
      <c r="C3">
        <v>6</v>
      </c>
      <c r="D3" s="13">
        <f t="shared" si="0"/>
        <v>0.65</v>
      </c>
      <c r="E3" s="52">
        <f t="shared" ref="E3:E66" si="2">ABS(1-D3)</f>
        <v>0.35</v>
      </c>
      <c r="F3" s="13">
        <v>2.9300000000000006</v>
      </c>
      <c r="G3" s="13">
        <v>2.02</v>
      </c>
      <c r="H3" s="91">
        <f t="shared" ref="H3:H66" si="3">G3-F3</f>
        <v>-0.91000000000000059</v>
      </c>
      <c r="I3" s="13">
        <f t="shared" ref="I3:I46" si="4">F3/G3</f>
        <v>1.4504950495049507</v>
      </c>
      <c r="J3" s="52">
        <f t="shared" ref="J3:J66" si="5">ABS(1-I3)</f>
        <v>0.45049504950495067</v>
      </c>
      <c r="K3" s="13">
        <v>3.55</v>
      </c>
      <c r="L3" s="13">
        <v>3.5</v>
      </c>
      <c r="M3" s="13">
        <f t="shared" ref="M3:M67" si="6">K3/L3</f>
        <v>1.0142857142857142</v>
      </c>
      <c r="N3" s="52">
        <f t="shared" ref="N3:N66" si="7">1-M3</f>
        <v>-1.4285714285714235E-2</v>
      </c>
      <c r="O3" s="13">
        <v>23.05</v>
      </c>
      <c r="Q3" s="52" t="e">
        <f t="shared" si="1"/>
        <v>#DIV/0!</v>
      </c>
      <c r="R3" s="13">
        <v>0.13333333333333333</v>
      </c>
      <c r="S3" s="13" t="s">
        <v>945</v>
      </c>
      <c r="T3" s="52" t="e">
        <f t="shared" ref="T3:T67" si="8">R3/S3</f>
        <v>#VALUE!</v>
      </c>
      <c r="U3" s="13">
        <v>0.3833333333333333</v>
      </c>
      <c r="V3" s="13" t="s">
        <v>945</v>
      </c>
      <c r="W3" s="52" t="e">
        <f t="shared" ref="W3:W67" si="9">U3/V3</f>
        <v>#VALUE!</v>
      </c>
      <c r="X3" s="13">
        <v>1.6666666666666667</v>
      </c>
    </row>
    <row r="4" spans="1:28" x14ac:dyDescent="0.35">
      <c r="A4" s="85">
        <v>20300206</v>
      </c>
      <c r="B4" s="13">
        <v>3.6</v>
      </c>
      <c r="C4">
        <v>5</v>
      </c>
      <c r="D4" s="13">
        <f t="shared" si="0"/>
        <v>0.72</v>
      </c>
      <c r="E4" s="52">
        <f t="shared" si="2"/>
        <v>0.28000000000000003</v>
      </c>
      <c r="F4" s="13">
        <v>2.4633333333333334</v>
      </c>
      <c r="G4" s="13">
        <v>3.84</v>
      </c>
      <c r="H4" s="91">
        <f t="shared" si="3"/>
        <v>1.3766666666666665</v>
      </c>
      <c r="I4" s="13">
        <f t="shared" si="4"/>
        <v>0.64149305555555558</v>
      </c>
      <c r="J4" s="52">
        <f t="shared" si="5"/>
        <v>0.35850694444444442</v>
      </c>
      <c r="K4" s="13">
        <v>4.25</v>
      </c>
      <c r="L4" s="13">
        <v>3.5</v>
      </c>
      <c r="M4" s="13">
        <f t="shared" si="6"/>
        <v>1.2142857142857142</v>
      </c>
      <c r="N4" s="52">
        <f t="shared" si="7"/>
        <v>-0.21428571428571419</v>
      </c>
      <c r="O4" s="13">
        <v>10.100000000000001</v>
      </c>
      <c r="Q4" s="52" t="e">
        <f t="shared" si="1"/>
        <v>#DIV/0!</v>
      </c>
      <c r="R4" s="13">
        <v>0.11666666666666665</v>
      </c>
      <c r="S4" s="13" t="s">
        <v>945</v>
      </c>
      <c r="T4" s="52" t="e">
        <f t="shared" si="8"/>
        <v>#VALUE!</v>
      </c>
      <c r="U4" s="13">
        <v>0.53333333333333333</v>
      </c>
      <c r="V4" s="13" t="s">
        <v>945</v>
      </c>
      <c r="W4" s="52" t="e">
        <f t="shared" si="9"/>
        <v>#VALUE!</v>
      </c>
      <c r="X4" s="13">
        <v>1.5625</v>
      </c>
    </row>
    <row r="5" spans="1:28" x14ac:dyDescent="0.35">
      <c r="A5" s="85">
        <v>20300460</v>
      </c>
      <c r="B5" s="13">
        <v>10.5</v>
      </c>
      <c r="C5">
        <v>8</v>
      </c>
      <c r="D5" s="13">
        <f t="shared" si="0"/>
        <v>1.3125</v>
      </c>
      <c r="E5" s="52">
        <f t="shared" si="2"/>
        <v>0.3125</v>
      </c>
      <c r="F5" s="13">
        <v>4.1233333333333331</v>
      </c>
      <c r="G5" s="13">
        <v>4.22</v>
      </c>
      <c r="H5" s="91">
        <f t="shared" si="3"/>
        <v>9.6666666666666679E-2</v>
      </c>
      <c r="I5" s="13">
        <f t="shared" si="4"/>
        <v>0.97709320695102686</v>
      </c>
      <c r="J5" s="52">
        <f t="shared" si="5"/>
        <v>2.290679304897314E-2</v>
      </c>
      <c r="K5" s="13">
        <v>4.1999999999999993</v>
      </c>
      <c r="L5" s="13">
        <v>4.66</v>
      </c>
      <c r="M5" s="13">
        <f t="shared" si="6"/>
        <v>0.90128755364806845</v>
      </c>
      <c r="N5" s="52">
        <f t="shared" si="7"/>
        <v>9.8712446351931549E-2</v>
      </c>
      <c r="O5" s="13">
        <v>40.299999999999997</v>
      </c>
      <c r="P5" s="13">
        <v>99</v>
      </c>
      <c r="Q5" s="52">
        <f t="shared" si="1"/>
        <v>0.40707070707070703</v>
      </c>
      <c r="R5" s="13">
        <v>0.41666666666666669</v>
      </c>
      <c r="S5" s="13">
        <v>1</v>
      </c>
      <c r="T5" s="52">
        <f t="shared" si="8"/>
        <v>0.41666666666666669</v>
      </c>
      <c r="U5" s="13">
        <v>2.3333333333333335</v>
      </c>
      <c r="V5" s="13">
        <v>1</v>
      </c>
      <c r="W5" s="52">
        <f t="shared" si="9"/>
        <v>2.3333333333333335</v>
      </c>
      <c r="X5" s="13">
        <v>1.1429752066115704</v>
      </c>
    </row>
    <row r="6" spans="1:28" x14ac:dyDescent="0.35">
      <c r="A6" s="85">
        <v>20300461</v>
      </c>
      <c r="B6" s="13">
        <v>9.5</v>
      </c>
      <c r="C6">
        <v>8</v>
      </c>
      <c r="D6" s="13">
        <f t="shared" si="0"/>
        <v>1.1875</v>
      </c>
      <c r="E6" s="52">
        <f t="shared" si="2"/>
        <v>0.1875</v>
      </c>
      <c r="F6" s="13">
        <v>4.1633333333333331</v>
      </c>
      <c r="G6" s="13">
        <v>5.01</v>
      </c>
      <c r="H6" s="91">
        <f t="shared" si="3"/>
        <v>0.84666666666666668</v>
      </c>
      <c r="I6" s="13">
        <f t="shared" si="4"/>
        <v>0.83100465735196272</v>
      </c>
      <c r="J6" s="52">
        <f t="shared" si="5"/>
        <v>0.16899534264803728</v>
      </c>
      <c r="K6" s="13">
        <v>4.7</v>
      </c>
      <c r="L6" s="13">
        <v>4.66</v>
      </c>
      <c r="M6" s="13">
        <f t="shared" si="6"/>
        <v>1.0085836909871244</v>
      </c>
      <c r="N6" s="52">
        <f t="shared" si="7"/>
        <v>-8.5836909871244149E-3</v>
      </c>
      <c r="O6" s="13">
        <v>43.699999999999996</v>
      </c>
      <c r="P6" s="13">
        <v>99</v>
      </c>
      <c r="Q6" s="52">
        <f t="shared" si="1"/>
        <v>0.44141414141414137</v>
      </c>
      <c r="R6" s="13">
        <v>0.54999999999999993</v>
      </c>
      <c r="S6" s="13">
        <v>1</v>
      </c>
      <c r="T6" s="52">
        <f t="shared" si="8"/>
        <v>0.54999999999999993</v>
      </c>
      <c r="U6" s="13">
        <v>2.3166666666666669</v>
      </c>
      <c r="V6" s="13">
        <v>1</v>
      </c>
      <c r="W6" s="52">
        <f t="shared" si="9"/>
        <v>2.3166666666666669</v>
      </c>
      <c r="X6" s="13">
        <v>1.571590909090909</v>
      </c>
    </row>
    <row r="7" spans="1:28" x14ac:dyDescent="0.35">
      <c r="A7" s="85">
        <v>20303514</v>
      </c>
      <c r="B7" s="13">
        <v>13</v>
      </c>
      <c r="C7">
        <v>12</v>
      </c>
      <c r="D7" s="13">
        <f t="shared" si="0"/>
        <v>1.0833333333333333</v>
      </c>
      <c r="E7" s="52">
        <f t="shared" si="2"/>
        <v>8.3333333333333259E-2</v>
      </c>
      <c r="F7" s="13">
        <v>2.0133333333333332</v>
      </c>
      <c r="G7" s="13">
        <v>3.86</v>
      </c>
      <c r="H7" s="91">
        <f t="shared" si="3"/>
        <v>1.8466666666666667</v>
      </c>
      <c r="I7" s="13">
        <f t="shared" si="4"/>
        <v>0.52158894645941278</v>
      </c>
      <c r="J7" s="52">
        <f t="shared" si="5"/>
        <v>0.47841105354058722</v>
      </c>
      <c r="K7" s="13">
        <v>5.4</v>
      </c>
      <c r="L7" s="13">
        <v>4.67</v>
      </c>
      <c r="M7" s="13">
        <f t="shared" si="6"/>
        <v>1.1563169164882228</v>
      </c>
      <c r="N7" s="52">
        <f t="shared" si="7"/>
        <v>-0.15631691648822277</v>
      </c>
      <c r="O7" s="13">
        <v>144.9</v>
      </c>
      <c r="P7" s="13">
        <v>171</v>
      </c>
      <c r="Q7" s="52">
        <f t="shared" si="1"/>
        <v>0.84736842105263166</v>
      </c>
      <c r="R7" s="13">
        <v>1.6833333333333336</v>
      </c>
      <c r="S7" s="13">
        <v>1.5</v>
      </c>
      <c r="T7" s="52">
        <f t="shared" si="8"/>
        <v>1.1222222222222225</v>
      </c>
      <c r="U7" s="13">
        <v>1.7166666666666666</v>
      </c>
      <c r="V7" s="13">
        <v>2.5</v>
      </c>
      <c r="W7" s="52">
        <f t="shared" si="9"/>
        <v>0.68666666666666665</v>
      </c>
      <c r="X7" s="13">
        <v>1.2790697674418605</v>
      </c>
    </row>
    <row r="8" spans="1:28" x14ac:dyDescent="0.35">
      <c r="A8" s="85">
        <v>20400022</v>
      </c>
      <c r="B8" s="13">
        <v>13.699999999999998</v>
      </c>
      <c r="C8">
        <v>14.25</v>
      </c>
      <c r="D8" s="13">
        <f t="shared" si="0"/>
        <v>0.9614035087719297</v>
      </c>
      <c r="E8" s="52">
        <f t="shared" si="2"/>
        <v>3.8596491228070295E-2</v>
      </c>
      <c r="F8" s="13">
        <v>1.8201328273244781</v>
      </c>
      <c r="G8" s="13">
        <v>5.7</v>
      </c>
      <c r="H8" s="91">
        <f t="shared" si="3"/>
        <v>3.8798671726755218</v>
      </c>
      <c r="I8" s="13">
        <f t="shared" si="4"/>
        <v>0.31932154865341722</v>
      </c>
      <c r="J8" s="52">
        <f t="shared" si="5"/>
        <v>0.68067845134658278</v>
      </c>
      <c r="K8" s="13">
        <v>7.05</v>
      </c>
      <c r="L8" s="13">
        <v>5.16</v>
      </c>
      <c r="M8" s="13">
        <f t="shared" si="6"/>
        <v>1.3662790697674418</v>
      </c>
      <c r="N8" s="52">
        <f t="shared" si="7"/>
        <v>-0.36627906976744184</v>
      </c>
      <c r="O8" s="13">
        <v>0</v>
      </c>
      <c r="Q8" s="52" t="e">
        <f t="shared" si="1"/>
        <v>#DIV/0!</v>
      </c>
      <c r="R8" s="13">
        <v>0</v>
      </c>
      <c r="S8" s="13" t="s">
        <v>945</v>
      </c>
      <c r="T8" s="52" t="e">
        <f t="shared" si="8"/>
        <v>#VALUE!</v>
      </c>
      <c r="U8" s="13">
        <v>0</v>
      </c>
      <c r="V8" s="13" t="s">
        <v>945</v>
      </c>
      <c r="W8" s="52" t="e">
        <f t="shared" si="9"/>
        <v>#VALUE!</v>
      </c>
      <c r="X8" s="13">
        <v>1.0401459854014599</v>
      </c>
    </row>
    <row r="9" spans="1:28" x14ac:dyDescent="0.35">
      <c r="A9" s="85">
        <v>20400023</v>
      </c>
      <c r="B9" s="13">
        <v>13.699999999999998</v>
      </c>
      <c r="C9">
        <v>13.67</v>
      </c>
      <c r="D9" s="13">
        <f t="shared" si="0"/>
        <v>1.0021945866861739</v>
      </c>
      <c r="E9" s="52">
        <f t="shared" si="2"/>
        <v>2.1945866861738939E-3</v>
      </c>
      <c r="F9" s="13">
        <v>5.1733333333333338</v>
      </c>
      <c r="G9" s="13">
        <v>5.7</v>
      </c>
      <c r="H9" s="91">
        <f t="shared" si="3"/>
        <v>0.52666666666666639</v>
      </c>
      <c r="I9" s="13">
        <f t="shared" si="4"/>
        <v>0.90760233918128663</v>
      </c>
      <c r="J9" s="52">
        <f t="shared" si="5"/>
        <v>9.2397660818713367E-2</v>
      </c>
      <c r="K9" s="13">
        <v>7.2</v>
      </c>
      <c r="L9" s="13">
        <v>4.75</v>
      </c>
      <c r="M9" s="13">
        <f t="shared" si="6"/>
        <v>1.5157894736842106</v>
      </c>
      <c r="N9" s="52">
        <f t="shared" si="7"/>
        <v>-0.51578947368421058</v>
      </c>
      <c r="O9" s="13">
        <v>38.5</v>
      </c>
      <c r="Q9" s="52" t="e">
        <f t="shared" si="1"/>
        <v>#DIV/0!</v>
      </c>
      <c r="R9" s="13">
        <v>1.05</v>
      </c>
      <c r="S9" s="13" t="s">
        <v>945</v>
      </c>
      <c r="T9" s="52" t="e">
        <f t="shared" si="8"/>
        <v>#VALUE!</v>
      </c>
      <c r="U9" s="13">
        <v>1.4666666666666666</v>
      </c>
      <c r="V9" s="13" t="s">
        <v>945</v>
      </c>
      <c r="W9" s="52" t="e">
        <f t="shared" si="9"/>
        <v>#VALUE!</v>
      </c>
      <c r="X9" s="13">
        <v>0.99781021897810218</v>
      </c>
    </row>
    <row r="10" spans="1:28" x14ac:dyDescent="0.35">
      <c r="A10" s="85">
        <v>20400025</v>
      </c>
      <c r="B10" s="13">
        <v>9.9999999999999982</v>
      </c>
      <c r="C10">
        <v>25.34</v>
      </c>
      <c r="D10" s="13">
        <f t="shared" si="0"/>
        <v>0.39463299131807411</v>
      </c>
      <c r="E10" s="52">
        <f t="shared" si="2"/>
        <v>0.60536700868192583</v>
      </c>
      <c r="F10" s="13">
        <v>3.9577380952380947</v>
      </c>
      <c r="G10" s="13">
        <v>5</v>
      </c>
      <c r="H10" s="91">
        <f t="shared" si="3"/>
        <v>1.0422619047619053</v>
      </c>
      <c r="I10" s="13">
        <f t="shared" si="4"/>
        <v>0.79154761904761894</v>
      </c>
      <c r="J10" s="52">
        <f t="shared" si="5"/>
        <v>0.20845238095238106</v>
      </c>
      <c r="K10" s="13">
        <v>13.5</v>
      </c>
      <c r="L10" s="13">
        <v>6.8</v>
      </c>
      <c r="M10" s="13">
        <f t="shared" si="6"/>
        <v>1.9852941176470589</v>
      </c>
      <c r="N10" s="52">
        <f t="shared" si="7"/>
        <v>-0.98529411764705888</v>
      </c>
      <c r="O10" s="13">
        <v>78.699999999999989</v>
      </c>
      <c r="Q10" s="52" t="e">
        <f t="shared" si="1"/>
        <v>#DIV/0!</v>
      </c>
      <c r="R10" s="13">
        <v>0.6166666666666667</v>
      </c>
      <c r="S10" s="13" t="s">
        <v>945</v>
      </c>
      <c r="T10" s="52" t="e">
        <f t="shared" si="8"/>
        <v>#VALUE!</v>
      </c>
      <c r="U10" s="13">
        <v>9.3333333333333339</v>
      </c>
      <c r="V10" s="13" t="s">
        <v>945</v>
      </c>
      <c r="W10" s="52" t="e">
        <f t="shared" si="9"/>
        <v>#VALUE!</v>
      </c>
      <c r="X10" s="13">
        <v>1.9131147540983608</v>
      </c>
    </row>
    <row r="11" spans="1:28" x14ac:dyDescent="0.35">
      <c r="A11" s="85">
        <v>20400031</v>
      </c>
      <c r="B11" s="13">
        <v>24.399999999999995</v>
      </c>
      <c r="C11">
        <v>25.33</v>
      </c>
      <c r="D11" s="13">
        <f t="shared" si="0"/>
        <v>0.96328464271614678</v>
      </c>
      <c r="E11" s="52">
        <f t="shared" si="2"/>
        <v>3.6715357283853223E-2</v>
      </c>
      <c r="F11" s="13" t="e">
        <v>#VALUE!</v>
      </c>
      <c r="G11" s="13">
        <v>0.5</v>
      </c>
      <c r="H11" s="91" t="e">
        <f t="shared" si="3"/>
        <v>#VALUE!</v>
      </c>
      <c r="I11" s="13" t="e">
        <f t="shared" si="4"/>
        <v>#VALUE!</v>
      </c>
      <c r="J11" s="52" t="e">
        <f t="shared" si="5"/>
        <v>#VALUE!</v>
      </c>
      <c r="K11" s="13">
        <v>5.5</v>
      </c>
      <c r="L11" s="13">
        <v>5.58</v>
      </c>
      <c r="M11" s="13">
        <f t="shared" si="6"/>
        <v>0.98566308243727596</v>
      </c>
      <c r="N11" s="52">
        <f t="shared" si="7"/>
        <v>1.4336917562724039E-2</v>
      </c>
      <c r="O11" s="13">
        <v>0</v>
      </c>
      <c r="Q11" s="52" t="e">
        <f t="shared" si="1"/>
        <v>#DIV/0!</v>
      </c>
      <c r="R11" s="13">
        <v>0</v>
      </c>
      <c r="S11" s="13" t="s">
        <v>945</v>
      </c>
      <c r="T11" s="52" t="e">
        <f t="shared" si="8"/>
        <v>#VALUE!</v>
      </c>
      <c r="U11" s="13">
        <v>0</v>
      </c>
      <c r="V11" s="13" t="s">
        <v>945</v>
      </c>
      <c r="W11" s="52" t="e">
        <f t="shared" si="9"/>
        <v>#VALUE!</v>
      </c>
      <c r="X11" s="13">
        <v>1.0381147540983606</v>
      </c>
    </row>
    <row r="12" spans="1:28" x14ac:dyDescent="0.35">
      <c r="A12" s="85">
        <v>20400047</v>
      </c>
      <c r="B12" s="13">
        <v>16.066666666666666</v>
      </c>
      <c r="C12">
        <v>20</v>
      </c>
      <c r="D12" s="13">
        <f t="shared" si="0"/>
        <v>0.80333333333333334</v>
      </c>
      <c r="E12" s="52">
        <f t="shared" si="2"/>
        <v>0.19666666666666666</v>
      </c>
      <c r="F12" s="13">
        <v>1.1822068965517241</v>
      </c>
      <c r="G12" s="13">
        <v>1.1599999999999999</v>
      </c>
      <c r="H12" s="91">
        <f t="shared" si="3"/>
        <v>-2.2206896551724142E-2</v>
      </c>
      <c r="I12" s="13">
        <f t="shared" si="4"/>
        <v>1.0191438763376932</v>
      </c>
      <c r="J12" s="52">
        <f t="shared" si="5"/>
        <v>1.9143876337693211E-2</v>
      </c>
      <c r="K12" s="13">
        <v>5.05</v>
      </c>
      <c r="L12" s="13">
        <v>4.75</v>
      </c>
      <c r="M12" s="13">
        <f t="shared" si="6"/>
        <v>1.0631578947368421</v>
      </c>
      <c r="N12" s="52">
        <f t="shared" si="7"/>
        <v>-6.315789473684208E-2</v>
      </c>
      <c r="O12" s="13">
        <v>233.60000000000002</v>
      </c>
      <c r="Q12" s="52" t="e">
        <f t="shared" si="1"/>
        <v>#DIV/0!</v>
      </c>
      <c r="R12" s="13">
        <v>0.78333333333333333</v>
      </c>
      <c r="S12" s="13" t="s">
        <v>945</v>
      </c>
      <c r="T12" s="52" t="e">
        <f t="shared" si="8"/>
        <v>#VALUE!</v>
      </c>
      <c r="U12" s="13">
        <v>2.1999999999999997</v>
      </c>
      <c r="V12" s="13" t="s">
        <v>945</v>
      </c>
      <c r="W12" s="52" t="e">
        <f t="shared" si="9"/>
        <v>#VALUE!</v>
      </c>
      <c r="X12" s="13">
        <v>1.2820512820512822</v>
      </c>
    </row>
    <row r="13" spans="1:28" x14ac:dyDescent="0.35">
      <c r="A13" s="85">
        <v>20400050</v>
      </c>
      <c r="B13" s="13">
        <v>16.5</v>
      </c>
      <c r="C13">
        <v>20</v>
      </c>
      <c r="D13" s="13">
        <f t="shared" si="0"/>
        <v>0.82499999999999996</v>
      </c>
      <c r="E13" s="52">
        <f t="shared" si="2"/>
        <v>0.17500000000000004</v>
      </c>
      <c r="F13" s="13">
        <v>0.82796052631578954</v>
      </c>
      <c r="G13" s="13">
        <v>0.5</v>
      </c>
      <c r="H13" s="91">
        <f t="shared" si="3"/>
        <v>-0.32796052631578954</v>
      </c>
      <c r="I13" s="13">
        <f t="shared" si="4"/>
        <v>1.6559210526315791</v>
      </c>
      <c r="J13" s="52">
        <f t="shared" si="5"/>
        <v>0.65592105263157907</v>
      </c>
      <c r="K13" s="13">
        <v>4.45</v>
      </c>
      <c r="L13" s="13">
        <v>4.5</v>
      </c>
      <c r="M13" s="13">
        <f t="shared" si="6"/>
        <v>0.98888888888888893</v>
      </c>
      <c r="N13" s="52">
        <f t="shared" si="7"/>
        <v>1.1111111111111072E-2</v>
      </c>
      <c r="O13" s="13">
        <v>0</v>
      </c>
      <c r="Q13" s="52" t="e">
        <f t="shared" si="1"/>
        <v>#DIV/0!</v>
      </c>
      <c r="R13" s="13">
        <v>0</v>
      </c>
      <c r="S13" s="13" t="s">
        <v>945</v>
      </c>
      <c r="T13" s="52" t="e">
        <f t="shared" si="8"/>
        <v>#VALUE!</v>
      </c>
      <c r="U13" s="13">
        <v>0</v>
      </c>
      <c r="V13" s="13" t="s">
        <v>945</v>
      </c>
      <c r="W13" s="52" t="e">
        <f t="shared" si="9"/>
        <v>#VALUE!</v>
      </c>
      <c r="X13" s="13">
        <v>1.2121212121212122</v>
      </c>
    </row>
    <row r="14" spans="1:28" x14ac:dyDescent="0.35">
      <c r="A14" s="85">
        <v>20400107</v>
      </c>
      <c r="B14" s="13">
        <v>11.300000000000002</v>
      </c>
      <c r="C14">
        <v>9.25</v>
      </c>
      <c r="D14" s="13">
        <f t="shared" si="0"/>
        <v>1.2216216216216218</v>
      </c>
      <c r="E14" s="52">
        <f t="shared" si="2"/>
        <v>0.2216216216216218</v>
      </c>
      <c r="F14" s="13">
        <v>1.1168944099378881</v>
      </c>
      <c r="G14" s="13">
        <v>4.0599999999999996</v>
      </c>
      <c r="H14" s="91">
        <f t="shared" si="3"/>
        <v>2.9431055900621113</v>
      </c>
      <c r="I14" s="13">
        <f t="shared" si="4"/>
        <v>0.27509714530489859</v>
      </c>
      <c r="J14" s="52">
        <f t="shared" si="5"/>
        <v>0.72490285469510141</v>
      </c>
      <c r="K14" s="13" t="e">
        <v>#DIV/0!</v>
      </c>
      <c r="L14" s="13">
        <v>8</v>
      </c>
      <c r="M14" s="13" t="e">
        <f t="shared" si="6"/>
        <v>#DIV/0!</v>
      </c>
      <c r="N14" s="52" t="e">
        <f t="shared" si="7"/>
        <v>#DIV/0!</v>
      </c>
      <c r="O14" s="13">
        <v>136.5</v>
      </c>
      <c r="P14" s="13">
        <v>160</v>
      </c>
      <c r="Q14" s="52">
        <f t="shared" si="1"/>
        <v>0.85312500000000002</v>
      </c>
      <c r="R14" s="13">
        <v>0.8666666666666667</v>
      </c>
      <c r="S14" s="13">
        <v>1.5</v>
      </c>
      <c r="T14" s="52">
        <f t="shared" si="8"/>
        <v>0.57777777777777783</v>
      </c>
      <c r="U14" s="13">
        <v>1.7166666666666666</v>
      </c>
      <c r="V14" s="13">
        <v>1</v>
      </c>
      <c r="W14" s="52">
        <f t="shared" si="9"/>
        <v>1.7166666666666666</v>
      </c>
      <c r="X14" s="13">
        <v>1.0619469026548671</v>
      </c>
    </row>
    <row r="15" spans="1:28" x14ac:dyDescent="0.35">
      <c r="A15" s="85">
        <v>20401198</v>
      </c>
      <c r="B15" s="13">
        <v>15.566666666666668</v>
      </c>
      <c r="C15">
        <v>17.579999999999998</v>
      </c>
      <c r="D15" s="13">
        <f t="shared" si="0"/>
        <v>0.88547591960561256</v>
      </c>
      <c r="E15" s="52">
        <f t="shared" si="2"/>
        <v>0.11452408039438744</v>
      </c>
      <c r="F15" s="13">
        <v>3.2198778625954203</v>
      </c>
      <c r="G15" s="13">
        <v>3.72</v>
      </c>
      <c r="H15" s="91">
        <f t="shared" si="3"/>
        <v>0.50012213740457989</v>
      </c>
      <c r="I15" s="13">
        <f t="shared" si="4"/>
        <v>0.86555856521382257</v>
      </c>
      <c r="J15" s="52">
        <f t="shared" si="5"/>
        <v>0.13444143478617743</v>
      </c>
      <c r="K15" s="13">
        <v>6.1</v>
      </c>
      <c r="L15" s="13">
        <v>6.16</v>
      </c>
      <c r="M15" s="13">
        <f t="shared" si="6"/>
        <v>0.99025974025974017</v>
      </c>
      <c r="N15" s="52">
        <f t="shared" si="7"/>
        <v>9.7402597402598268E-3</v>
      </c>
      <c r="O15" s="13">
        <v>88.7</v>
      </c>
      <c r="Q15" s="52" t="e">
        <f t="shared" si="1"/>
        <v>#DIV/0!</v>
      </c>
      <c r="R15" s="13">
        <v>0.56666666666666665</v>
      </c>
      <c r="T15" s="52" t="e">
        <f t="shared" si="8"/>
        <v>#DIV/0!</v>
      </c>
      <c r="U15" s="13">
        <v>1.2166666666666666</v>
      </c>
      <c r="W15" s="52" t="e">
        <f t="shared" si="9"/>
        <v>#DIV/0!</v>
      </c>
      <c r="X15" s="13">
        <v>1.1126582278481012</v>
      </c>
    </row>
    <row r="16" spans="1:28" x14ac:dyDescent="0.35">
      <c r="A16" s="85">
        <v>20401268</v>
      </c>
      <c r="B16" s="13">
        <v>8.1666666666666661</v>
      </c>
      <c r="C16">
        <v>8.5</v>
      </c>
      <c r="D16" s="13">
        <f t="shared" si="0"/>
        <v>0.96078431372549011</v>
      </c>
      <c r="E16" s="52">
        <f t="shared" si="2"/>
        <v>3.9215686274509887E-2</v>
      </c>
      <c r="F16" s="13">
        <v>1.0812631578947369</v>
      </c>
      <c r="G16" s="13">
        <v>1.17</v>
      </c>
      <c r="H16" s="91">
        <f t="shared" si="3"/>
        <v>8.8736842105263003E-2</v>
      </c>
      <c r="I16" s="13">
        <f t="shared" si="4"/>
        <v>0.92415654520917689</v>
      </c>
      <c r="J16" s="52">
        <f t="shared" si="5"/>
        <v>7.5843454790823106E-2</v>
      </c>
      <c r="K16" s="13">
        <v>5.05</v>
      </c>
      <c r="L16" s="13">
        <v>5</v>
      </c>
      <c r="M16" s="13">
        <f t="shared" si="6"/>
        <v>1.01</v>
      </c>
      <c r="N16" s="52">
        <f t="shared" si="7"/>
        <v>-1.0000000000000009E-2</v>
      </c>
      <c r="O16" s="13">
        <v>41</v>
      </c>
      <c r="Q16" s="52" t="e">
        <f t="shared" si="1"/>
        <v>#DIV/0!</v>
      </c>
      <c r="R16" s="13">
        <v>0.3833333333333333</v>
      </c>
      <c r="S16" s="13" t="s">
        <v>945</v>
      </c>
      <c r="T16" s="52" t="e">
        <f t="shared" si="8"/>
        <v>#VALUE!</v>
      </c>
      <c r="U16" s="13">
        <v>0.6166666666666667</v>
      </c>
      <c r="V16" s="13" t="s">
        <v>945</v>
      </c>
      <c r="W16" s="52" t="e">
        <f t="shared" si="9"/>
        <v>#VALUE!</v>
      </c>
      <c r="X16" s="13">
        <v>1.0625</v>
      </c>
    </row>
    <row r="17" spans="1:24" x14ac:dyDescent="0.35">
      <c r="A17" s="85">
        <v>20401291</v>
      </c>
      <c r="B17" s="13">
        <v>7.0999999999999988</v>
      </c>
      <c r="C17">
        <v>5</v>
      </c>
      <c r="D17" s="13">
        <f t="shared" si="0"/>
        <v>1.4199999999999997</v>
      </c>
      <c r="E17" s="52">
        <f t="shared" si="2"/>
        <v>0.41999999999999971</v>
      </c>
      <c r="F17" s="13">
        <v>0.85498007968127476</v>
      </c>
      <c r="G17" s="13">
        <v>1.5</v>
      </c>
      <c r="H17" s="91">
        <f t="shared" si="3"/>
        <v>0.64501992031872524</v>
      </c>
      <c r="I17" s="13">
        <f t="shared" si="4"/>
        <v>0.56998671978751647</v>
      </c>
      <c r="J17" s="52">
        <f t="shared" si="5"/>
        <v>0.43001328021248353</v>
      </c>
      <c r="K17" s="13">
        <v>4.3499999999999996</v>
      </c>
      <c r="L17" s="13">
        <v>5</v>
      </c>
      <c r="M17" s="13">
        <f t="shared" si="6"/>
        <v>0.86999999999999988</v>
      </c>
      <c r="N17" s="52">
        <f t="shared" si="7"/>
        <v>0.13000000000000012</v>
      </c>
      <c r="O17" s="13">
        <v>0</v>
      </c>
      <c r="P17" s="13">
        <v>100</v>
      </c>
      <c r="Q17" s="52">
        <f t="shared" si="1"/>
        <v>0</v>
      </c>
      <c r="R17" s="13">
        <v>0</v>
      </c>
      <c r="S17" s="13">
        <v>1</v>
      </c>
      <c r="T17" s="52">
        <f t="shared" si="8"/>
        <v>0</v>
      </c>
      <c r="U17" s="13">
        <v>0</v>
      </c>
      <c r="V17" s="13">
        <v>1</v>
      </c>
      <c r="W17" s="52">
        <f t="shared" si="9"/>
        <v>0</v>
      </c>
      <c r="X17" s="13">
        <v>0.9859154929577465</v>
      </c>
    </row>
    <row r="18" spans="1:24" x14ac:dyDescent="0.35">
      <c r="A18" s="85">
        <v>20401301</v>
      </c>
      <c r="B18" s="13">
        <v>17.8</v>
      </c>
      <c r="C18">
        <v>18.829999999999998</v>
      </c>
      <c r="D18" s="13">
        <f t="shared" si="0"/>
        <v>0.9453000531067447</v>
      </c>
      <c r="E18" s="52">
        <f t="shared" si="2"/>
        <v>5.4699946893255302E-2</v>
      </c>
      <c r="F18" s="13">
        <v>0.42707417582417589</v>
      </c>
      <c r="G18" s="13">
        <v>0.9</v>
      </c>
      <c r="H18" s="91">
        <f t="shared" si="3"/>
        <v>0.47292582417582413</v>
      </c>
      <c r="I18" s="13">
        <f t="shared" si="4"/>
        <v>0.47452686202686212</v>
      </c>
      <c r="J18" s="52">
        <f t="shared" si="5"/>
        <v>0.52547313797313788</v>
      </c>
      <c r="K18" s="13">
        <v>5.25</v>
      </c>
      <c r="L18" s="13">
        <v>5</v>
      </c>
      <c r="M18" s="13">
        <f t="shared" si="6"/>
        <v>1.05</v>
      </c>
      <c r="N18" s="52">
        <f t="shared" si="7"/>
        <v>-5.0000000000000044E-2</v>
      </c>
      <c r="O18" s="13">
        <v>0</v>
      </c>
      <c r="Q18" s="52" t="e">
        <f t="shared" si="1"/>
        <v>#DIV/0!</v>
      </c>
      <c r="R18" s="13">
        <v>0</v>
      </c>
      <c r="S18" s="13" t="s">
        <v>945</v>
      </c>
      <c r="T18" s="52" t="e">
        <f t="shared" si="8"/>
        <v>#VALUE!</v>
      </c>
      <c r="U18" s="13">
        <v>0</v>
      </c>
      <c r="V18" s="13" t="s">
        <v>945</v>
      </c>
      <c r="W18" s="52" t="e">
        <f t="shared" si="9"/>
        <v>#VALUE!</v>
      </c>
      <c r="X18" s="13">
        <v>1.0578651685393257</v>
      </c>
    </row>
    <row r="19" spans="1:24" x14ac:dyDescent="0.35">
      <c r="A19" s="85">
        <v>20401302</v>
      </c>
      <c r="B19" s="13">
        <v>16.266666666666666</v>
      </c>
      <c r="C19">
        <v>17.5</v>
      </c>
      <c r="D19" s="13">
        <f t="shared" si="0"/>
        <v>0.92952380952380942</v>
      </c>
      <c r="E19" s="52">
        <f t="shared" si="2"/>
        <v>7.0476190476190581E-2</v>
      </c>
      <c r="F19" s="13">
        <v>0.7767901234567901</v>
      </c>
      <c r="G19" s="13">
        <v>1.1000000000000001</v>
      </c>
      <c r="H19" s="91">
        <f t="shared" si="3"/>
        <v>0.32320987654320998</v>
      </c>
      <c r="I19" s="13">
        <f t="shared" si="4"/>
        <v>0.70617283950617271</v>
      </c>
      <c r="J19" s="52">
        <f t="shared" si="5"/>
        <v>0.29382716049382729</v>
      </c>
      <c r="K19" s="13">
        <v>7.25</v>
      </c>
      <c r="L19" s="13">
        <v>7.53</v>
      </c>
      <c r="M19" s="13">
        <f t="shared" si="6"/>
        <v>0.96281540504648067</v>
      </c>
      <c r="N19" s="52">
        <f t="shared" si="7"/>
        <v>3.7184594953519334E-2</v>
      </c>
      <c r="O19" s="13">
        <v>16</v>
      </c>
      <c r="Q19" s="52" t="e">
        <f t="shared" si="1"/>
        <v>#DIV/0!</v>
      </c>
      <c r="R19" s="13">
        <v>0.13333333333333333</v>
      </c>
      <c r="S19" s="13" t="s">
        <v>945</v>
      </c>
      <c r="T19" s="52" t="e">
        <f t="shared" si="8"/>
        <v>#VALUE!</v>
      </c>
      <c r="U19" s="13">
        <v>0.68333333333333324</v>
      </c>
      <c r="V19" s="13" t="s">
        <v>945</v>
      </c>
      <c r="W19" s="52" t="e">
        <f t="shared" si="9"/>
        <v>#VALUE!</v>
      </c>
      <c r="X19" s="13">
        <v>1.1894736842105262</v>
      </c>
    </row>
    <row r="20" spans="1:24" x14ac:dyDescent="0.35">
      <c r="A20" s="85">
        <v>20401303</v>
      </c>
      <c r="B20" s="13">
        <v>13.233333333333334</v>
      </c>
      <c r="C20">
        <v>13.5</v>
      </c>
      <c r="D20" s="13">
        <f t="shared" si="0"/>
        <v>0.98024691358024696</v>
      </c>
      <c r="E20" s="52">
        <f t="shared" si="2"/>
        <v>1.9753086419753041E-2</v>
      </c>
      <c r="F20" s="13">
        <v>7.4761029411764698E-2</v>
      </c>
      <c r="G20" s="13">
        <v>0.44</v>
      </c>
      <c r="H20" s="91">
        <f t="shared" si="3"/>
        <v>0.36523897058823529</v>
      </c>
      <c r="I20" s="13">
        <f t="shared" si="4"/>
        <v>0.1699114304812834</v>
      </c>
      <c r="J20" s="52">
        <f t="shared" si="5"/>
        <v>0.83008856951871657</v>
      </c>
      <c r="K20" s="13">
        <v>5.1999999999999993</v>
      </c>
      <c r="L20" s="13">
        <v>5.42</v>
      </c>
      <c r="M20" s="13">
        <f t="shared" si="6"/>
        <v>0.95940959409594084</v>
      </c>
      <c r="N20" s="52">
        <f t="shared" si="7"/>
        <v>4.0590405904059157E-2</v>
      </c>
      <c r="O20" s="13">
        <v>74.599999999999994</v>
      </c>
      <c r="Q20" s="52" t="e">
        <f t="shared" si="1"/>
        <v>#DIV/0!</v>
      </c>
      <c r="R20" s="13">
        <v>1.25</v>
      </c>
      <c r="S20" s="13" t="s">
        <v>945</v>
      </c>
      <c r="T20" s="52" t="e">
        <f t="shared" si="8"/>
        <v>#VALUE!</v>
      </c>
      <c r="U20" s="13">
        <v>1.5666666666666667</v>
      </c>
      <c r="V20" s="13" t="s">
        <v>945</v>
      </c>
      <c r="W20" s="52" t="e">
        <f t="shared" si="9"/>
        <v>#VALUE!</v>
      </c>
      <c r="X20" s="13">
        <v>1.2823076923076924</v>
      </c>
    </row>
    <row r="21" spans="1:24" x14ac:dyDescent="0.35">
      <c r="A21" s="85">
        <v>20401327</v>
      </c>
      <c r="B21" s="13">
        <v>14.300000000000002</v>
      </c>
      <c r="C21">
        <v>14.83</v>
      </c>
      <c r="D21" s="13">
        <f t="shared" si="0"/>
        <v>0.96426163182737712</v>
      </c>
      <c r="E21" s="52">
        <f t="shared" si="2"/>
        <v>3.5738368172622881E-2</v>
      </c>
      <c r="F21" s="13">
        <v>0.14333333333333334</v>
      </c>
      <c r="G21" s="13">
        <v>0.8</v>
      </c>
      <c r="H21" s="91">
        <f t="shared" si="3"/>
        <v>0.65666666666666673</v>
      </c>
      <c r="I21" s="13">
        <f t="shared" si="4"/>
        <v>0.17916666666666667</v>
      </c>
      <c r="J21" s="52">
        <f t="shared" si="5"/>
        <v>0.8208333333333333</v>
      </c>
      <c r="K21" s="13">
        <v>6.75</v>
      </c>
      <c r="L21" s="13">
        <v>7.3</v>
      </c>
      <c r="M21" s="13">
        <f t="shared" si="6"/>
        <v>0.92465753424657537</v>
      </c>
      <c r="N21" s="52">
        <f t="shared" si="7"/>
        <v>7.5342465753424626E-2</v>
      </c>
      <c r="O21" s="13">
        <v>0</v>
      </c>
      <c r="Q21" s="52" t="e">
        <f t="shared" si="1"/>
        <v>#DIV/0!</v>
      </c>
      <c r="R21" s="13">
        <v>0</v>
      </c>
      <c r="T21" s="52" t="e">
        <f t="shared" si="8"/>
        <v>#DIV/0!</v>
      </c>
      <c r="U21" s="13">
        <v>0</v>
      </c>
      <c r="W21" s="52" t="e">
        <f t="shared" si="9"/>
        <v>#DIV/0!</v>
      </c>
      <c r="X21" s="13">
        <v>1.037062937062937</v>
      </c>
    </row>
    <row r="22" spans="1:24" x14ac:dyDescent="0.35">
      <c r="A22" s="85">
        <v>20401337</v>
      </c>
      <c r="B22" s="13">
        <v>17.3</v>
      </c>
      <c r="C22">
        <v>18.010000000000002</v>
      </c>
      <c r="D22" s="13">
        <f t="shared" si="0"/>
        <v>0.96057745696835084</v>
      </c>
      <c r="E22" s="52">
        <f t="shared" si="2"/>
        <v>3.942254303164916E-2</v>
      </c>
      <c r="F22" s="13">
        <v>0.18021563342318062</v>
      </c>
      <c r="G22" s="13">
        <v>0.8</v>
      </c>
      <c r="H22" s="91">
        <f t="shared" si="3"/>
        <v>0.61978436657681946</v>
      </c>
      <c r="I22" s="13">
        <f t="shared" si="4"/>
        <v>0.22526954177897576</v>
      </c>
      <c r="J22" s="52">
        <f t="shared" si="5"/>
        <v>0.77473045822102427</v>
      </c>
      <c r="K22" s="13">
        <v>9</v>
      </c>
      <c r="L22" s="13">
        <v>9.5</v>
      </c>
      <c r="M22" s="13">
        <f t="shared" si="6"/>
        <v>0.94736842105263153</v>
      </c>
      <c r="N22" s="52">
        <f t="shared" si="7"/>
        <v>5.2631578947368474E-2</v>
      </c>
      <c r="O22" s="13">
        <v>0</v>
      </c>
      <c r="Q22" s="52" t="e">
        <f t="shared" si="1"/>
        <v>#DIV/0!</v>
      </c>
      <c r="R22" s="13">
        <v>0</v>
      </c>
      <c r="T22" s="52" t="e">
        <f t="shared" si="8"/>
        <v>#DIV/0!</v>
      </c>
      <c r="U22" s="13">
        <v>0</v>
      </c>
      <c r="W22" s="52" t="e">
        <f t="shared" si="9"/>
        <v>#DIV/0!</v>
      </c>
      <c r="X22" s="13">
        <v>1.0410404624277456</v>
      </c>
    </row>
    <row r="23" spans="1:24" x14ac:dyDescent="0.35">
      <c r="A23" s="85">
        <v>20401343</v>
      </c>
      <c r="B23" s="13">
        <v>6.7</v>
      </c>
      <c r="C23">
        <v>7</v>
      </c>
      <c r="D23" s="13">
        <f t="shared" si="0"/>
        <v>0.95714285714285718</v>
      </c>
      <c r="E23" s="52">
        <f t="shared" si="2"/>
        <v>4.2857142857142816E-2</v>
      </c>
      <c r="F23" s="13">
        <v>1.7802200000000001</v>
      </c>
      <c r="G23" s="13">
        <v>2.9</v>
      </c>
      <c r="H23" s="91">
        <f t="shared" si="3"/>
        <v>1.1197799999999998</v>
      </c>
      <c r="I23" s="13">
        <f t="shared" si="4"/>
        <v>0.61386896551724146</v>
      </c>
      <c r="J23" s="52">
        <f t="shared" si="5"/>
        <v>0.38613103448275854</v>
      </c>
      <c r="K23" s="13">
        <v>4.55</v>
      </c>
      <c r="L23" s="13">
        <v>4.5</v>
      </c>
      <c r="M23" s="13">
        <f t="shared" si="6"/>
        <v>1.0111111111111111</v>
      </c>
      <c r="N23" s="52">
        <f t="shared" si="7"/>
        <v>-1.1111111111111072E-2</v>
      </c>
      <c r="O23" s="13">
        <v>0</v>
      </c>
      <c r="Q23" s="52" t="e">
        <f t="shared" si="1"/>
        <v>#DIV/0!</v>
      </c>
      <c r="R23" s="13">
        <v>0</v>
      </c>
      <c r="S23" s="13" t="s">
        <v>945</v>
      </c>
      <c r="T23" s="52" t="e">
        <f t="shared" si="8"/>
        <v>#VALUE!</v>
      </c>
      <c r="U23" s="13">
        <v>0</v>
      </c>
      <c r="V23" s="13" t="s">
        <v>945</v>
      </c>
      <c r="W23" s="52" t="e">
        <f t="shared" si="9"/>
        <v>#VALUE!</v>
      </c>
      <c r="X23" s="13">
        <v>1.044776119402985</v>
      </c>
    </row>
    <row r="24" spans="1:24" x14ac:dyDescent="0.35">
      <c r="A24" s="85">
        <v>20401344</v>
      </c>
      <c r="B24" s="13">
        <v>5.5999999999999988</v>
      </c>
      <c r="C24">
        <v>6</v>
      </c>
      <c r="D24" s="13">
        <f t="shared" si="0"/>
        <v>0.93333333333333313</v>
      </c>
      <c r="E24" s="52">
        <f t="shared" si="2"/>
        <v>6.6666666666666874E-2</v>
      </c>
      <c r="F24" s="13">
        <v>3.0233333333333334</v>
      </c>
      <c r="G24" s="13">
        <v>3.5</v>
      </c>
      <c r="H24" s="91">
        <f t="shared" si="3"/>
        <v>0.47666666666666657</v>
      </c>
      <c r="I24" s="13">
        <f t="shared" si="4"/>
        <v>0.8638095238095238</v>
      </c>
      <c r="J24" s="52">
        <f t="shared" si="5"/>
        <v>0.1361904761904762</v>
      </c>
      <c r="K24" s="13">
        <v>4.25</v>
      </c>
      <c r="L24" s="13">
        <v>3.5</v>
      </c>
      <c r="M24" s="13">
        <f t="shared" si="6"/>
        <v>1.2142857142857142</v>
      </c>
      <c r="N24" s="52">
        <f t="shared" si="7"/>
        <v>-0.21428571428571419</v>
      </c>
      <c r="O24" s="13">
        <v>0</v>
      </c>
      <c r="Q24" s="52" t="e">
        <f t="shared" si="1"/>
        <v>#DIV/0!</v>
      </c>
      <c r="R24" s="13">
        <v>0</v>
      </c>
      <c r="S24" s="13" t="s">
        <v>945</v>
      </c>
      <c r="T24" s="52" t="e">
        <f t="shared" si="8"/>
        <v>#VALUE!</v>
      </c>
      <c r="U24" s="13">
        <v>0</v>
      </c>
      <c r="V24" s="13" t="s">
        <v>945</v>
      </c>
      <c r="W24" s="52" t="e">
        <f t="shared" si="9"/>
        <v>#VALUE!</v>
      </c>
      <c r="X24" s="13">
        <v>1.0714285714285714</v>
      </c>
    </row>
    <row r="25" spans="1:24" x14ac:dyDescent="0.35">
      <c r="A25" s="85">
        <v>20401347</v>
      </c>
      <c r="B25" s="13">
        <v>5.9000000000000012</v>
      </c>
      <c r="C25">
        <v>6</v>
      </c>
      <c r="D25" s="13">
        <f t="shared" si="0"/>
        <v>0.9833333333333335</v>
      </c>
      <c r="E25" s="52">
        <f t="shared" si="2"/>
        <v>1.6666666666666496E-2</v>
      </c>
      <c r="F25" s="13">
        <v>3.5234563758389266</v>
      </c>
      <c r="G25" s="13">
        <v>3.3</v>
      </c>
      <c r="H25" s="91">
        <f t="shared" si="3"/>
        <v>-0.22345637583892675</v>
      </c>
      <c r="I25" s="13">
        <f t="shared" si="4"/>
        <v>1.0677140532845233</v>
      </c>
      <c r="J25" s="52">
        <f t="shared" si="5"/>
        <v>6.771405328452329E-2</v>
      </c>
      <c r="K25" s="13">
        <v>4.45</v>
      </c>
      <c r="L25" s="13">
        <v>4</v>
      </c>
      <c r="M25" s="13">
        <f t="shared" si="6"/>
        <v>1.1125</v>
      </c>
      <c r="N25" s="52">
        <f t="shared" si="7"/>
        <v>-0.11250000000000004</v>
      </c>
      <c r="O25" s="13">
        <v>0</v>
      </c>
      <c r="Q25" s="52" t="e">
        <f t="shared" si="1"/>
        <v>#DIV/0!</v>
      </c>
      <c r="R25" s="13">
        <v>0</v>
      </c>
      <c r="S25" s="13" t="s">
        <v>945</v>
      </c>
      <c r="T25" s="52" t="e">
        <f t="shared" si="8"/>
        <v>#VALUE!</v>
      </c>
      <c r="U25" s="13">
        <v>0</v>
      </c>
      <c r="V25" s="13" t="s">
        <v>945</v>
      </c>
      <c r="W25" s="52" t="e">
        <f t="shared" si="9"/>
        <v>#VALUE!</v>
      </c>
      <c r="X25" s="13">
        <v>1.0169491525423728</v>
      </c>
    </row>
    <row r="26" spans="1:24" x14ac:dyDescent="0.35">
      <c r="A26" s="85">
        <v>20401348</v>
      </c>
      <c r="B26" s="13">
        <v>16</v>
      </c>
      <c r="C26">
        <v>16.7</v>
      </c>
      <c r="D26" s="13">
        <f t="shared" si="0"/>
        <v>0.95808383233532934</v>
      </c>
      <c r="E26" s="52">
        <f t="shared" si="2"/>
        <v>4.1916167664670656E-2</v>
      </c>
      <c r="F26" s="13">
        <v>0.50775862068965516</v>
      </c>
      <c r="G26" s="13">
        <v>0.98</v>
      </c>
      <c r="H26" s="91">
        <f t="shared" si="3"/>
        <v>0.47224137931034482</v>
      </c>
      <c r="I26" s="13">
        <f t="shared" si="4"/>
        <v>0.51812104152005634</v>
      </c>
      <c r="J26" s="52">
        <f t="shared" si="5"/>
        <v>0.48187895847994366</v>
      </c>
      <c r="K26" s="13">
        <v>5.25</v>
      </c>
      <c r="L26" s="13">
        <v>5.25</v>
      </c>
      <c r="M26" s="13">
        <f t="shared" si="6"/>
        <v>1</v>
      </c>
      <c r="N26" s="52">
        <f t="shared" si="7"/>
        <v>0</v>
      </c>
      <c r="O26" s="13">
        <v>0</v>
      </c>
      <c r="Q26" s="52" t="e">
        <f t="shared" si="1"/>
        <v>#DIV/0!</v>
      </c>
      <c r="R26" s="13">
        <v>0</v>
      </c>
      <c r="S26" s="13" t="s">
        <v>945</v>
      </c>
      <c r="T26" s="52" t="e">
        <f t="shared" si="8"/>
        <v>#VALUE!</v>
      </c>
      <c r="U26" s="13">
        <v>0</v>
      </c>
      <c r="V26" s="13" t="s">
        <v>945</v>
      </c>
      <c r="W26" s="52" t="e">
        <f t="shared" si="9"/>
        <v>#VALUE!</v>
      </c>
      <c r="X26" s="13">
        <v>1.25</v>
      </c>
    </row>
    <row r="27" spans="1:24" x14ac:dyDescent="0.35">
      <c r="A27" s="85">
        <v>20401349</v>
      </c>
      <c r="B27" s="13">
        <v>8.2999999999999989</v>
      </c>
      <c r="C27">
        <v>9</v>
      </c>
      <c r="D27" s="13">
        <f t="shared" si="0"/>
        <v>0.92222222222222205</v>
      </c>
      <c r="E27" s="52">
        <f t="shared" si="2"/>
        <v>7.7777777777777946E-2</v>
      </c>
      <c r="F27" s="13">
        <v>2.0837837837837832</v>
      </c>
      <c r="G27" s="13">
        <v>1.1499999999999999</v>
      </c>
      <c r="H27" s="91">
        <f t="shared" si="3"/>
        <v>-0.93378378378378324</v>
      </c>
      <c r="I27" s="13">
        <f t="shared" si="4"/>
        <v>1.8119858989424202</v>
      </c>
      <c r="J27" s="52">
        <f t="shared" si="5"/>
        <v>0.81198589894242024</v>
      </c>
      <c r="K27" s="13">
        <v>5.5500000000000007</v>
      </c>
      <c r="L27" s="13">
        <v>4.25</v>
      </c>
      <c r="M27" s="13">
        <f t="shared" si="6"/>
        <v>1.3058823529411767</v>
      </c>
      <c r="N27" s="52">
        <f t="shared" si="7"/>
        <v>-0.30588235294117672</v>
      </c>
      <c r="O27" s="13">
        <v>14.4</v>
      </c>
      <c r="Q27" s="52" t="e">
        <f t="shared" si="1"/>
        <v>#DIV/0!</v>
      </c>
      <c r="R27" s="13">
        <v>0.19999999999999998</v>
      </c>
      <c r="S27" s="13" t="s">
        <v>945</v>
      </c>
      <c r="T27" s="52" t="e">
        <f t="shared" si="8"/>
        <v>#VALUE!</v>
      </c>
      <c r="U27" s="13">
        <v>0.45</v>
      </c>
      <c r="V27" s="13" t="s">
        <v>945</v>
      </c>
      <c r="W27" s="52" t="e">
        <f t="shared" si="9"/>
        <v>#VALUE!</v>
      </c>
      <c r="X27" s="13">
        <v>1.0309278350515465</v>
      </c>
    </row>
    <row r="28" spans="1:24" x14ac:dyDescent="0.35">
      <c r="A28" s="85">
        <v>20401350</v>
      </c>
      <c r="B28" s="13">
        <v>17.899999999999999</v>
      </c>
      <c r="C28">
        <v>19.899999999999999</v>
      </c>
      <c r="D28" s="13">
        <f t="shared" si="0"/>
        <v>0.89949748743718594</v>
      </c>
      <c r="E28" s="52">
        <f t="shared" si="2"/>
        <v>0.10050251256281406</v>
      </c>
      <c r="F28" s="13">
        <v>0.82666666666666666</v>
      </c>
      <c r="G28" s="13">
        <v>0.5</v>
      </c>
      <c r="H28" s="91">
        <f t="shared" si="3"/>
        <v>-0.32666666666666666</v>
      </c>
      <c r="I28" s="13">
        <f t="shared" si="4"/>
        <v>1.6533333333333333</v>
      </c>
      <c r="J28" s="52">
        <f t="shared" si="5"/>
        <v>0.65333333333333332</v>
      </c>
      <c r="K28" s="13">
        <v>5.0999999999999996</v>
      </c>
      <c r="L28" s="13">
        <v>5.7</v>
      </c>
      <c r="M28" s="13">
        <f t="shared" si="6"/>
        <v>0.89473684210526305</v>
      </c>
      <c r="N28" s="52">
        <f t="shared" si="7"/>
        <v>0.10526315789473695</v>
      </c>
      <c r="O28" s="13">
        <v>0</v>
      </c>
      <c r="Q28" s="52" t="e">
        <f t="shared" si="1"/>
        <v>#DIV/0!</v>
      </c>
      <c r="R28" s="13">
        <v>0</v>
      </c>
      <c r="S28" s="13" t="s">
        <v>945</v>
      </c>
      <c r="T28" s="52" t="e">
        <f t="shared" si="8"/>
        <v>#VALUE!</v>
      </c>
      <c r="U28" s="13">
        <v>0</v>
      </c>
      <c r="V28" s="13" t="s">
        <v>945</v>
      </c>
      <c r="W28" s="52" t="e">
        <f t="shared" si="9"/>
        <v>#VALUE!</v>
      </c>
      <c r="X28" s="13">
        <v>1.1078212290502794</v>
      </c>
    </row>
    <row r="29" spans="1:24" x14ac:dyDescent="0.35">
      <c r="A29" s="85">
        <v>20403919</v>
      </c>
      <c r="B29" s="13">
        <v>10.466666666666667</v>
      </c>
      <c r="C29">
        <v>15</v>
      </c>
      <c r="D29" s="13">
        <f t="shared" si="0"/>
        <v>0.69777777777777783</v>
      </c>
      <c r="E29" s="52">
        <f t="shared" si="2"/>
        <v>0.30222222222222217</v>
      </c>
      <c r="F29" s="13">
        <v>0</v>
      </c>
      <c r="G29" s="13">
        <v>0.35</v>
      </c>
      <c r="H29" s="91">
        <f t="shared" si="3"/>
        <v>0.35</v>
      </c>
      <c r="I29" s="13">
        <f t="shared" si="4"/>
        <v>0</v>
      </c>
      <c r="J29" s="52">
        <f t="shared" si="5"/>
        <v>1</v>
      </c>
      <c r="K29" s="13">
        <v>3.9</v>
      </c>
      <c r="L29" s="13">
        <v>4.17</v>
      </c>
      <c r="M29" s="13">
        <f t="shared" si="6"/>
        <v>0.93525179856115104</v>
      </c>
      <c r="N29" s="52">
        <f t="shared" si="7"/>
        <v>6.4748201438848962E-2</v>
      </c>
      <c r="O29" s="13">
        <v>35.799999999999997</v>
      </c>
      <c r="Q29" s="52" t="e">
        <f t="shared" si="1"/>
        <v>#DIV/0!</v>
      </c>
      <c r="R29" s="13">
        <v>0.5</v>
      </c>
      <c r="S29" s="13" t="s">
        <v>945</v>
      </c>
      <c r="T29" s="52" t="e">
        <f t="shared" si="8"/>
        <v>#VALUE!</v>
      </c>
      <c r="U29" s="13">
        <v>3.1833333333333336</v>
      </c>
      <c r="V29" s="13" t="s">
        <v>945</v>
      </c>
      <c r="W29" s="52" t="e">
        <f t="shared" si="9"/>
        <v>#VALUE!</v>
      </c>
      <c r="X29" s="13">
        <v>1.6840425531914893</v>
      </c>
    </row>
    <row r="30" spans="1:24" x14ac:dyDescent="0.35">
      <c r="A30" s="85">
        <v>20500592</v>
      </c>
      <c r="B30" s="13">
        <v>13.533333333333331</v>
      </c>
      <c r="C30">
        <v>15</v>
      </c>
      <c r="D30" s="13">
        <f t="shared" si="0"/>
        <v>0.90222222222222215</v>
      </c>
      <c r="E30" s="52">
        <f t="shared" si="2"/>
        <v>9.7777777777777852E-2</v>
      </c>
      <c r="F30" s="13">
        <v>4.3868784530386735</v>
      </c>
      <c r="G30" s="13">
        <v>4</v>
      </c>
      <c r="H30" s="91">
        <f t="shared" si="3"/>
        <v>-0.38687845303867352</v>
      </c>
      <c r="I30" s="13">
        <f t="shared" si="4"/>
        <v>1.0967196132596684</v>
      </c>
      <c r="J30" s="52">
        <f t="shared" si="5"/>
        <v>9.671961325966838E-2</v>
      </c>
      <c r="K30" s="13">
        <v>10.850000000000001</v>
      </c>
      <c r="L30" s="13">
        <v>10.3</v>
      </c>
      <c r="M30" s="13">
        <f t="shared" si="6"/>
        <v>1.0533980582524272</v>
      </c>
      <c r="N30" s="52">
        <f t="shared" si="7"/>
        <v>-5.3398058252427161E-2</v>
      </c>
      <c r="O30" s="13">
        <v>122.5</v>
      </c>
      <c r="Q30" s="52" t="e">
        <f t="shared" si="1"/>
        <v>#DIV/0!</v>
      </c>
      <c r="R30" s="13">
        <v>1.5666666666666667</v>
      </c>
      <c r="S30" s="13" t="s">
        <v>945</v>
      </c>
      <c r="T30" s="52" t="e">
        <f t="shared" si="8"/>
        <v>#VALUE!</v>
      </c>
      <c r="U30" s="13">
        <v>2.7833333333333332</v>
      </c>
      <c r="V30" s="13" t="s">
        <v>945</v>
      </c>
      <c r="W30" s="52" t="e">
        <f t="shared" si="9"/>
        <v>#VALUE!</v>
      </c>
      <c r="X30" s="13">
        <v>1.3916083916083914</v>
      </c>
    </row>
    <row r="31" spans="1:24" x14ac:dyDescent="0.35">
      <c r="A31" s="85">
        <v>20501034</v>
      </c>
      <c r="B31" s="13">
        <v>7.5999999999999988</v>
      </c>
      <c r="C31">
        <v>7</v>
      </c>
      <c r="D31" s="13">
        <f t="shared" si="0"/>
        <v>1.0857142857142856</v>
      </c>
      <c r="E31" s="52">
        <f t="shared" si="2"/>
        <v>8.5714285714285632E-2</v>
      </c>
      <c r="F31" s="13">
        <v>3.1610430463576158</v>
      </c>
      <c r="G31" s="13">
        <v>2.85</v>
      </c>
      <c r="H31" s="91">
        <f t="shared" si="3"/>
        <v>-0.3110430463576157</v>
      </c>
      <c r="I31" s="13">
        <f t="shared" si="4"/>
        <v>1.1091379110026722</v>
      </c>
      <c r="J31" s="52">
        <f t="shared" si="5"/>
        <v>0.10913791100267223</v>
      </c>
      <c r="K31" s="13">
        <v>6.75</v>
      </c>
      <c r="L31" s="13">
        <v>7</v>
      </c>
      <c r="M31" s="13">
        <f t="shared" si="6"/>
        <v>0.9642857142857143</v>
      </c>
      <c r="N31" s="52">
        <f t="shared" si="7"/>
        <v>3.5714285714285698E-2</v>
      </c>
      <c r="O31" s="13">
        <v>97.7</v>
      </c>
      <c r="P31" s="13">
        <v>136</v>
      </c>
      <c r="Q31" s="52">
        <f t="shared" si="1"/>
        <v>0.71838235294117647</v>
      </c>
      <c r="R31" s="13">
        <v>1.1000000000000001</v>
      </c>
      <c r="S31" s="13">
        <v>1.65</v>
      </c>
      <c r="T31" s="52">
        <f t="shared" si="8"/>
        <v>0.66666666666666674</v>
      </c>
      <c r="U31" s="13">
        <v>1.4166666666666667</v>
      </c>
      <c r="V31" s="13">
        <v>1.5</v>
      </c>
      <c r="W31" s="52">
        <f t="shared" si="9"/>
        <v>0.94444444444444453</v>
      </c>
      <c r="X31" s="13">
        <v>1.2195121951219514</v>
      </c>
    </row>
    <row r="32" spans="1:24" x14ac:dyDescent="0.35">
      <c r="A32" s="85">
        <v>20501035</v>
      </c>
      <c r="B32" s="13">
        <v>13.5</v>
      </c>
      <c r="C32">
        <v>10</v>
      </c>
      <c r="D32" s="13">
        <f t="shared" si="0"/>
        <v>1.35</v>
      </c>
      <c r="E32" s="52">
        <f t="shared" si="2"/>
        <v>0.35000000000000009</v>
      </c>
      <c r="F32" s="13">
        <v>1.6395171537484119</v>
      </c>
      <c r="G32" s="13">
        <v>1.98</v>
      </c>
      <c r="H32" s="91">
        <f t="shared" si="3"/>
        <v>0.34048284625158809</v>
      </c>
      <c r="I32" s="13">
        <f t="shared" si="4"/>
        <v>0.82803896653960196</v>
      </c>
      <c r="J32" s="52">
        <f t="shared" si="5"/>
        <v>0.17196103346039804</v>
      </c>
      <c r="K32" s="13">
        <v>7.4499999999999993</v>
      </c>
      <c r="L32" s="13">
        <v>7.7</v>
      </c>
      <c r="M32" s="13">
        <f t="shared" si="6"/>
        <v>0.96753246753246747</v>
      </c>
      <c r="N32" s="52">
        <f t="shared" si="7"/>
        <v>3.2467532467532534E-2</v>
      </c>
      <c r="O32" s="13">
        <v>0</v>
      </c>
      <c r="P32" s="13">
        <v>156</v>
      </c>
      <c r="Q32" s="52">
        <f t="shared" si="1"/>
        <v>0</v>
      </c>
      <c r="R32" s="13">
        <v>0</v>
      </c>
      <c r="S32" s="13">
        <v>1.5</v>
      </c>
      <c r="T32" s="52">
        <f t="shared" si="8"/>
        <v>0</v>
      </c>
      <c r="U32" s="13">
        <v>0</v>
      </c>
      <c r="V32" s="13">
        <v>1.25</v>
      </c>
      <c r="W32" s="52">
        <f t="shared" si="9"/>
        <v>0</v>
      </c>
      <c r="X32" s="13">
        <v>1.037037037037037</v>
      </c>
    </row>
    <row r="33" spans="1:24" x14ac:dyDescent="0.35">
      <c r="A33" s="85">
        <v>20501036</v>
      </c>
      <c r="B33" s="13">
        <v>7.7</v>
      </c>
      <c r="C33">
        <v>5</v>
      </c>
      <c r="D33" s="13">
        <f t="shared" si="0"/>
        <v>1.54</v>
      </c>
      <c r="E33" s="52">
        <f t="shared" si="2"/>
        <v>0.54</v>
      </c>
      <c r="F33" s="13">
        <v>2.9568869565217395</v>
      </c>
      <c r="G33" s="13">
        <v>2.37</v>
      </c>
      <c r="H33" s="91">
        <f t="shared" si="3"/>
        <v>-0.58688695652173939</v>
      </c>
      <c r="I33" s="13">
        <f t="shared" si="4"/>
        <v>1.2476316272243626</v>
      </c>
      <c r="J33" s="52">
        <f t="shared" si="5"/>
        <v>0.2476316272243626</v>
      </c>
      <c r="K33" s="13">
        <v>5.15</v>
      </c>
      <c r="L33" s="13">
        <v>5.8</v>
      </c>
      <c r="M33" s="13">
        <f t="shared" si="6"/>
        <v>0.88793103448275867</v>
      </c>
      <c r="N33" s="52">
        <f t="shared" si="7"/>
        <v>0.11206896551724133</v>
      </c>
      <c r="O33" s="13">
        <v>14.7</v>
      </c>
      <c r="P33" s="13">
        <v>116</v>
      </c>
      <c r="Q33" s="52">
        <f t="shared" si="1"/>
        <v>0.12672413793103449</v>
      </c>
      <c r="R33" s="13">
        <v>0.26666666666666666</v>
      </c>
      <c r="S33" s="13">
        <v>1.5</v>
      </c>
      <c r="T33" s="52">
        <f t="shared" si="8"/>
        <v>0.17777777777777778</v>
      </c>
      <c r="U33" s="13">
        <v>0.5</v>
      </c>
      <c r="V33" s="13">
        <v>1</v>
      </c>
      <c r="W33" s="52">
        <f t="shared" si="9"/>
        <v>0.5</v>
      </c>
      <c r="X33" s="13">
        <v>1.0389610389610389</v>
      </c>
    </row>
    <row r="34" spans="1:24" x14ac:dyDescent="0.35">
      <c r="A34" s="85">
        <v>20501039</v>
      </c>
      <c r="B34" s="13">
        <v>8</v>
      </c>
      <c r="C34">
        <v>8</v>
      </c>
      <c r="D34" s="13">
        <f t="shared" ref="D34:D65" si="10">B34/C34</f>
        <v>1</v>
      </c>
      <c r="E34" s="52">
        <f t="shared" si="2"/>
        <v>0</v>
      </c>
      <c r="F34" s="13">
        <v>1.71</v>
      </c>
      <c r="G34" s="13">
        <v>2.8</v>
      </c>
      <c r="H34" s="91">
        <f t="shared" si="3"/>
        <v>1.0899999999999999</v>
      </c>
      <c r="I34" s="13">
        <f t="shared" si="4"/>
        <v>0.61071428571428577</v>
      </c>
      <c r="J34" s="52">
        <f t="shared" si="5"/>
        <v>0.38928571428571423</v>
      </c>
      <c r="K34" s="13">
        <v>5.85</v>
      </c>
      <c r="L34" s="13">
        <v>5.5</v>
      </c>
      <c r="M34" s="13">
        <f t="shared" si="6"/>
        <v>1.0636363636363635</v>
      </c>
      <c r="N34" s="52">
        <f t="shared" si="7"/>
        <v>-6.3636363636363491E-2</v>
      </c>
      <c r="O34" s="13">
        <v>0</v>
      </c>
      <c r="Q34" s="52" t="e">
        <f t="shared" ref="Q34:Q65" si="11">O34/P34</f>
        <v>#DIV/0!</v>
      </c>
      <c r="R34" s="13">
        <v>0</v>
      </c>
      <c r="S34" s="13" t="s">
        <v>945</v>
      </c>
      <c r="T34" s="52" t="e">
        <f t="shared" si="8"/>
        <v>#VALUE!</v>
      </c>
      <c r="U34" s="13">
        <v>0</v>
      </c>
      <c r="V34" s="13" t="s">
        <v>945</v>
      </c>
      <c r="W34" s="52" t="e">
        <f t="shared" si="9"/>
        <v>#VALUE!</v>
      </c>
      <c r="X34" s="13">
        <v>1</v>
      </c>
    </row>
    <row r="35" spans="1:24" x14ac:dyDescent="0.35">
      <c r="A35" s="85">
        <v>20501041</v>
      </c>
      <c r="B35" s="13">
        <v>6.9000000000000012</v>
      </c>
      <c r="C35">
        <v>7</v>
      </c>
      <c r="D35" s="13">
        <f t="shared" si="10"/>
        <v>0.98571428571428588</v>
      </c>
      <c r="E35" s="52">
        <f t="shared" si="2"/>
        <v>1.4285714285714124E-2</v>
      </c>
      <c r="F35" s="13">
        <v>1.5866666666666669</v>
      </c>
      <c r="G35" s="13">
        <v>3.4</v>
      </c>
      <c r="H35" s="91">
        <f t="shared" si="3"/>
        <v>1.813333333333333</v>
      </c>
      <c r="I35" s="13">
        <f t="shared" si="4"/>
        <v>0.46666666666666673</v>
      </c>
      <c r="J35" s="52">
        <f t="shared" si="5"/>
        <v>0.53333333333333321</v>
      </c>
      <c r="K35" s="13">
        <v>5.7</v>
      </c>
      <c r="L35" s="13">
        <v>4.5</v>
      </c>
      <c r="M35" s="13">
        <f t="shared" si="6"/>
        <v>1.2666666666666666</v>
      </c>
      <c r="N35" s="52">
        <f t="shared" si="7"/>
        <v>-0.26666666666666661</v>
      </c>
      <c r="O35" s="13">
        <v>0</v>
      </c>
      <c r="Q35" s="52" t="e">
        <f t="shared" si="11"/>
        <v>#DIV/0!</v>
      </c>
      <c r="R35" s="13">
        <v>0</v>
      </c>
      <c r="S35" s="13" t="s">
        <v>945</v>
      </c>
      <c r="T35" s="52" t="e">
        <f t="shared" si="8"/>
        <v>#VALUE!</v>
      </c>
      <c r="U35" s="13">
        <v>0</v>
      </c>
      <c r="V35" s="13" t="s">
        <v>945</v>
      </c>
      <c r="W35" s="52" t="e">
        <f t="shared" si="9"/>
        <v>#VALUE!</v>
      </c>
      <c r="X35" s="13">
        <v>1.0144927536231882</v>
      </c>
    </row>
    <row r="36" spans="1:24" x14ac:dyDescent="0.35">
      <c r="A36" s="85">
        <v>20501042</v>
      </c>
      <c r="B36" s="13">
        <v>6.666666666666667</v>
      </c>
      <c r="C36">
        <v>7</v>
      </c>
      <c r="D36" s="13">
        <f t="shared" si="10"/>
        <v>0.95238095238095244</v>
      </c>
      <c r="E36" s="52">
        <f t="shared" si="2"/>
        <v>4.7619047619047561E-2</v>
      </c>
      <c r="F36" s="13">
        <v>0.31776520509193779</v>
      </c>
      <c r="G36" s="13">
        <v>2.8</v>
      </c>
      <c r="H36" s="91">
        <f t="shared" si="3"/>
        <v>2.4822347949080621</v>
      </c>
      <c r="I36" s="13">
        <f t="shared" si="4"/>
        <v>0.11348757324712065</v>
      </c>
      <c r="J36" s="52">
        <f t="shared" si="5"/>
        <v>0.88651242675287933</v>
      </c>
      <c r="K36" s="13">
        <v>4.5999999999999996</v>
      </c>
      <c r="L36" s="13">
        <v>4</v>
      </c>
      <c r="M36" s="13">
        <f t="shared" si="6"/>
        <v>1.1499999999999999</v>
      </c>
      <c r="N36" s="52">
        <f t="shared" si="7"/>
        <v>-0.14999999999999991</v>
      </c>
      <c r="O36" s="13">
        <v>0</v>
      </c>
      <c r="Q36" s="52" t="e">
        <f t="shared" si="11"/>
        <v>#DIV/0!</v>
      </c>
      <c r="R36" s="13">
        <v>0</v>
      </c>
      <c r="S36" s="13" t="s">
        <v>945</v>
      </c>
      <c r="T36" s="52" t="e">
        <f t="shared" si="8"/>
        <v>#VALUE!</v>
      </c>
      <c r="U36" s="13">
        <v>0</v>
      </c>
      <c r="V36" s="13" t="s">
        <v>945</v>
      </c>
      <c r="W36" s="52" t="e">
        <f t="shared" si="9"/>
        <v>#VALUE!</v>
      </c>
      <c r="X36" s="13">
        <v>1.1666666666666667</v>
      </c>
    </row>
    <row r="37" spans="1:24" x14ac:dyDescent="0.35">
      <c r="A37" s="85">
        <v>20501046</v>
      </c>
      <c r="B37" s="13">
        <v>13</v>
      </c>
      <c r="C37">
        <v>13</v>
      </c>
      <c r="D37" s="13">
        <f t="shared" si="10"/>
        <v>1</v>
      </c>
      <c r="E37" s="52">
        <f t="shared" si="2"/>
        <v>0</v>
      </c>
      <c r="F37" s="13">
        <v>1.9566666666666666</v>
      </c>
      <c r="G37" s="13">
        <v>2.2999999999999998</v>
      </c>
      <c r="H37" s="91">
        <f t="shared" si="3"/>
        <v>0.34333333333333327</v>
      </c>
      <c r="I37" s="13">
        <f t="shared" si="4"/>
        <v>0.85072463768115947</v>
      </c>
      <c r="J37" s="52">
        <f t="shared" si="5"/>
        <v>0.14927536231884053</v>
      </c>
      <c r="K37" s="13">
        <v>5.25</v>
      </c>
      <c r="L37" s="13">
        <v>5.25</v>
      </c>
      <c r="M37" s="13">
        <f t="shared" si="6"/>
        <v>1</v>
      </c>
      <c r="N37" s="52">
        <f t="shared" si="7"/>
        <v>0</v>
      </c>
      <c r="O37" s="13">
        <v>0</v>
      </c>
      <c r="Q37" s="52" t="e">
        <f t="shared" si="11"/>
        <v>#DIV/0!</v>
      </c>
      <c r="R37" s="13">
        <v>0</v>
      </c>
      <c r="S37" s="13" t="s">
        <v>945</v>
      </c>
      <c r="T37" s="52" t="e">
        <f t="shared" si="8"/>
        <v>#VALUE!</v>
      </c>
      <c r="U37" s="13">
        <v>0</v>
      </c>
      <c r="V37" s="13" t="s">
        <v>945</v>
      </c>
      <c r="W37" s="52" t="e">
        <f t="shared" si="9"/>
        <v>#VALUE!</v>
      </c>
      <c r="X37" s="13">
        <v>1.0769230769230769</v>
      </c>
    </row>
    <row r="38" spans="1:24" x14ac:dyDescent="0.35">
      <c r="A38" s="85">
        <v>20501047</v>
      </c>
      <c r="B38" s="13">
        <v>5.85</v>
      </c>
      <c r="C38">
        <v>6</v>
      </c>
      <c r="D38" s="13">
        <f t="shared" si="10"/>
        <v>0.97499999999999998</v>
      </c>
      <c r="E38" s="52">
        <f t="shared" si="2"/>
        <v>2.5000000000000022E-2</v>
      </c>
      <c r="F38" s="13">
        <v>3.5432812500000002</v>
      </c>
      <c r="G38" s="13">
        <v>1.8</v>
      </c>
      <c r="H38" s="91">
        <f t="shared" si="3"/>
        <v>-1.7432812500000001</v>
      </c>
      <c r="I38" s="13">
        <f t="shared" si="4"/>
        <v>1.9684895833333333</v>
      </c>
      <c r="J38" s="52">
        <f t="shared" si="5"/>
        <v>0.96848958333333335</v>
      </c>
      <c r="K38" s="13">
        <v>5.35</v>
      </c>
      <c r="L38" s="13">
        <v>5.0999999999999996</v>
      </c>
      <c r="M38" s="13">
        <f t="shared" si="6"/>
        <v>1.0490196078431373</v>
      </c>
      <c r="N38" s="52">
        <f t="shared" si="7"/>
        <v>-4.9019607843137303E-2</v>
      </c>
      <c r="O38" s="13">
        <v>97.3</v>
      </c>
      <c r="P38" s="13">
        <v>114</v>
      </c>
      <c r="Q38" s="52">
        <f t="shared" si="11"/>
        <v>0.85350877192982455</v>
      </c>
      <c r="R38" s="13">
        <v>1.3</v>
      </c>
      <c r="S38" s="13">
        <v>1</v>
      </c>
      <c r="T38" s="52">
        <f t="shared" si="8"/>
        <v>1.3</v>
      </c>
      <c r="U38" s="13">
        <v>1.7499999999999998</v>
      </c>
      <c r="V38" s="13">
        <v>1.3</v>
      </c>
      <c r="W38" s="52">
        <f t="shared" si="9"/>
        <v>1.346153846153846</v>
      </c>
      <c r="X38" s="13">
        <v>1.8396551724137931</v>
      </c>
    </row>
    <row r="39" spans="1:24" x14ac:dyDescent="0.35">
      <c r="A39" s="85">
        <v>20501050</v>
      </c>
      <c r="B39" s="13">
        <v>16.933333333333334</v>
      </c>
      <c r="C39">
        <v>10</v>
      </c>
      <c r="D39" s="13">
        <f t="shared" si="10"/>
        <v>1.6933333333333334</v>
      </c>
      <c r="E39" s="52">
        <f t="shared" si="2"/>
        <v>0.69333333333333336</v>
      </c>
      <c r="F39" s="13">
        <v>2.4244403669724766</v>
      </c>
      <c r="G39" s="13">
        <v>4</v>
      </c>
      <c r="H39" s="91">
        <f t="shared" si="3"/>
        <v>1.5755596330275234</v>
      </c>
      <c r="I39" s="13">
        <f t="shared" si="4"/>
        <v>0.60611009174311914</v>
      </c>
      <c r="J39" s="52">
        <f t="shared" si="5"/>
        <v>0.39388990825688086</v>
      </c>
      <c r="K39" s="13">
        <v>4.45</v>
      </c>
      <c r="L39" s="13">
        <v>4.18</v>
      </c>
      <c r="M39" s="13">
        <f t="shared" si="6"/>
        <v>1.0645933014354068</v>
      </c>
      <c r="N39" s="52">
        <f t="shared" si="7"/>
        <v>-6.4593301435406758E-2</v>
      </c>
      <c r="O39" s="13">
        <v>16</v>
      </c>
      <c r="P39" s="13">
        <v>108</v>
      </c>
      <c r="Q39" s="52">
        <f t="shared" si="11"/>
        <v>0.14814814814814814</v>
      </c>
      <c r="R39" s="13">
        <v>0.3</v>
      </c>
      <c r="S39" s="13">
        <v>1</v>
      </c>
      <c r="T39" s="52">
        <f t="shared" si="8"/>
        <v>0.3</v>
      </c>
      <c r="U39" s="13">
        <v>0.58333333333333337</v>
      </c>
      <c r="V39" s="13">
        <v>4.5</v>
      </c>
      <c r="W39" s="52">
        <f t="shared" si="9"/>
        <v>0.12962962962962965</v>
      </c>
      <c r="X39" s="13">
        <v>1.1728395061728396</v>
      </c>
    </row>
    <row r="40" spans="1:24" x14ac:dyDescent="0.35">
      <c r="A40" s="85">
        <v>20501060</v>
      </c>
      <c r="B40" s="13">
        <v>5.9000000000000012</v>
      </c>
      <c r="C40">
        <v>6</v>
      </c>
      <c r="D40" s="13">
        <f t="shared" si="10"/>
        <v>0.9833333333333335</v>
      </c>
      <c r="E40" s="52">
        <f t="shared" si="2"/>
        <v>1.6666666666666496E-2</v>
      </c>
      <c r="F40" s="13">
        <v>0.63361204013377936</v>
      </c>
      <c r="G40" s="13">
        <v>2.8</v>
      </c>
      <c r="H40" s="91">
        <f t="shared" si="3"/>
        <v>2.1663879598662206</v>
      </c>
      <c r="I40" s="13">
        <f t="shared" si="4"/>
        <v>0.22629001433349263</v>
      </c>
      <c r="J40" s="52">
        <f t="shared" si="5"/>
        <v>0.77370998566650739</v>
      </c>
      <c r="K40" s="13">
        <v>3.9</v>
      </c>
      <c r="L40" s="13">
        <v>3</v>
      </c>
      <c r="M40" s="13">
        <f t="shared" si="6"/>
        <v>1.3</v>
      </c>
      <c r="N40" s="52">
        <f t="shared" si="7"/>
        <v>-0.30000000000000004</v>
      </c>
      <c r="O40" s="13">
        <v>0</v>
      </c>
      <c r="Q40" s="52" t="e">
        <f t="shared" si="11"/>
        <v>#DIV/0!</v>
      </c>
      <c r="R40" s="13">
        <v>0</v>
      </c>
      <c r="S40" s="13" t="s">
        <v>945</v>
      </c>
      <c r="T40" s="52" t="e">
        <f t="shared" si="8"/>
        <v>#VALUE!</v>
      </c>
      <c r="U40" s="13">
        <v>0</v>
      </c>
      <c r="V40" s="13" t="s">
        <v>945</v>
      </c>
      <c r="W40" s="52" t="e">
        <f t="shared" si="9"/>
        <v>#VALUE!</v>
      </c>
      <c r="X40" s="13">
        <v>1.0169491525423728</v>
      </c>
    </row>
    <row r="41" spans="1:24" x14ac:dyDescent="0.35">
      <c r="A41" s="85">
        <v>20501069</v>
      </c>
      <c r="B41" s="13">
        <v>9.6</v>
      </c>
      <c r="C41">
        <v>10</v>
      </c>
      <c r="D41" s="13">
        <f t="shared" si="10"/>
        <v>0.96</v>
      </c>
      <c r="E41" s="52">
        <f t="shared" si="2"/>
        <v>4.0000000000000036E-2</v>
      </c>
      <c r="F41" s="13">
        <v>2.4784225352112674</v>
      </c>
      <c r="G41" s="13">
        <v>2</v>
      </c>
      <c r="H41" s="91">
        <f t="shared" si="3"/>
        <v>-0.47842253521126743</v>
      </c>
      <c r="I41" s="13">
        <f t="shared" si="4"/>
        <v>1.2392112676056337</v>
      </c>
      <c r="J41" s="52">
        <f t="shared" si="5"/>
        <v>0.23921126760563372</v>
      </c>
      <c r="K41" s="13">
        <v>4.9000000000000004</v>
      </c>
      <c r="L41" s="13">
        <v>3.55</v>
      </c>
      <c r="M41" s="13">
        <f t="shared" si="6"/>
        <v>1.3802816901408452</v>
      </c>
      <c r="N41" s="52">
        <f t="shared" si="7"/>
        <v>-0.38028169014084523</v>
      </c>
      <c r="O41" s="13">
        <v>22.1</v>
      </c>
      <c r="Q41" s="52" t="e">
        <f t="shared" si="11"/>
        <v>#DIV/0!</v>
      </c>
      <c r="R41" s="13">
        <v>0.18333333333333335</v>
      </c>
      <c r="S41" s="13" t="s">
        <v>945</v>
      </c>
      <c r="T41" s="52" t="e">
        <f t="shared" si="8"/>
        <v>#VALUE!</v>
      </c>
      <c r="U41" s="13">
        <v>0.6</v>
      </c>
      <c r="V41" s="13" t="s">
        <v>945</v>
      </c>
      <c r="W41" s="52" t="e">
        <f t="shared" si="9"/>
        <v>#VALUE!</v>
      </c>
      <c r="X41" s="13">
        <v>1.1781609195402301</v>
      </c>
    </row>
    <row r="42" spans="1:24" x14ac:dyDescent="0.35">
      <c r="A42" s="85">
        <v>20501112</v>
      </c>
      <c r="B42" s="13">
        <v>6</v>
      </c>
      <c r="C42">
        <v>6</v>
      </c>
      <c r="D42" s="13">
        <f t="shared" si="10"/>
        <v>1</v>
      </c>
      <c r="E42" s="52">
        <f t="shared" si="2"/>
        <v>0</v>
      </c>
      <c r="F42" s="13">
        <v>4.3333333333333342E-2</v>
      </c>
      <c r="G42" s="13">
        <v>0.1</v>
      </c>
      <c r="H42" s="91">
        <f t="shared" si="3"/>
        <v>5.6666666666666664E-2</v>
      </c>
      <c r="I42" s="13">
        <f t="shared" si="4"/>
        <v>0.4333333333333334</v>
      </c>
      <c r="J42" s="52">
        <f t="shared" si="5"/>
        <v>0.56666666666666665</v>
      </c>
      <c r="K42" s="13">
        <v>5</v>
      </c>
      <c r="L42" s="13">
        <v>5</v>
      </c>
      <c r="M42" s="13">
        <f t="shared" si="6"/>
        <v>1</v>
      </c>
      <c r="N42" s="52">
        <f t="shared" si="7"/>
        <v>0</v>
      </c>
      <c r="O42" s="13">
        <v>0</v>
      </c>
      <c r="Q42" s="52" t="e">
        <f t="shared" si="11"/>
        <v>#DIV/0!</v>
      </c>
      <c r="R42" s="13">
        <v>0</v>
      </c>
      <c r="S42" s="13" t="s">
        <v>945</v>
      </c>
      <c r="T42" s="52" t="e">
        <f t="shared" si="8"/>
        <v>#VALUE!</v>
      </c>
      <c r="U42" s="13">
        <v>0</v>
      </c>
      <c r="V42" s="13" t="s">
        <v>945</v>
      </c>
      <c r="W42" s="52" t="e">
        <f t="shared" si="9"/>
        <v>#VALUE!</v>
      </c>
      <c r="X42" s="13">
        <v>1</v>
      </c>
    </row>
    <row r="43" spans="1:24" x14ac:dyDescent="0.35">
      <c r="A43" s="85">
        <v>20501113</v>
      </c>
      <c r="B43" s="13">
        <v>5.5999999999999988</v>
      </c>
      <c r="C43">
        <v>6</v>
      </c>
      <c r="D43" s="13">
        <f t="shared" si="10"/>
        <v>0.93333333333333313</v>
      </c>
      <c r="E43" s="52">
        <f t="shared" si="2"/>
        <v>6.6666666666666874E-2</v>
      </c>
      <c r="F43" s="13">
        <v>0</v>
      </c>
      <c r="G43" s="13">
        <v>0.1</v>
      </c>
      <c r="H43" s="91">
        <f t="shared" si="3"/>
        <v>0.1</v>
      </c>
      <c r="I43" s="13">
        <f t="shared" si="4"/>
        <v>0</v>
      </c>
      <c r="J43" s="52">
        <f t="shared" si="5"/>
        <v>1</v>
      </c>
      <c r="K43" s="13">
        <v>4.95</v>
      </c>
      <c r="L43" s="13">
        <v>5</v>
      </c>
      <c r="M43" s="13">
        <f t="shared" si="6"/>
        <v>0.99</v>
      </c>
      <c r="N43" s="52">
        <f t="shared" si="7"/>
        <v>1.0000000000000009E-2</v>
      </c>
      <c r="O43" s="13">
        <v>0</v>
      </c>
      <c r="Q43" s="52" t="e">
        <f t="shared" si="11"/>
        <v>#DIV/0!</v>
      </c>
      <c r="R43" s="13">
        <v>0</v>
      </c>
      <c r="S43" s="13" t="s">
        <v>945</v>
      </c>
      <c r="T43" s="52" t="e">
        <f t="shared" si="8"/>
        <v>#VALUE!</v>
      </c>
      <c r="U43" s="13">
        <v>0</v>
      </c>
      <c r="V43" s="13" t="s">
        <v>945</v>
      </c>
      <c r="W43" s="52" t="e">
        <f t="shared" si="9"/>
        <v>#VALUE!</v>
      </c>
      <c r="X43" s="13">
        <v>1.0714285714285714</v>
      </c>
    </row>
    <row r="44" spans="1:24" x14ac:dyDescent="0.35">
      <c r="A44" s="85">
        <v>20501143</v>
      </c>
      <c r="B44" s="13">
        <v>11.1</v>
      </c>
      <c r="C44">
        <v>9.5</v>
      </c>
      <c r="D44" s="13">
        <f t="shared" si="10"/>
        <v>1.1684210526315788</v>
      </c>
      <c r="E44" s="52">
        <f t="shared" si="2"/>
        <v>0.1684210526315788</v>
      </c>
      <c r="F44" s="13">
        <v>1.0109528662420382</v>
      </c>
      <c r="G44" s="13">
        <v>0.64</v>
      </c>
      <c r="H44" s="91">
        <f t="shared" si="3"/>
        <v>-0.37095286624203816</v>
      </c>
      <c r="I44" s="13">
        <f t="shared" si="4"/>
        <v>1.5796138535031845</v>
      </c>
      <c r="J44" s="52">
        <f t="shared" si="5"/>
        <v>0.57961385350318451</v>
      </c>
      <c r="K44" s="13">
        <v>5.8000000000000007</v>
      </c>
      <c r="L44" s="13">
        <v>5.75</v>
      </c>
      <c r="M44" s="13">
        <f t="shared" si="6"/>
        <v>1.0086956521739132</v>
      </c>
      <c r="N44" s="52">
        <f t="shared" si="7"/>
        <v>-8.6956521739132153E-3</v>
      </c>
      <c r="O44" s="13">
        <v>0</v>
      </c>
      <c r="P44" s="13">
        <v>156</v>
      </c>
      <c r="Q44" s="52">
        <f t="shared" si="11"/>
        <v>0</v>
      </c>
      <c r="R44" s="13">
        <v>0</v>
      </c>
      <c r="S44" s="13">
        <v>0.75</v>
      </c>
      <c r="T44" s="52">
        <f t="shared" si="8"/>
        <v>0</v>
      </c>
      <c r="U44" s="13">
        <v>0</v>
      </c>
      <c r="V44" s="13">
        <v>0.5</v>
      </c>
      <c r="W44" s="52">
        <f t="shared" si="9"/>
        <v>0</v>
      </c>
      <c r="X44" s="13">
        <v>1.0360360360360361</v>
      </c>
    </row>
    <row r="45" spans="1:24" x14ac:dyDescent="0.35">
      <c r="A45" s="85">
        <v>20501154</v>
      </c>
      <c r="B45" s="13">
        <v>14.800000000000002</v>
      </c>
      <c r="C45">
        <v>10</v>
      </c>
      <c r="D45" s="13">
        <f t="shared" si="10"/>
        <v>1.4800000000000002</v>
      </c>
      <c r="E45" s="52">
        <f t="shared" si="2"/>
        <v>0.4800000000000002</v>
      </c>
      <c r="F45" s="13">
        <v>0</v>
      </c>
      <c r="G45" s="13">
        <v>0.3</v>
      </c>
      <c r="H45" s="91">
        <f t="shared" si="3"/>
        <v>0.3</v>
      </c>
      <c r="I45" s="13">
        <f t="shared" si="4"/>
        <v>0</v>
      </c>
      <c r="J45" s="52">
        <f t="shared" si="5"/>
        <v>1</v>
      </c>
      <c r="K45" s="13">
        <v>8.1</v>
      </c>
      <c r="L45" s="13">
        <v>8.39</v>
      </c>
      <c r="M45" s="13">
        <f t="shared" si="6"/>
        <v>0.96543504171632888</v>
      </c>
      <c r="N45" s="52">
        <f t="shared" si="7"/>
        <v>3.4564958283671121E-2</v>
      </c>
      <c r="O45" s="13">
        <v>0</v>
      </c>
      <c r="P45" s="13">
        <v>180</v>
      </c>
      <c r="Q45" s="52">
        <f t="shared" si="11"/>
        <v>0</v>
      </c>
      <c r="R45" s="13">
        <v>0</v>
      </c>
      <c r="S45" s="13">
        <v>2.5</v>
      </c>
      <c r="T45" s="52">
        <f t="shared" si="8"/>
        <v>0</v>
      </c>
      <c r="U45" s="13">
        <v>0</v>
      </c>
      <c r="V45" s="13">
        <v>2.5</v>
      </c>
      <c r="W45" s="52">
        <f t="shared" si="9"/>
        <v>0</v>
      </c>
      <c r="X45" s="13">
        <v>1.0067567567567568</v>
      </c>
    </row>
    <row r="46" spans="1:24" x14ac:dyDescent="0.35">
      <c r="A46" s="85">
        <v>20501173</v>
      </c>
      <c r="B46" s="13">
        <v>14.1</v>
      </c>
      <c r="C46">
        <v>13.5</v>
      </c>
      <c r="D46" s="13">
        <f t="shared" si="10"/>
        <v>1.0444444444444445</v>
      </c>
      <c r="E46" s="52">
        <f t="shared" si="2"/>
        <v>4.4444444444444509E-2</v>
      </c>
      <c r="F46" s="13">
        <v>8.2872928176795577E-2</v>
      </c>
      <c r="G46" s="13">
        <v>0.55000000000000004</v>
      </c>
      <c r="H46" s="91">
        <f t="shared" si="3"/>
        <v>0.46712707182320445</v>
      </c>
      <c r="I46" s="13">
        <f t="shared" si="4"/>
        <v>0.1506780512305374</v>
      </c>
      <c r="J46" s="52">
        <f t="shared" si="5"/>
        <v>0.84932194876946254</v>
      </c>
      <c r="K46" s="13">
        <v>6.15</v>
      </c>
      <c r="L46" s="13">
        <v>5.75</v>
      </c>
      <c r="M46" s="13">
        <f t="shared" si="6"/>
        <v>1.0695652173913044</v>
      </c>
      <c r="N46" s="52">
        <f t="shared" si="7"/>
        <v>-6.956521739130439E-2</v>
      </c>
      <c r="O46" s="13">
        <v>63</v>
      </c>
      <c r="P46" s="13">
        <v>72</v>
      </c>
      <c r="Q46" s="52">
        <f t="shared" si="11"/>
        <v>0.875</v>
      </c>
      <c r="R46" s="13">
        <v>0.68333333333333324</v>
      </c>
      <c r="S46" s="13">
        <v>1</v>
      </c>
      <c r="T46" s="52">
        <f t="shared" si="8"/>
        <v>0.68333333333333324</v>
      </c>
      <c r="U46" s="13">
        <v>2.6166666666666667</v>
      </c>
      <c r="V46" s="13">
        <v>3</v>
      </c>
      <c r="W46" s="52">
        <f t="shared" si="9"/>
        <v>0.87222222222222223</v>
      </c>
      <c r="X46" s="13">
        <v>1.4580882352941176</v>
      </c>
    </row>
    <row r="47" spans="1:24" x14ac:dyDescent="0.35">
      <c r="A47" s="85">
        <v>20501182</v>
      </c>
      <c r="B47" s="13">
        <v>5.1000000000000005</v>
      </c>
      <c r="C47">
        <v>6</v>
      </c>
      <c r="D47" s="13">
        <f t="shared" si="10"/>
        <v>0.85000000000000009</v>
      </c>
      <c r="E47" s="52">
        <f t="shared" si="2"/>
        <v>0.14999999999999991</v>
      </c>
      <c r="F47" s="13">
        <v>1.1099999999999999</v>
      </c>
      <c r="G47" s="13">
        <v>1.61</v>
      </c>
      <c r="H47" s="91">
        <f t="shared" si="3"/>
        <v>0.50000000000000022</v>
      </c>
      <c r="I47" s="13">
        <f>F47/G47</f>
        <v>0.68944099378881973</v>
      </c>
      <c r="J47" s="52">
        <f t="shared" si="5"/>
        <v>0.31055900621118027</v>
      </c>
      <c r="K47" s="13">
        <v>5.3000000000000007</v>
      </c>
      <c r="L47" s="13">
        <v>4.8</v>
      </c>
      <c r="M47" s="13">
        <f t="shared" si="6"/>
        <v>1.104166666666667</v>
      </c>
      <c r="N47" s="52">
        <f t="shared" si="7"/>
        <v>-0.10416666666666696</v>
      </c>
      <c r="O47" s="13">
        <v>155.70000000000002</v>
      </c>
      <c r="P47" s="13">
        <v>186</v>
      </c>
      <c r="Q47" s="52">
        <f t="shared" si="11"/>
        <v>0.83709677419354844</v>
      </c>
      <c r="R47" s="13">
        <v>0.88333333333333319</v>
      </c>
      <c r="S47" s="13">
        <v>1</v>
      </c>
      <c r="T47" s="52">
        <f t="shared" si="8"/>
        <v>0.88333333333333319</v>
      </c>
      <c r="U47" s="13">
        <v>1.3666666666666665</v>
      </c>
      <c r="V47" s="13">
        <v>1</v>
      </c>
      <c r="W47" s="52">
        <f t="shared" si="9"/>
        <v>1.3666666666666665</v>
      </c>
      <c r="X47" s="13">
        <v>1.7021276595744681</v>
      </c>
    </row>
    <row r="48" spans="1:24" x14ac:dyDescent="0.35">
      <c r="A48" s="85">
        <v>20501192</v>
      </c>
      <c r="B48" s="13">
        <v>3.8000000000000003</v>
      </c>
      <c r="C48">
        <v>3</v>
      </c>
      <c r="D48" s="13">
        <f t="shared" si="10"/>
        <v>1.2666666666666668</v>
      </c>
      <c r="E48" s="52">
        <f t="shared" si="2"/>
        <v>0.26666666666666683</v>
      </c>
      <c r="F48" s="13">
        <v>2.5738513097072415</v>
      </c>
      <c r="G48" s="13">
        <v>3</v>
      </c>
      <c r="H48" s="91">
        <f t="shared" si="3"/>
        <v>0.42614869029275848</v>
      </c>
      <c r="I48" s="13">
        <f t="shared" ref="I48:I66" si="12">F48/G48</f>
        <v>0.85795043656908054</v>
      </c>
      <c r="J48" s="52">
        <f t="shared" si="5"/>
        <v>0.14204956343091946</v>
      </c>
      <c r="K48" s="13">
        <v>4.25</v>
      </c>
      <c r="L48" s="13">
        <v>4</v>
      </c>
      <c r="M48" s="13">
        <f t="shared" si="6"/>
        <v>1.0625</v>
      </c>
      <c r="N48" s="52">
        <f t="shared" si="7"/>
        <v>-6.25E-2</v>
      </c>
      <c r="O48" s="13">
        <v>109.4</v>
      </c>
      <c r="P48" s="13">
        <v>130</v>
      </c>
      <c r="Q48" s="52">
        <f t="shared" si="11"/>
        <v>0.84153846153846157</v>
      </c>
      <c r="R48" s="13">
        <v>0.46666666666666662</v>
      </c>
      <c r="S48" s="13">
        <v>1</v>
      </c>
      <c r="T48" s="52">
        <f t="shared" si="8"/>
        <v>0.46666666666666662</v>
      </c>
      <c r="U48" s="13">
        <v>1.1833333333333333</v>
      </c>
      <c r="V48" s="13">
        <v>1</v>
      </c>
      <c r="W48" s="52">
        <f t="shared" si="9"/>
        <v>1.1833333333333333</v>
      </c>
      <c r="X48" s="13">
        <v>1.5</v>
      </c>
    </row>
    <row r="49" spans="1:24" x14ac:dyDescent="0.35">
      <c r="A49" s="85">
        <v>20501224</v>
      </c>
      <c r="B49" s="13">
        <v>11.1</v>
      </c>
      <c r="C49">
        <v>9</v>
      </c>
      <c r="D49" s="13">
        <f t="shared" si="10"/>
        <v>1.2333333333333334</v>
      </c>
      <c r="E49" s="52">
        <f t="shared" si="2"/>
        <v>0.23333333333333339</v>
      </c>
      <c r="F49" s="13">
        <v>2.3050000000000002</v>
      </c>
      <c r="G49" s="13">
        <v>2.8</v>
      </c>
      <c r="H49" s="91">
        <f t="shared" si="3"/>
        <v>0.49499999999999966</v>
      </c>
      <c r="I49" s="13">
        <f t="shared" si="12"/>
        <v>0.82321428571428579</v>
      </c>
      <c r="J49" s="52">
        <f t="shared" si="5"/>
        <v>0.17678571428571421</v>
      </c>
      <c r="K49" s="13">
        <v>7.8</v>
      </c>
      <c r="L49" s="13">
        <v>8</v>
      </c>
      <c r="M49" s="13">
        <f t="shared" si="6"/>
        <v>0.97499999999999998</v>
      </c>
      <c r="N49" s="52">
        <f t="shared" si="7"/>
        <v>2.5000000000000022E-2</v>
      </c>
      <c r="O49" s="13">
        <v>0</v>
      </c>
      <c r="P49" s="13">
        <v>120</v>
      </c>
      <c r="Q49" s="52">
        <f t="shared" si="11"/>
        <v>0</v>
      </c>
      <c r="R49" s="13">
        <v>0</v>
      </c>
      <c r="S49" s="13">
        <v>1</v>
      </c>
      <c r="T49" s="52">
        <f t="shared" si="8"/>
        <v>0</v>
      </c>
      <c r="U49" s="13">
        <v>0</v>
      </c>
      <c r="V49" s="13">
        <v>1.25</v>
      </c>
      <c r="W49" s="52">
        <f t="shared" si="9"/>
        <v>0</v>
      </c>
      <c r="X49" s="13">
        <v>1.0360360360360361</v>
      </c>
    </row>
    <row r="50" spans="1:24" x14ac:dyDescent="0.35">
      <c r="A50" s="85">
        <v>20501238</v>
      </c>
      <c r="B50" s="13">
        <v>13.1</v>
      </c>
      <c r="C50">
        <v>11</v>
      </c>
      <c r="D50" s="13">
        <f t="shared" si="10"/>
        <v>1.1909090909090909</v>
      </c>
      <c r="E50" s="52">
        <f t="shared" si="2"/>
        <v>0.19090909090909092</v>
      </c>
      <c r="F50" s="13">
        <v>0.12951653944020358</v>
      </c>
      <c r="G50" s="13">
        <v>0.6</v>
      </c>
      <c r="H50" s="91">
        <f t="shared" si="3"/>
        <v>0.4704834605597964</v>
      </c>
      <c r="I50" s="13">
        <f t="shared" si="12"/>
        <v>0.21586089906700598</v>
      </c>
      <c r="J50" s="52">
        <f t="shared" si="5"/>
        <v>0.78413910093299399</v>
      </c>
      <c r="K50" s="13">
        <v>8.3000000000000007</v>
      </c>
      <c r="L50" s="13">
        <v>9.6</v>
      </c>
      <c r="M50" s="13">
        <f t="shared" si="6"/>
        <v>0.86458333333333348</v>
      </c>
      <c r="N50" s="52">
        <f t="shared" si="7"/>
        <v>0.13541666666666652</v>
      </c>
      <c r="O50" s="13">
        <v>0</v>
      </c>
      <c r="P50" s="13">
        <v>156</v>
      </c>
      <c r="Q50" s="52">
        <f t="shared" si="11"/>
        <v>0</v>
      </c>
      <c r="R50" s="13">
        <v>0</v>
      </c>
      <c r="S50" s="13">
        <v>1</v>
      </c>
      <c r="T50" s="52">
        <f t="shared" si="8"/>
        <v>0</v>
      </c>
      <c r="U50" s="13">
        <v>0</v>
      </c>
      <c r="V50" s="13">
        <v>1</v>
      </c>
      <c r="W50" s="52">
        <f t="shared" si="9"/>
        <v>0</v>
      </c>
      <c r="X50" s="13">
        <v>0.99236641221374045</v>
      </c>
    </row>
    <row r="51" spans="1:24" x14ac:dyDescent="0.35">
      <c r="A51" s="85">
        <v>20501403</v>
      </c>
      <c r="B51" s="13">
        <v>6.9333333333333336</v>
      </c>
      <c r="C51">
        <v>7.9</v>
      </c>
      <c r="D51" s="13">
        <f t="shared" si="10"/>
        <v>0.8776371308016877</v>
      </c>
      <c r="E51" s="52">
        <f t="shared" si="2"/>
        <v>0.1223628691983123</v>
      </c>
      <c r="F51" s="13">
        <v>1.2880113636363637</v>
      </c>
      <c r="G51" s="13">
        <v>2.34</v>
      </c>
      <c r="H51" s="91">
        <f t="shared" si="3"/>
        <v>1.0519886363636362</v>
      </c>
      <c r="I51" s="13">
        <f t="shared" si="12"/>
        <v>0.55043220668220671</v>
      </c>
      <c r="J51" s="52">
        <f t="shared" si="5"/>
        <v>0.44956779331779329</v>
      </c>
      <c r="K51" s="13">
        <v>4.0999999999999996</v>
      </c>
      <c r="L51" s="13">
        <v>3.58</v>
      </c>
      <c r="M51" s="13">
        <f t="shared" si="6"/>
        <v>1.1452513966480447</v>
      </c>
      <c r="N51" s="52">
        <f t="shared" si="7"/>
        <v>-0.14525139664804465</v>
      </c>
      <c r="O51" s="13">
        <v>41</v>
      </c>
      <c r="Q51" s="52" t="e">
        <f t="shared" si="11"/>
        <v>#DIV/0!</v>
      </c>
      <c r="R51" s="13">
        <v>0.98333333333333339</v>
      </c>
      <c r="S51" s="13" t="s">
        <v>945</v>
      </c>
      <c r="T51" s="52" t="e">
        <f t="shared" si="8"/>
        <v>#VALUE!</v>
      </c>
      <c r="U51" s="13">
        <v>1.6333333333333331</v>
      </c>
      <c r="V51" s="13" t="s">
        <v>945</v>
      </c>
      <c r="W51" s="52" t="e">
        <f t="shared" si="9"/>
        <v>#VALUE!</v>
      </c>
      <c r="X51" s="13">
        <v>1.2359374999999999</v>
      </c>
    </row>
    <row r="52" spans="1:24" x14ac:dyDescent="0.35">
      <c r="A52" s="85">
        <v>20501404</v>
      </c>
      <c r="B52" s="13">
        <v>8.3666666666666671</v>
      </c>
      <c r="C52">
        <v>9</v>
      </c>
      <c r="D52" s="13">
        <f t="shared" si="10"/>
        <v>0.92962962962962969</v>
      </c>
      <c r="E52" s="52">
        <f t="shared" si="2"/>
        <v>7.0370370370370305E-2</v>
      </c>
      <c r="F52" s="13">
        <v>9.6787499999999999E-2</v>
      </c>
      <c r="G52" s="13">
        <v>0.65</v>
      </c>
      <c r="H52" s="91">
        <f t="shared" si="3"/>
        <v>0.5532125</v>
      </c>
      <c r="I52" s="13">
        <f t="shared" si="12"/>
        <v>0.14890384615384614</v>
      </c>
      <c r="J52" s="52">
        <f t="shared" si="5"/>
        <v>0.85109615384615389</v>
      </c>
      <c r="K52" s="13">
        <v>5.7</v>
      </c>
      <c r="L52" s="13">
        <v>5.5</v>
      </c>
      <c r="M52" s="13">
        <f t="shared" si="6"/>
        <v>1.0363636363636364</v>
      </c>
      <c r="N52" s="52">
        <f t="shared" si="7"/>
        <v>-3.6363636363636376E-2</v>
      </c>
      <c r="O52" s="13">
        <v>17</v>
      </c>
      <c r="Q52" s="52" t="e">
        <f t="shared" si="11"/>
        <v>#DIV/0!</v>
      </c>
      <c r="R52" s="13">
        <v>4.9999999999999996E-2</v>
      </c>
      <c r="S52" s="13" t="s">
        <v>945</v>
      </c>
      <c r="T52" s="52" t="e">
        <f t="shared" si="8"/>
        <v>#VALUE!</v>
      </c>
      <c r="U52" s="13">
        <v>0.46666666666666662</v>
      </c>
      <c r="V52" s="13" t="s">
        <v>945</v>
      </c>
      <c r="W52" s="52" t="e">
        <f t="shared" si="9"/>
        <v>#VALUE!</v>
      </c>
      <c r="X52" s="13">
        <v>1.2</v>
      </c>
    </row>
    <row r="53" spans="1:24" x14ac:dyDescent="0.35">
      <c r="A53" s="85">
        <v>20501435</v>
      </c>
      <c r="B53" s="13">
        <v>27.5</v>
      </c>
      <c r="C53">
        <v>27</v>
      </c>
      <c r="D53" s="13">
        <f t="shared" si="10"/>
        <v>1.0185185185185186</v>
      </c>
      <c r="E53" s="52">
        <f t="shared" si="2"/>
        <v>1.8518518518518601E-2</v>
      </c>
      <c r="F53" s="13">
        <v>0</v>
      </c>
      <c r="G53" s="13">
        <v>0.1</v>
      </c>
      <c r="H53" s="91">
        <f t="shared" si="3"/>
        <v>0.1</v>
      </c>
      <c r="I53" s="13">
        <f t="shared" si="12"/>
        <v>0</v>
      </c>
      <c r="J53" s="52">
        <f t="shared" si="5"/>
        <v>1</v>
      </c>
      <c r="K53" s="13">
        <v>7.8</v>
      </c>
      <c r="L53" s="13">
        <v>8</v>
      </c>
      <c r="M53" s="13">
        <f t="shared" si="6"/>
        <v>0.97499999999999998</v>
      </c>
      <c r="N53" s="52">
        <f t="shared" si="7"/>
        <v>2.5000000000000022E-2</v>
      </c>
      <c r="O53" s="13">
        <v>0</v>
      </c>
      <c r="P53" s="13">
        <v>84</v>
      </c>
      <c r="Q53" s="52">
        <f t="shared" si="11"/>
        <v>0</v>
      </c>
      <c r="R53" s="13">
        <v>0</v>
      </c>
      <c r="S53" s="13">
        <v>1</v>
      </c>
      <c r="T53" s="52">
        <f t="shared" si="8"/>
        <v>0</v>
      </c>
      <c r="U53" s="13">
        <v>0</v>
      </c>
      <c r="V53" s="13">
        <v>2</v>
      </c>
      <c r="W53" s="52">
        <f t="shared" si="9"/>
        <v>0</v>
      </c>
      <c r="X53" s="13">
        <v>1.1636363636363636</v>
      </c>
    </row>
    <row r="54" spans="1:24" x14ac:dyDescent="0.35">
      <c r="A54" s="85">
        <v>20501444</v>
      </c>
      <c r="B54" s="13">
        <v>11.9</v>
      </c>
      <c r="C54">
        <v>8</v>
      </c>
      <c r="D54" s="13">
        <f t="shared" si="10"/>
        <v>1.4875</v>
      </c>
      <c r="E54" s="52">
        <f t="shared" si="2"/>
        <v>0.48750000000000004</v>
      </c>
      <c r="F54" s="13">
        <v>0.47034090909090898</v>
      </c>
      <c r="G54" s="13">
        <v>1</v>
      </c>
      <c r="H54" s="91">
        <f t="shared" si="3"/>
        <v>0.52965909090909102</v>
      </c>
      <c r="I54" s="13">
        <f t="shared" si="12"/>
        <v>0.47034090909090898</v>
      </c>
      <c r="J54" s="52">
        <f t="shared" si="5"/>
        <v>0.52965909090909102</v>
      </c>
      <c r="K54" s="13">
        <v>5.55</v>
      </c>
      <c r="L54" s="13">
        <v>5.25</v>
      </c>
      <c r="M54" s="13">
        <f t="shared" si="6"/>
        <v>1.0571428571428572</v>
      </c>
      <c r="N54" s="52">
        <f t="shared" si="7"/>
        <v>-5.7142857142857162E-2</v>
      </c>
      <c r="O54" s="13">
        <v>0</v>
      </c>
      <c r="P54" s="13">
        <v>140</v>
      </c>
      <c r="Q54" s="52">
        <f t="shared" si="11"/>
        <v>0</v>
      </c>
      <c r="R54" s="13">
        <v>0</v>
      </c>
      <c r="S54" s="13">
        <v>1</v>
      </c>
      <c r="T54" s="52">
        <f t="shared" si="8"/>
        <v>0</v>
      </c>
      <c r="U54" s="13">
        <v>0</v>
      </c>
      <c r="V54" s="13">
        <v>1</v>
      </c>
      <c r="W54" s="52">
        <f t="shared" si="9"/>
        <v>0</v>
      </c>
      <c r="X54" s="13">
        <v>1.0084033613445378</v>
      </c>
    </row>
    <row r="55" spans="1:24" x14ac:dyDescent="0.35">
      <c r="A55" s="85">
        <v>20501445</v>
      </c>
      <c r="B55" s="13">
        <v>13</v>
      </c>
      <c r="C55">
        <v>13</v>
      </c>
      <c r="D55" s="13">
        <f t="shared" si="10"/>
        <v>1</v>
      </c>
      <c r="E55" s="52">
        <f t="shared" si="2"/>
        <v>0</v>
      </c>
      <c r="F55" s="13">
        <v>0</v>
      </c>
      <c r="G55" s="13">
        <v>0.4</v>
      </c>
      <c r="H55" s="91">
        <f t="shared" si="3"/>
        <v>0.4</v>
      </c>
      <c r="I55" s="13">
        <f t="shared" si="12"/>
        <v>0</v>
      </c>
      <c r="J55" s="52">
        <f t="shared" si="5"/>
        <v>1</v>
      </c>
      <c r="K55" s="13">
        <v>10.45</v>
      </c>
      <c r="L55" s="13">
        <v>10</v>
      </c>
      <c r="M55" s="13">
        <f t="shared" si="6"/>
        <v>1.0449999999999999</v>
      </c>
      <c r="N55" s="52">
        <f t="shared" si="7"/>
        <v>-4.4999999999999929E-2</v>
      </c>
      <c r="O55" s="13">
        <v>0</v>
      </c>
      <c r="Q55" s="52" t="e">
        <f t="shared" si="11"/>
        <v>#DIV/0!</v>
      </c>
      <c r="R55" s="13">
        <v>0</v>
      </c>
      <c r="S55" s="13" t="s">
        <v>945</v>
      </c>
      <c r="T55" s="52" t="e">
        <f t="shared" si="8"/>
        <v>#VALUE!</v>
      </c>
      <c r="U55" s="13">
        <v>0</v>
      </c>
      <c r="V55" s="13" t="s">
        <v>945</v>
      </c>
      <c r="W55" s="52" t="e">
        <f t="shared" si="9"/>
        <v>#VALUE!</v>
      </c>
      <c r="X55" s="13">
        <v>1</v>
      </c>
    </row>
    <row r="56" spans="1:24" x14ac:dyDescent="0.35">
      <c r="A56" s="85">
        <v>20501461</v>
      </c>
      <c r="B56" s="13">
        <v>12.233333333333333</v>
      </c>
      <c r="C56">
        <v>12</v>
      </c>
      <c r="D56" s="13">
        <f t="shared" si="10"/>
        <v>1.0194444444444444</v>
      </c>
      <c r="E56" s="52">
        <f t="shared" si="2"/>
        <v>1.9444444444444375E-2</v>
      </c>
      <c r="F56" s="13">
        <v>0.99632603406326037</v>
      </c>
      <c r="G56" s="13">
        <v>1.83</v>
      </c>
      <c r="H56" s="91">
        <f t="shared" si="3"/>
        <v>0.8336739659367397</v>
      </c>
      <c r="I56" s="13">
        <f t="shared" si="12"/>
        <v>0.5444404557722734</v>
      </c>
      <c r="J56" s="52">
        <f t="shared" si="5"/>
        <v>0.4555595442277266</v>
      </c>
      <c r="K56" s="13">
        <v>5.7</v>
      </c>
      <c r="L56" s="13">
        <v>5.75</v>
      </c>
      <c r="M56" s="13">
        <f t="shared" si="6"/>
        <v>0.99130434782608701</v>
      </c>
      <c r="N56" s="52">
        <f t="shared" si="7"/>
        <v>8.6956521739129933E-3</v>
      </c>
      <c r="O56" s="13">
        <v>41.099999999999994</v>
      </c>
      <c r="P56" s="13">
        <v>78</v>
      </c>
      <c r="Q56" s="52">
        <f t="shared" si="11"/>
        <v>0.52692307692307683</v>
      </c>
      <c r="R56" s="13">
        <v>0.25</v>
      </c>
      <c r="S56" s="13">
        <v>1.25</v>
      </c>
      <c r="T56" s="52">
        <f t="shared" si="8"/>
        <v>0.2</v>
      </c>
      <c r="U56" s="13">
        <v>2.4166666666666665</v>
      </c>
      <c r="V56" s="13">
        <v>2.4</v>
      </c>
      <c r="W56" s="52">
        <f t="shared" si="9"/>
        <v>1.0069444444444444</v>
      </c>
      <c r="X56" s="13">
        <v>1.5440366972477062</v>
      </c>
    </row>
    <row r="57" spans="1:24" x14ac:dyDescent="0.35">
      <c r="A57" s="85">
        <v>20501462</v>
      </c>
      <c r="B57" s="13">
        <v>14</v>
      </c>
      <c r="C57">
        <v>12</v>
      </c>
      <c r="D57" s="13">
        <f t="shared" si="10"/>
        <v>1.1666666666666667</v>
      </c>
      <c r="E57" s="52">
        <f t="shared" si="2"/>
        <v>0.16666666666666674</v>
      </c>
      <c r="F57" s="13">
        <v>0.26133663366336635</v>
      </c>
      <c r="G57" s="13">
        <v>0.6</v>
      </c>
      <c r="H57" s="91">
        <f t="shared" si="3"/>
        <v>0.33866336633663363</v>
      </c>
      <c r="I57" s="13">
        <f t="shared" si="12"/>
        <v>0.43556105610561058</v>
      </c>
      <c r="J57" s="52">
        <f t="shared" si="5"/>
        <v>0.56443894389438942</v>
      </c>
      <c r="K57" s="13">
        <v>5.6</v>
      </c>
      <c r="L57" s="13">
        <v>5</v>
      </c>
      <c r="M57" s="13">
        <f t="shared" si="6"/>
        <v>1.1199999999999999</v>
      </c>
      <c r="N57" s="52">
        <f t="shared" si="7"/>
        <v>-0.11999999999999988</v>
      </c>
      <c r="O57" s="13">
        <v>96.4</v>
      </c>
      <c r="P57" s="13">
        <v>119</v>
      </c>
      <c r="Q57" s="52">
        <f t="shared" si="11"/>
        <v>0.81008403361344539</v>
      </c>
      <c r="R57" s="13">
        <v>0.81666666666666654</v>
      </c>
      <c r="S57" s="13">
        <v>1.5</v>
      </c>
      <c r="T57" s="52">
        <f t="shared" si="8"/>
        <v>0.5444444444444444</v>
      </c>
      <c r="U57" s="13">
        <v>1.4666666666666668</v>
      </c>
      <c r="V57" s="13">
        <v>2.4</v>
      </c>
      <c r="W57" s="52">
        <f t="shared" si="9"/>
        <v>0.61111111111111116</v>
      </c>
      <c r="X57" s="13">
        <v>1.268939393939394</v>
      </c>
    </row>
    <row r="58" spans="1:24" x14ac:dyDescent="0.35">
      <c r="A58" s="85">
        <v>20501464</v>
      </c>
      <c r="B58" s="13">
        <v>12.166666666666666</v>
      </c>
      <c r="C58">
        <v>11.25</v>
      </c>
      <c r="D58" s="13">
        <f t="shared" si="10"/>
        <v>1.0814814814814815</v>
      </c>
      <c r="E58" s="52">
        <f t="shared" si="2"/>
        <v>8.1481481481481488E-2</v>
      </c>
      <c r="F58" s="13" t="e">
        <v>#VALUE!</v>
      </c>
      <c r="G58" s="13">
        <v>1.1000000000000001</v>
      </c>
      <c r="H58" s="91" t="e">
        <f t="shared" si="3"/>
        <v>#VALUE!</v>
      </c>
      <c r="I58" s="13" t="e">
        <f t="shared" si="12"/>
        <v>#VALUE!</v>
      </c>
      <c r="J58" s="52" t="e">
        <f t="shared" si="5"/>
        <v>#VALUE!</v>
      </c>
      <c r="K58" s="13">
        <v>8</v>
      </c>
      <c r="L58" s="13">
        <v>7.33</v>
      </c>
      <c r="M58" s="13">
        <f t="shared" si="6"/>
        <v>1.0914051841746248</v>
      </c>
      <c r="N58" s="52">
        <f t="shared" si="7"/>
        <v>-9.1405184174624843E-2</v>
      </c>
      <c r="O58" s="13">
        <v>71.3</v>
      </c>
      <c r="P58" s="13">
        <v>200</v>
      </c>
      <c r="Q58" s="52">
        <f t="shared" si="11"/>
        <v>0.35649999999999998</v>
      </c>
      <c r="R58" s="13">
        <v>1.0166666666666666</v>
      </c>
      <c r="S58" s="13">
        <v>1</v>
      </c>
      <c r="T58" s="52">
        <f t="shared" si="8"/>
        <v>1.0166666666666666</v>
      </c>
      <c r="U58" s="13">
        <v>1.9333333333333333</v>
      </c>
      <c r="V58" s="13">
        <v>1</v>
      </c>
      <c r="W58" s="52">
        <f t="shared" si="9"/>
        <v>1.9333333333333333</v>
      </c>
      <c r="X58" s="13">
        <v>1.0434782608695652</v>
      </c>
    </row>
    <row r="59" spans="1:24" x14ac:dyDescent="0.35">
      <c r="A59" s="85">
        <v>20501471</v>
      </c>
      <c r="B59" s="13">
        <v>17.5</v>
      </c>
      <c r="C59">
        <v>15.5</v>
      </c>
      <c r="D59" s="13">
        <f t="shared" si="10"/>
        <v>1.1290322580645162</v>
      </c>
      <c r="E59" s="52">
        <f t="shared" si="2"/>
        <v>0.12903225806451624</v>
      </c>
      <c r="F59" s="13">
        <v>0.5557777777777777</v>
      </c>
      <c r="G59" s="13">
        <v>0.74</v>
      </c>
      <c r="H59" s="91">
        <f t="shared" si="3"/>
        <v>0.18422222222222229</v>
      </c>
      <c r="I59" s="13">
        <f t="shared" si="12"/>
        <v>0.75105105105105097</v>
      </c>
      <c r="J59" s="52">
        <f t="shared" si="5"/>
        <v>0.24894894894894903</v>
      </c>
      <c r="K59" s="13">
        <v>5.5</v>
      </c>
      <c r="L59" s="13">
        <v>5.75</v>
      </c>
      <c r="M59" s="13">
        <f t="shared" si="6"/>
        <v>0.95652173913043481</v>
      </c>
      <c r="N59" s="52">
        <f t="shared" si="7"/>
        <v>4.3478260869565188E-2</v>
      </c>
      <c r="O59" s="13">
        <v>5.5</v>
      </c>
      <c r="P59" s="13">
        <v>72</v>
      </c>
      <c r="Q59" s="52">
        <f t="shared" si="11"/>
        <v>7.6388888888888895E-2</v>
      </c>
      <c r="R59" s="13">
        <v>0.3833333333333333</v>
      </c>
      <c r="S59" s="13">
        <v>1</v>
      </c>
      <c r="T59" s="52">
        <f t="shared" si="8"/>
        <v>0.3833333333333333</v>
      </c>
      <c r="U59" s="13">
        <v>0.65</v>
      </c>
      <c r="V59" s="13">
        <v>2</v>
      </c>
      <c r="W59" s="52">
        <f t="shared" si="9"/>
        <v>0.32500000000000001</v>
      </c>
      <c r="X59" s="13">
        <v>1.1016666666666666</v>
      </c>
    </row>
    <row r="60" spans="1:24" x14ac:dyDescent="0.35">
      <c r="A60" s="85">
        <v>20501472</v>
      </c>
      <c r="B60" s="13">
        <v>3.5666666666666669</v>
      </c>
      <c r="C60">
        <v>7.9</v>
      </c>
      <c r="D60" s="13">
        <f t="shared" si="10"/>
        <v>0.45147679324894513</v>
      </c>
      <c r="E60" s="52">
        <f t="shared" si="2"/>
        <v>0.54852320675105481</v>
      </c>
      <c r="F60" s="13">
        <v>0.56666666666666665</v>
      </c>
      <c r="G60" s="13">
        <v>0.37</v>
      </c>
      <c r="H60" s="91">
        <f t="shared" si="3"/>
        <v>-0.19666666666666666</v>
      </c>
      <c r="I60" s="13">
        <f t="shared" si="12"/>
        <v>1.5315315315315314</v>
      </c>
      <c r="J60" s="52">
        <f t="shared" si="5"/>
        <v>0.53153153153153143</v>
      </c>
      <c r="K60" s="13">
        <v>4.05</v>
      </c>
      <c r="L60" s="13">
        <v>3.58</v>
      </c>
      <c r="M60" s="13">
        <f t="shared" si="6"/>
        <v>1.1312849162011172</v>
      </c>
      <c r="N60" s="52">
        <f t="shared" si="7"/>
        <v>-0.13128491620111715</v>
      </c>
      <c r="O60" s="13">
        <v>95.5</v>
      </c>
      <c r="Q60" s="52" t="e">
        <f t="shared" si="11"/>
        <v>#DIV/0!</v>
      </c>
      <c r="R60" s="13">
        <v>0.33333333333333331</v>
      </c>
      <c r="S60" s="13" t="s">
        <v>945</v>
      </c>
      <c r="T60" s="52" t="e">
        <f t="shared" si="8"/>
        <v>#VALUE!</v>
      </c>
      <c r="U60" s="13">
        <v>2.1833333333333336</v>
      </c>
      <c r="V60" s="13" t="s">
        <v>945</v>
      </c>
      <c r="W60" s="52" t="e">
        <f t="shared" si="9"/>
        <v>#VALUE!</v>
      </c>
      <c r="X60" s="13">
        <v>2.3235294117647061</v>
      </c>
    </row>
    <row r="61" spans="1:24" x14ac:dyDescent="0.35">
      <c r="A61" s="85">
        <v>20501473</v>
      </c>
      <c r="B61" s="13">
        <v>5.0999999999999996</v>
      </c>
      <c r="C61">
        <v>7</v>
      </c>
      <c r="D61" s="13">
        <f t="shared" si="10"/>
        <v>0.72857142857142854</v>
      </c>
      <c r="E61" s="52">
        <f t="shared" si="2"/>
        <v>0.27142857142857146</v>
      </c>
      <c r="F61" s="13">
        <v>4.0544615384615383</v>
      </c>
      <c r="G61" s="13">
        <v>4.16</v>
      </c>
      <c r="H61" s="91">
        <f t="shared" si="3"/>
        <v>0.1055384615384618</v>
      </c>
      <c r="I61" s="13">
        <f t="shared" si="12"/>
        <v>0.97463017751479286</v>
      </c>
      <c r="J61" s="52">
        <f t="shared" si="5"/>
        <v>2.5369822485207139E-2</v>
      </c>
      <c r="K61" s="13">
        <v>4.5500000000000007</v>
      </c>
      <c r="L61" s="13">
        <v>4.5</v>
      </c>
      <c r="M61" s="13">
        <f t="shared" si="6"/>
        <v>1.0111111111111113</v>
      </c>
      <c r="N61" s="52">
        <f t="shared" si="7"/>
        <v>-1.1111111111111294E-2</v>
      </c>
      <c r="O61" s="13">
        <v>110.30000000000001</v>
      </c>
      <c r="P61" s="13">
        <v>129</v>
      </c>
      <c r="Q61" s="52">
        <f t="shared" si="11"/>
        <v>0.8550387596899226</v>
      </c>
      <c r="R61" s="13">
        <v>1.0166666666666666</v>
      </c>
      <c r="S61" s="13">
        <v>1</v>
      </c>
      <c r="T61" s="52">
        <f t="shared" si="8"/>
        <v>1.0166666666666666</v>
      </c>
      <c r="U61" s="13">
        <v>2.15</v>
      </c>
      <c r="V61" s="13">
        <v>1.3</v>
      </c>
      <c r="W61" s="52">
        <f t="shared" si="9"/>
        <v>1.6538461538461537</v>
      </c>
      <c r="X61" s="13">
        <v>1.8784313725490198</v>
      </c>
    </row>
    <row r="62" spans="1:24" x14ac:dyDescent="0.35">
      <c r="A62" s="85">
        <v>20501514</v>
      </c>
      <c r="B62" s="13">
        <v>12.700000000000001</v>
      </c>
      <c r="C62">
        <v>14.8</v>
      </c>
      <c r="D62" s="13">
        <f t="shared" si="10"/>
        <v>0.85810810810810811</v>
      </c>
      <c r="E62" s="52">
        <f t="shared" si="2"/>
        <v>0.14189189189189189</v>
      </c>
      <c r="F62" s="13">
        <v>2.6604903417533432</v>
      </c>
      <c r="G62" s="13">
        <v>1.6</v>
      </c>
      <c r="H62" s="91">
        <f t="shared" si="3"/>
        <v>-1.0604903417533431</v>
      </c>
      <c r="I62" s="13">
        <f t="shared" si="12"/>
        <v>1.6628064635958395</v>
      </c>
      <c r="J62" s="52">
        <f t="shared" si="5"/>
        <v>0.6628064635958395</v>
      </c>
      <c r="K62" s="13">
        <v>4.9000000000000004</v>
      </c>
      <c r="L62" s="13">
        <v>5.5</v>
      </c>
      <c r="M62" s="13">
        <f t="shared" si="6"/>
        <v>0.89090909090909098</v>
      </c>
      <c r="N62" s="52">
        <f t="shared" si="7"/>
        <v>0.10909090909090902</v>
      </c>
      <c r="O62" s="13">
        <v>64.300000000000011</v>
      </c>
      <c r="Q62" s="52" t="e">
        <f t="shared" si="11"/>
        <v>#DIV/0!</v>
      </c>
      <c r="R62" s="13">
        <v>0.6333333333333333</v>
      </c>
      <c r="T62" s="52" t="e">
        <f t="shared" si="8"/>
        <v>#DIV/0!</v>
      </c>
      <c r="U62" s="13">
        <v>2.0500000000000003</v>
      </c>
      <c r="W62" s="52" t="e">
        <f t="shared" si="9"/>
        <v>#DIV/0!</v>
      </c>
      <c r="X62" s="13">
        <v>1.2325581395348837</v>
      </c>
    </row>
    <row r="63" spans="1:24" x14ac:dyDescent="0.35">
      <c r="A63" s="85">
        <v>20501515</v>
      </c>
      <c r="B63" s="13">
        <v>5.5</v>
      </c>
      <c r="C63">
        <v>8</v>
      </c>
      <c r="D63" s="13">
        <f t="shared" si="10"/>
        <v>0.6875</v>
      </c>
      <c r="E63" s="52">
        <f t="shared" si="2"/>
        <v>0.3125</v>
      </c>
      <c r="F63" s="13">
        <v>1.6</v>
      </c>
      <c r="G63" s="13">
        <v>2.71</v>
      </c>
      <c r="H63" s="91">
        <f t="shared" si="3"/>
        <v>1.1099999999999999</v>
      </c>
      <c r="I63" s="13">
        <f t="shared" si="12"/>
        <v>0.59040590405904059</v>
      </c>
      <c r="J63" s="52">
        <f t="shared" si="5"/>
        <v>0.40959409594095941</v>
      </c>
      <c r="K63" s="13">
        <v>4.8499999999999996</v>
      </c>
      <c r="L63" s="13">
        <v>5</v>
      </c>
      <c r="M63" s="13">
        <f t="shared" si="6"/>
        <v>0.97</v>
      </c>
      <c r="N63" s="52">
        <f t="shared" si="7"/>
        <v>3.0000000000000027E-2</v>
      </c>
      <c r="O63" s="13">
        <v>101.5</v>
      </c>
      <c r="Q63" s="52" t="e">
        <f t="shared" si="11"/>
        <v>#DIV/0!</v>
      </c>
      <c r="R63" s="13">
        <v>0.58333333333333326</v>
      </c>
      <c r="S63" s="13" t="s">
        <v>945</v>
      </c>
      <c r="T63" s="52" t="e">
        <f t="shared" si="8"/>
        <v>#VALUE!</v>
      </c>
      <c r="U63" s="13">
        <v>1.2333333333333334</v>
      </c>
      <c r="V63" s="13" t="s">
        <v>945</v>
      </c>
      <c r="W63" s="52" t="e">
        <f t="shared" si="9"/>
        <v>#VALUE!</v>
      </c>
      <c r="X63" s="13">
        <v>1.3793103448275863</v>
      </c>
    </row>
    <row r="64" spans="1:24" x14ac:dyDescent="0.35">
      <c r="A64" s="85">
        <v>20501520</v>
      </c>
      <c r="B64" s="13">
        <v>15.800000000000002</v>
      </c>
      <c r="C64">
        <v>15.9</v>
      </c>
      <c r="D64" s="13">
        <f t="shared" si="10"/>
        <v>0.99371069182389948</v>
      </c>
      <c r="E64" s="52">
        <f t="shared" si="2"/>
        <v>6.2893081761005165E-3</v>
      </c>
      <c r="F64" s="13">
        <v>1.7662500000000001</v>
      </c>
      <c r="G64" s="13">
        <v>2</v>
      </c>
      <c r="H64" s="91">
        <f t="shared" si="3"/>
        <v>0.2337499999999999</v>
      </c>
      <c r="I64" s="13">
        <f t="shared" si="12"/>
        <v>0.88312500000000005</v>
      </c>
      <c r="J64" s="52">
        <f t="shared" si="5"/>
        <v>0.11687499999999995</v>
      </c>
      <c r="K64" s="13">
        <v>4.9000000000000004</v>
      </c>
      <c r="L64" s="13">
        <v>4.5</v>
      </c>
      <c r="M64" s="13">
        <f t="shared" si="6"/>
        <v>1.088888888888889</v>
      </c>
      <c r="N64" s="52">
        <f t="shared" si="7"/>
        <v>-8.8888888888889017E-2</v>
      </c>
      <c r="O64" s="13">
        <v>0</v>
      </c>
      <c r="Q64" s="52" t="e">
        <f t="shared" si="11"/>
        <v>#DIV/0!</v>
      </c>
      <c r="R64" s="13">
        <v>0</v>
      </c>
      <c r="S64" s="13" t="s">
        <v>945</v>
      </c>
      <c r="T64" s="52" t="e">
        <f t="shared" si="8"/>
        <v>#VALUE!</v>
      </c>
      <c r="U64" s="13">
        <v>0</v>
      </c>
      <c r="V64" s="13" t="s">
        <v>945</v>
      </c>
      <c r="W64" s="52" t="e">
        <f t="shared" si="9"/>
        <v>#VALUE!</v>
      </c>
      <c r="X64" s="13">
        <v>1.0601265822784809</v>
      </c>
    </row>
    <row r="65" spans="1:24" x14ac:dyDescent="0.35">
      <c r="A65" s="85">
        <v>20501526</v>
      </c>
      <c r="B65" s="13">
        <v>15.299999999999999</v>
      </c>
      <c r="C65">
        <v>15.5</v>
      </c>
      <c r="D65" s="13">
        <f t="shared" si="10"/>
        <v>0.98709677419354835</v>
      </c>
      <c r="E65" s="52">
        <f t="shared" si="2"/>
        <v>1.2903225806451646E-2</v>
      </c>
      <c r="F65" s="13">
        <v>1.0417400000000001</v>
      </c>
      <c r="G65" s="13">
        <v>1.35</v>
      </c>
      <c r="H65" s="91">
        <f t="shared" si="3"/>
        <v>0.30825999999999998</v>
      </c>
      <c r="I65" s="13">
        <f t="shared" si="12"/>
        <v>0.77165925925925927</v>
      </c>
      <c r="J65" s="52">
        <f t="shared" si="5"/>
        <v>0.22834074074074073</v>
      </c>
      <c r="K65" s="13">
        <v>5.75</v>
      </c>
      <c r="L65" s="13">
        <v>5.66</v>
      </c>
      <c r="M65" s="13">
        <f t="shared" si="6"/>
        <v>1.0159010600706713</v>
      </c>
      <c r="N65" s="52">
        <f t="shared" si="7"/>
        <v>-1.5901060070671269E-2</v>
      </c>
      <c r="O65" s="13">
        <v>84.1</v>
      </c>
      <c r="P65" s="13">
        <v>99</v>
      </c>
      <c r="Q65" s="52">
        <f t="shared" si="11"/>
        <v>0.84949494949494941</v>
      </c>
      <c r="R65" s="13">
        <v>0.70000000000000007</v>
      </c>
      <c r="S65" s="13">
        <v>1.25</v>
      </c>
      <c r="T65" s="52">
        <f t="shared" si="8"/>
        <v>0.56000000000000005</v>
      </c>
      <c r="U65" s="13">
        <v>2.2166666666666663</v>
      </c>
      <c r="V65" s="13">
        <v>2.5</v>
      </c>
      <c r="W65" s="52">
        <f t="shared" si="9"/>
        <v>0.88666666666666649</v>
      </c>
      <c r="X65" s="13">
        <v>1.2876623376623375</v>
      </c>
    </row>
    <row r="66" spans="1:24" x14ac:dyDescent="0.35">
      <c r="A66" s="85">
        <v>20501819</v>
      </c>
      <c r="B66" s="13">
        <v>12.033333333333331</v>
      </c>
      <c r="C66">
        <v>13</v>
      </c>
      <c r="D66" s="13">
        <f t="shared" ref="D66" si="13">B66/C66</f>
        <v>0.92564102564102546</v>
      </c>
      <c r="E66" s="52">
        <f t="shared" si="2"/>
        <v>7.4358974358974539E-2</v>
      </c>
      <c r="F66" s="13">
        <v>3.39</v>
      </c>
      <c r="G66" s="13">
        <v>4.3</v>
      </c>
      <c r="H66" s="91">
        <f t="shared" si="3"/>
        <v>0.9099999999999997</v>
      </c>
      <c r="I66" s="13">
        <f t="shared" si="12"/>
        <v>0.78837209302325584</v>
      </c>
      <c r="J66" s="52">
        <f t="shared" si="5"/>
        <v>0.21162790697674416</v>
      </c>
      <c r="K66" s="13">
        <v>6.25</v>
      </c>
      <c r="L66" s="13">
        <v>6.5</v>
      </c>
      <c r="M66" s="13">
        <f t="shared" si="6"/>
        <v>0.96153846153846156</v>
      </c>
      <c r="N66" s="52">
        <f t="shared" si="7"/>
        <v>3.8461538461538436E-2</v>
      </c>
      <c r="O66" s="13">
        <v>0</v>
      </c>
      <c r="P66" s="13">
        <v>100</v>
      </c>
      <c r="Q66" s="52">
        <f t="shared" ref="Q66:Q67" si="14">O66/P66</f>
        <v>0</v>
      </c>
      <c r="R66" s="13">
        <v>0</v>
      </c>
      <c r="S66" s="13">
        <v>1.5</v>
      </c>
      <c r="T66" s="52">
        <f t="shared" si="8"/>
        <v>0</v>
      </c>
      <c r="U66" s="13">
        <v>0</v>
      </c>
      <c r="V66" s="13">
        <v>1.5</v>
      </c>
      <c r="W66" s="52">
        <f t="shared" si="9"/>
        <v>0</v>
      </c>
      <c r="X66" s="13">
        <v>1.3729508196721312</v>
      </c>
    </row>
    <row r="67" spans="1:24" x14ac:dyDescent="0.35">
      <c r="A67" s="85">
        <v>20501876</v>
      </c>
      <c r="B67" s="13">
        <v>10</v>
      </c>
      <c r="C67">
        <v>9</v>
      </c>
      <c r="D67" s="13">
        <f t="shared" ref="D67" si="15">B67/C67</f>
        <v>1.1111111111111112</v>
      </c>
      <c r="E67" s="52">
        <f t="shared" ref="E67" si="16">ABS(1-D67)</f>
        <v>0.11111111111111116</v>
      </c>
      <c r="F67" s="13">
        <v>1.4511764705882353</v>
      </c>
      <c r="G67" s="13">
        <v>1.5</v>
      </c>
      <c r="H67" s="91">
        <f t="shared" ref="H67" si="17">G67-F67</f>
        <v>4.882352941176471E-2</v>
      </c>
      <c r="I67" s="13">
        <f t="shared" ref="I67" si="18">F67/G67</f>
        <v>0.96745098039215682</v>
      </c>
      <c r="J67" s="52">
        <f t="shared" ref="J67" si="19">ABS(1-I67)</f>
        <v>3.2549019607843177E-2</v>
      </c>
      <c r="K67" s="13">
        <v>4.4000000000000004</v>
      </c>
      <c r="L67" s="13">
        <v>3.55</v>
      </c>
      <c r="M67" s="13">
        <f t="shared" si="6"/>
        <v>1.23943661971831</v>
      </c>
      <c r="N67" s="52">
        <f t="shared" ref="N67" si="20">1-M67</f>
        <v>-0.23943661971830998</v>
      </c>
      <c r="O67" s="13">
        <v>0</v>
      </c>
      <c r="Q67" s="52" t="e">
        <f t="shared" si="14"/>
        <v>#DIV/0!</v>
      </c>
      <c r="R67" s="13">
        <v>0</v>
      </c>
      <c r="S67" s="13" t="s">
        <v>945</v>
      </c>
      <c r="T67" s="52" t="e">
        <f t="shared" si="8"/>
        <v>#VALUE!</v>
      </c>
      <c r="U67" s="13">
        <v>0</v>
      </c>
      <c r="V67" s="13" t="s">
        <v>945</v>
      </c>
      <c r="W67" s="52" t="e">
        <f t="shared" si="9"/>
        <v>#VALUE!</v>
      </c>
      <c r="X67" s="13">
        <v>1.0249999999999999</v>
      </c>
    </row>
  </sheetData>
  <conditionalFormatting sqref="A2:A67">
    <cfRule type="duplicateValues" dxfId="5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Designs</vt:lpstr>
      <vt:lpstr>Measured in Field</vt:lpstr>
      <vt:lpstr>Interior Data</vt:lpstr>
      <vt:lpstr>Exterior Data</vt:lpstr>
      <vt:lpstr>Dropdown Tables</vt:lpstr>
      <vt:lpstr>Design Summary</vt:lpstr>
      <vt:lpstr>Data Summary Tables</vt:lpstr>
      <vt:lpstr>Histograms</vt:lpstr>
      <vt:lpstr>VTable</vt:lpstr>
      <vt:lpstr>Visual Stability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O'Doherty, Gillian M (DFG)</dc:creator>
  <cp:lastModifiedBy>Tyers, Matt B (DFG)</cp:lastModifiedBy>
  <dcterms:created xsi:type="dcterms:W3CDTF">2021-10-07T17:24:15Z</dcterms:created>
  <dcterms:modified xsi:type="dcterms:W3CDTF">2024-06-18T16:52:02Z</dcterms:modified>
</cp:coreProperties>
</file>