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Analytics\01-Excel\"/>
    </mc:Choice>
  </mc:AlternateContent>
  <xr:revisionPtr revIDLastSave="0" documentId="10_ncr:100000_{B22F8132-B0EE-4B3C-A7FF-6865EC472156}" xr6:coauthVersionLast="31" xr6:coauthVersionMax="31" xr10:uidLastSave="{00000000-0000-0000-0000-000000000000}"/>
  <bookViews>
    <workbookView xWindow="0" yWindow="0" windowWidth="19008" windowHeight="9072" activeTab="1" xr2:uid="{00000000-000D-0000-FFFF-FFFF00000000}"/>
  </bookViews>
  <sheets>
    <sheet name="Original" sheetId="1" r:id="rId1"/>
    <sheet name="Pivot1" sheetId="2" r:id="rId2"/>
    <sheet name="Pivot2" sheetId="4" r:id="rId3"/>
    <sheet name="Pivot3" sheetId="5" r:id="rId4"/>
    <sheet name="Bonus" sheetId="6" r:id="rId5"/>
  </sheets>
  <definedNames>
    <definedName name="_xlnm._FilterDatabase" localSheetId="0" hidden="1">Original!$A$1:$R$4115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3" i="6"/>
  <c r="B4" i="6"/>
  <c r="B5" i="6"/>
  <c r="B6" i="6"/>
  <c r="B7" i="6"/>
  <c r="B8" i="6"/>
  <c r="B9" i="6"/>
  <c r="B10" i="6"/>
  <c r="B11" i="6"/>
  <c r="B12" i="6"/>
  <c r="B13" i="6"/>
  <c r="B2" i="6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<sst xmlns="http://schemas.openxmlformats.org/spreadsheetml/2006/main" count="24818" uniqueCount="8400">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</sst>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9" fontId="1" fillId="0" borderId="0" xfId="0" applyNumberFormat="1" applyFon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1-4A32-9A7A-7FF1514D5A52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1-4A32-9A7A-7FF1514D5A52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1-4A32-9A7A-7FF1514D5A52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1-4A32-9A7A-7FF1514D5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3402064"/>
        <c:axId val="513399768"/>
      </c:barChart>
      <c:catAx>
        <c:axId val="51340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C"/>
          </a:p>
        </c:txPr>
        <c:crossAx val="513399768"/>
        <c:crosses val="autoZero"/>
        <c:auto val="1"/>
        <c:lblAlgn val="ctr"/>
        <c:lblOffset val="100"/>
        <c:noMultiLvlLbl val="0"/>
      </c:catAx>
      <c:valAx>
        <c:axId val="51339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C"/>
          </a:p>
        </c:txPr>
        <c:crossAx val="51340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0">
                  <c:v>20</c:v>
                </c:pt>
                <c:pt idx="1">
                  <c:v>100</c:v>
                </c:pt>
                <c:pt idx="2">
                  <c:v>60</c:v>
                </c:pt>
                <c:pt idx="4">
                  <c:v>10</c:v>
                </c:pt>
                <c:pt idx="7">
                  <c:v>17</c:v>
                </c:pt>
                <c:pt idx="8">
                  <c:v>18</c:v>
                </c:pt>
                <c:pt idx="11">
                  <c:v>40</c:v>
                </c:pt>
                <c:pt idx="22">
                  <c:v>20</c:v>
                </c:pt>
                <c:pt idx="30">
                  <c:v>20</c:v>
                </c:pt>
                <c:pt idx="38">
                  <c:v>24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6-4CA5-96B1-19395410FE09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1">
                  <c:v>60</c:v>
                </c:pt>
                <c:pt idx="2">
                  <c:v>120</c:v>
                </c:pt>
                <c:pt idx="3">
                  <c:v>100</c:v>
                </c:pt>
                <c:pt idx="4">
                  <c:v>47</c:v>
                </c:pt>
                <c:pt idx="7">
                  <c:v>80</c:v>
                </c:pt>
                <c:pt idx="8">
                  <c:v>2</c:v>
                </c:pt>
                <c:pt idx="13">
                  <c:v>20</c:v>
                </c:pt>
                <c:pt idx="16">
                  <c:v>353</c:v>
                </c:pt>
                <c:pt idx="17">
                  <c:v>20</c:v>
                </c:pt>
                <c:pt idx="18">
                  <c:v>57</c:v>
                </c:pt>
                <c:pt idx="19">
                  <c:v>20</c:v>
                </c:pt>
                <c:pt idx="21">
                  <c:v>20</c:v>
                </c:pt>
                <c:pt idx="22">
                  <c:v>60</c:v>
                </c:pt>
                <c:pt idx="23">
                  <c:v>40</c:v>
                </c:pt>
                <c:pt idx="25">
                  <c:v>11</c:v>
                </c:pt>
                <c:pt idx="26">
                  <c:v>60</c:v>
                </c:pt>
                <c:pt idx="27">
                  <c:v>20</c:v>
                </c:pt>
                <c:pt idx="29">
                  <c:v>20</c:v>
                </c:pt>
                <c:pt idx="30">
                  <c:v>120</c:v>
                </c:pt>
                <c:pt idx="31">
                  <c:v>40</c:v>
                </c:pt>
                <c:pt idx="32">
                  <c:v>40</c:v>
                </c:pt>
                <c:pt idx="34">
                  <c:v>80</c:v>
                </c:pt>
                <c:pt idx="37">
                  <c:v>40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6-4CA5-96B1-19395410FE09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7">
                  <c:v>5</c:v>
                </c:pt>
                <c:pt idx="9">
                  <c:v>6</c:v>
                </c:pt>
                <c:pt idx="16">
                  <c:v>19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26-4CA5-96B1-19395410FE09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2">
                  <c:v>20</c:v>
                </c:pt>
                <c:pt idx="5">
                  <c:v>60</c:v>
                </c:pt>
                <c:pt idx="6">
                  <c:v>80</c:v>
                </c:pt>
                <c:pt idx="7">
                  <c:v>85</c:v>
                </c:pt>
                <c:pt idx="8">
                  <c:v>40</c:v>
                </c:pt>
                <c:pt idx="9">
                  <c:v>34</c:v>
                </c:pt>
                <c:pt idx="10">
                  <c:v>60</c:v>
                </c:pt>
                <c:pt idx="12">
                  <c:v>260</c:v>
                </c:pt>
                <c:pt idx="14">
                  <c:v>20</c:v>
                </c:pt>
                <c:pt idx="15">
                  <c:v>40</c:v>
                </c:pt>
                <c:pt idx="16">
                  <c:v>694</c:v>
                </c:pt>
                <c:pt idx="18">
                  <c:v>103</c:v>
                </c:pt>
                <c:pt idx="20">
                  <c:v>60</c:v>
                </c:pt>
                <c:pt idx="22">
                  <c:v>60</c:v>
                </c:pt>
                <c:pt idx="24">
                  <c:v>20</c:v>
                </c:pt>
                <c:pt idx="25">
                  <c:v>9</c:v>
                </c:pt>
                <c:pt idx="27">
                  <c:v>140</c:v>
                </c:pt>
                <c:pt idx="28">
                  <c:v>140</c:v>
                </c:pt>
                <c:pt idx="33">
                  <c:v>40</c:v>
                </c:pt>
                <c:pt idx="35">
                  <c:v>180</c:v>
                </c:pt>
                <c:pt idx="3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26-4CA5-96B1-19395410F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28336"/>
        <c:axId val="210027680"/>
      </c:barChart>
      <c:catAx>
        <c:axId val="21002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C"/>
          </a:p>
        </c:txPr>
        <c:crossAx val="210027680"/>
        <c:crosses val="autoZero"/>
        <c:auto val="1"/>
        <c:lblAlgn val="ctr"/>
        <c:lblOffset val="100"/>
        <c:noMultiLvlLbl val="0"/>
      </c:catAx>
      <c:valAx>
        <c:axId val="21002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C"/>
          </a:p>
        </c:txPr>
        <c:crossAx val="21002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C-4A64-BF17-CF67C4433109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C-4A64-BF17-CF67C4433109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FC-4A64-BF17-CF67C4433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297312"/>
        <c:axId val="590298624"/>
      </c:lineChart>
      <c:catAx>
        <c:axId val="59029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C"/>
          </a:p>
        </c:txPr>
        <c:crossAx val="590298624"/>
        <c:crosses val="autoZero"/>
        <c:auto val="1"/>
        <c:lblAlgn val="ctr"/>
        <c:lblOffset val="100"/>
        <c:noMultiLvlLbl val="0"/>
      </c:catAx>
      <c:valAx>
        <c:axId val="5902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C"/>
          </a:p>
        </c:txPr>
        <c:crossAx val="59029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C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3C9-460E-ABA8-6AA6BC3B58D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3C9-460E-ABA8-6AA6BC3B58D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3C9-460E-ABA8-6AA6BC3B5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175336"/>
        <c:axId val="5051723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5-53C9-460E-ABA8-6AA6BC3B58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3C9-460E-ABA8-6AA6BC3B58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3C9-460E-ABA8-6AA6BC3B58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53C9-460E-ABA8-6AA6BC3B58DB}"/>
                  </c:ext>
                </c:extLst>
              </c15:ser>
            </c15:filteredLineSeries>
          </c:ext>
        </c:extLst>
      </c:lineChart>
      <c:catAx>
        <c:axId val="50517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C"/>
          </a:p>
        </c:txPr>
        <c:crossAx val="505172384"/>
        <c:crosses val="autoZero"/>
        <c:auto val="1"/>
        <c:lblAlgn val="ctr"/>
        <c:lblOffset val="100"/>
        <c:noMultiLvlLbl val="0"/>
      </c:catAx>
      <c:valAx>
        <c:axId val="5051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C"/>
          </a:p>
        </c:txPr>
        <c:crossAx val="50517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0</xdr:row>
      <xdr:rowOff>26670</xdr:rowOff>
    </xdr:from>
    <xdr:to>
      <xdr:col>19</xdr:col>
      <xdr:colOff>304800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4FCB3-EAC2-4AF2-8986-19B7FE054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563880</xdr:colOff>
      <xdr:row>2</xdr:row>
      <xdr:rowOff>41910</xdr:rowOff>
    </xdr:from>
    <xdr:to>
      <xdr:col>19</xdr:col>
      <xdr:colOff>312420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FFF18-F850-4693-B638-A685A49F9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2</xdr:row>
      <xdr:rowOff>11430</xdr:rowOff>
    </xdr:from>
    <xdr:to>
      <xdr:col>17</xdr:col>
      <xdr:colOff>541020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1C7A3-7774-46F6-A92B-084763504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14</xdr:row>
      <xdr:rowOff>91440</xdr:rowOff>
    </xdr:from>
    <xdr:to>
      <xdr:col>11</xdr:col>
      <xdr:colOff>251460</xdr:colOff>
      <xdr:row>31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DA175C-D9A7-477C-8928-E7831F2BA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" refreshedDate="43359.562829050927" createdVersion="6" refreshedVersion="6" minRefreshableVersion="3" recordCount="4115" xr:uid="{D26058FD-38E3-4282-953D-FC315BEC96EC}">
  <cacheSource type="worksheet">
    <worksheetSource ref="A1:R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" refreshedDate="43359.702575578704" createdVersion="6" refreshedVersion="6" minRefreshableVersion="3" recordCount="4115" xr:uid="{7215D4B1-E560-4F9B-AE92-4B4842E2532E}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6T22:55:13" endDate="2017-03-15T10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1F154-605A-4707-9D5D-B2DD5FBBCC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E0574F-C98A-49B0-86AD-F4192AFE04C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3">
        <item h="1"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E0586-A192-47E5-8D6E-BF4428D65B0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O2" sqref="O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25" bestFit="1" customWidth="1"/>
    <col min="20" max="20" width="23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t="s">
        <v>8365</v>
      </c>
      <c r="T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E:E/D:D</f>
        <v>1.3685882352941177</v>
      </c>
      <c r="P2">
        <f>E:E/L:L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9">
        <f>(J2/86400)+25569+(-5/24)</f>
        <v>42176.798738425925</v>
      </c>
      <c r="T2" s="9">
        <f>(((I2:I2/60)/60)/24)+DATE(1970,1,1)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E:E/D:D</f>
        <v>1.4260827250608272</v>
      </c>
      <c r="P3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9">
        <f t="shared" ref="S3:S66" si="4">(J3/86400)+25569+(-5/24)</f>
        <v>42766.392164351848</v>
      </c>
      <c r="T3" s="9">
        <f t="shared" ref="T3:T66" si="5">(((I3:I3/60)/60)/24)+DATE(1970,1,1)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E:E/D:D</f>
        <v>1.0752857142857142</v>
      </c>
      <c r="P67">
        <f t="shared" ref="P67:P130" si="7">E:E/L:L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9">
        <f t="shared" ref="S67:S130" si="10">(J67/86400)+25569+(-5/24)</f>
        <v>41835.612893518519</v>
      </c>
      <c r="T67" s="9">
        <f t="shared" ref="T67:T130" si="11">(((I67:I67/60)/60)/24)+DATE(1970,1,1)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E:E/D:D</f>
        <v>0</v>
      </c>
      <c r="P131" t="e">
        <f t="shared" ref="P131:P194" si="13">E:E/L:L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 s="9">
        <f t="shared" ref="S131:S194" si="16">(J131/86400)+25569+(-5/24)</f>
        <v>41882.728969907403</v>
      </c>
      <c r="T131" s="9">
        <f t="shared" ref="T131:T194" si="17">(((I131:I131/60)/60)/24)+DATE(1970,1,1)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E:E/D:D</f>
        <v>0</v>
      </c>
      <c r="P195" t="e">
        <f t="shared" ref="P195:P258" si="19">E:E/L:L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 s="9">
        <f t="shared" ref="S195:S258" si="22">(J195/86400)+25569+(-5/24)</f>
        <v>41911.726458333331</v>
      </c>
      <c r="T195" s="9">
        <f t="shared" ref="T195:T258" si="23">(((I195:I195/60)/60)/24)+DATE(1970,1,1)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E:E/D:D</f>
        <v>1.0672648571428571</v>
      </c>
      <c r="P259">
        <f t="shared" ref="P259:P322" si="25">E:E/L:L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9">
        <f t="shared" ref="S259:S322" si="28">(J259/86400)+25569+(-5/24)</f>
        <v>42479.418541666666</v>
      </c>
      <c r="T259" s="9">
        <f t="shared" ref="T259:T322" si="29">(((I259:I259/60)/60)/24)+DATE(1970,1,1)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E:E/D:D</f>
        <v>1.0266285714285714</v>
      </c>
      <c r="P323">
        <f t="shared" ref="P323:P386" si="31">E:E/L:L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 s="9">
        <f t="shared" ref="S323:S386" si="34">(J323/86400)+25569+(-5/24)</f>
        <v>42647.238263888888</v>
      </c>
      <c r="T323" s="9">
        <f t="shared" ref="T323:T386" si="35">(((I323:I323/60)/60)/24)+DATE(1970,1,1)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E:E/D:D</f>
        <v>1.05982</v>
      </c>
      <c r="P387">
        <f t="shared" ref="P387:P450" si="37">E:E/L:L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 s="9">
        <f t="shared" ref="S387:S450" si="40">(J387/86400)+25569+(-5/24)</f>
        <v>41934.376168981478</v>
      </c>
      <c r="T387" s="9">
        <f t="shared" ref="T387:T450" si="41">(((I387:I387/60)/60)/24)+DATE(1970,1,1)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E:E/D:D</f>
        <v>2.2499999999999999E-2</v>
      </c>
      <c r="P451">
        <f t="shared" ref="P451:P514" si="43">E:E/L:L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 s="9">
        <f t="shared" ref="S451:S514" si="46">(J451/86400)+25569+(-5/24)</f>
        <v>41534.359780092593</v>
      </c>
      <c r="T451" s="9">
        <f t="shared" ref="T451:T514" si="47">(((I451:I451/60)/60)/24)+DATE(1970,1,1)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E:E/D:D</f>
        <v>0.13924</v>
      </c>
      <c r="P515">
        <f t="shared" ref="P515:P578" si="49">E:E/L:L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 s="9">
        <f t="shared" ref="S515:S578" si="52">(J515/86400)+25569+(-5/24)</f>
        <v>42552.445659722223</v>
      </c>
      <c r="T515" s="9">
        <f t="shared" ref="T515:T578" si="53">(((I515:I515/60)/60)/24)+DATE(1970,1,1)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E:E/D:D</f>
        <v>2E-3</v>
      </c>
      <c r="P579">
        <f t="shared" ref="P579:P642" si="55">E:E/L:L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 s="9">
        <f t="shared" ref="S579:S642" si="58">(J579/86400)+25569+(-5/24)</f>
        <v>42450.380810185183</v>
      </c>
      <c r="T579" s="9">
        <f t="shared" ref="T579:T642" si="59">(((I579:I579/60)/60)/24)+DATE(1970,1,1)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E:E/D:D</f>
        <v>1.1916249999999999</v>
      </c>
      <c r="P643">
        <f t="shared" ref="P643:P706" si="61">E:E/L:L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 s="9">
        <f t="shared" ref="S643:S706" si="64">(J643/86400)+25569+(-5/24)</f>
        <v>42199.361666666664</v>
      </c>
      <c r="T643" s="9">
        <f t="shared" ref="T643:T706" si="65">(((I643:I643/60)/60)/24)+DATE(1970,1,1)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E:E/D:D</f>
        <v>9.7699999999999992E-3</v>
      </c>
      <c r="P707">
        <f t="shared" ref="P707:P770" si="67">E:E/L:L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 s="9">
        <f t="shared" ref="S707:S770" si="70">(J707/86400)+25569+(-5/24)</f>
        <v>42726.283310185179</v>
      </c>
      <c r="T707" s="9">
        <f t="shared" ref="T707:T770" si="71">(((I707:I707/60)/60)/24)+DATE(1970,1,1)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E:E/D:D</f>
        <v>0.41399999999999998</v>
      </c>
      <c r="P771">
        <f t="shared" ref="P771:P834" si="73">E:E/L:L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 s="9">
        <f t="shared" ref="S771:S834" si="76">(J771/86400)+25569+(-5/24)</f>
        <v>41604.788124999999</v>
      </c>
      <c r="T771" s="9">
        <f t="shared" ref="T771:T834" si="77">(((I771:I771/60)/60)/24)+DATE(1970,1,1)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E:E/D:D</f>
        <v>1.0166666666666666</v>
      </c>
      <c r="P835">
        <f t="shared" ref="P835:P898" si="79">E:E/L:L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9">
        <f t="shared" ref="S835:S898" si="82">(J835/86400)+25569+(-5/24)</f>
        <v>41718.669849537036</v>
      </c>
      <c r="T835" s="9">
        <f t="shared" ref="T835:T898" si="83">(((I835:I835/60)/60)/24)+DATE(1970,1,1)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E:E/D:D</f>
        <v>0</v>
      </c>
      <c r="P899" t="e">
        <f t="shared" ref="P899:P962" si="85">E:E/L:L</f>
        <v>#DIV/0!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 s="9">
        <f t="shared" ref="S899:S962" si="88">(J899/86400)+25569+(-5/24)</f>
        <v>41211.480416666665</v>
      </c>
      <c r="T899" s="9">
        <f t="shared" ref="T899:T962" si="89">(((I899:I899/60)/60)/24)+DATE(1970,1,1)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E:E/D:D</f>
        <v>0.42188421052631581</v>
      </c>
      <c r="P963">
        <f t="shared" ref="P963:P1026" si="91">E:E/L:L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 s="9">
        <f t="shared" ref="S963:S1026" si="94">(J963/86400)+25569+(-5/24)</f>
        <v>42740.485358796293</v>
      </c>
      <c r="T963" s="9">
        <f t="shared" ref="T963:T1026" si="95">(((I963:I963/60)/60)/24)+DATE(1970,1,1)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E:E/D:D</f>
        <v>1.099283142857143</v>
      </c>
      <c r="P1027">
        <f t="shared" ref="P1027:P1090" si="97">E:E/L:L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 s="9">
        <f t="shared" ref="S1027:S1090" si="100">(J1027/86400)+25569+(-5/24)</f>
        <v>42049.625428240739</v>
      </c>
      <c r="T1027" s="9">
        <f t="shared" ref="T1027:T1090" si="101">(((I1027:I1027/60)/60)/24)+DATE(1970,1,1)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E:E/D:D</f>
        <v>7.8266666666666665E-2</v>
      </c>
      <c r="P1091">
        <f t="shared" ref="P1091:P1154" si="103">E:E/L:L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 s="9">
        <f t="shared" ref="S1091:S1154" si="106">(J1091/86400)+25569+(-5/24)</f>
        <v>42150.981192129628</v>
      </c>
      <c r="T1091" s="9">
        <f t="shared" ref="T1091:T1154" si="107">(((I1091:I1091/60)/60)/24)+DATE(1970,1,1)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E:E/D:D</f>
        <v>6.2500000000000003E-3</v>
      </c>
      <c r="P1155">
        <f t="shared" ref="P1155:P1218" si="109">E:E/L:L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 s="9">
        <f t="shared" ref="S1155:S1218" si="112">(J1155/86400)+25569+(-5/24)</f>
        <v>42143.505844907406</v>
      </c>
      <c r="T1155" s="9">
        <f t="shared" ref="T1155:T1218" si="113">(((I1155:I1155/60)/60)/24)+DATE(1970,1,1)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E:E/D:D</f>
        <v>1.026</v>
      </c>
      <c r="P1219">
        <f t="shared" ref="P1219:P1282" si="115">E:E/L:L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 s="9">
        <f t="shared" ref="S1219:S1282" si="118">(J1219/86400)+25569+(-5/24)</f>
        <v>42535.6011574074</v>
      </c>
      <c r="T1219" s="9">
        <f t="shared" ref="T1219:T1282" si="119">(((I1219:I1219/60)/60)/24)+DATE(1970,1,1)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E:E/D:D</f>
        <v>1.1071428571428572</v>
      </c>
      <c r="P1283">
        <f t="shared" ref="P1283:P1346" si="121">E:E/L:L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 s="9">
        <f t="shared" ref="S1283:S1346" si="124">(J1283/86400)+25569+(-5/24)</f>
        <v>41463.535138888888</v>
      </c>
      <c r="T1283" s="9">
        <f t="shared" ref="T1283:T1346" si="125">(((I1283:I1283/60)/60)/24)+DATE(1970,1,1)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E:E/D:D</f>
        <v>1.25</v>
      </c>
      <c r="P1347">
        <f t="shared" ref="P1347:P1410" si="127">E:E/L:L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 s="9">
        <f t="shared" ref="S1347:S1410" si="130">(J1347/86400)+25569+(-5/24)</f>
        <v>41799.606006944443</v>
      </c>
      <c r="T1347" s="9">
        <f t="shared" ref="T1347:T1410" si="131">(((I1347:I1347/60)/60)/24)+DATE(1970,1,1)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E:E/D:D</f>
        <v>0</v>
      </c>
      <c r="P1411" t="e">
        <f t="shared" ref="P1411:P1474" si="133">E:E/L:L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 s="9">
        <f t="shared" ref="S1411:S1474" si="136">(J1411/86400)+25569+(-5/24)</f>
        <v>41944.925173611111</v>
      </c>
      <c r="T1411" s="9">
        <f t="shared" ref="T1411:T1474" si="137">(((I1411:I1411/60)/60)/24)+DATE(1970,1,1)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E:E/D:D</f>
        <v>1.20516</v>
      </c>
      <c r="P1475">
        <f t="shared" ref="P1475:P1538" si="139">E:E/L:L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(((I1475:I1475/60)/60)/24)+DATE(1970,1,1)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E:E/D:D</f>
        <v>1.7989999999999999</v>
      </c>
      <c r="P1539">
        <f t="shared" ref="P1539:P1602" si="145">E:E/L:L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 s="9">
        <f t="shared" ref="S1539:S1602" si="148">(J1539/86400)+25569+(-5/24)</f>
        <v>42552.106793981475</v>
      </c>
      <c r="T1539" s="9">
        <f t="shared" ref="T1539:T1602" si="149">(((I1539:I1539/60)/60)/24)+DATE(1970,1,1)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E:E/D:D</f>
        <v>1.082492</v>
      </c>
      <c r="P1603">
        <f t="shared" ref="P1603:P1666" si="151">E:E/L:L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 s="9">
        <f t="shared" ref="S1603:S1666" si="154">(J1603/86400)+25569+(-5/24)</f>
        <v>40637.884641203702</v>
      </c>
      <c r="T1603" s="9">
        <f t="shared" ref="T1603:T1666" si="155">(((I1603:I1603/60)/60)/24)+DATE(1970,1,1)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E:E/D:D</f>
        <v>1.1945714285714286</v>
      </c>
      <c r="P1667">
        <f t="shared" ref="P1667:P1730" si="157">E:E/L:L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 s="9">
        <f t="shared" ref="S1667:S1730" si="160">(J1667/86400)+25569+(-5/24)</f>
        <v>40564.441122685181</v>
      </c>
      <c r="T1667" s="9">
        <f t="shared" ref="T1667:T1730" si="161">(((I1667:I1667/60)/60)/24)+DATE(1970,1,1)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E:E/D:D</f>
        <v>0</v>
      </c>
      <c r="P1731" t="e">
        <f t="shared" ref="P1731:P1794" si="163">E:E/L:L</f>
        <v>#DIV/0!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 s="9">
        <f t="shared" ref="S1731:S1794" si="166">(J1731/86400)+25569+(-5/24)</f>
        <v>42470.843819444439</v>
      </c>
      <c r="T1731" s="9">
        <f t="shared" ref="T1731:T1794" si="167">(((I1731:I1731/60)/60)/24)+DATE(1970,1,1)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E:E/D:D</f>
        <v>1.3333333333333334E-2</v>
      </c>
      <c r="P1795">
        <f t="shared" ref="P1795:P1858" si="169">E:E/L:L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 s="9">
        <f t="shared" ref="S1795:S1858" si="172">(J1795/86400)+25569+(-5/24)</f>
        <v>41940.683333333327</v>
      </c>
      <c r="T1795" s="9">
        <f t="shared" ref="T1795:T1858" si="173">(((I1795:I1795/60)/60)/24)+DATE(1970,1,1)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E:E/D:D</f>
        <v>1</v>
      </c>
      <c r="P1859">
        <f t="shared" ref="P1859:P1922" si="175">E:E/L:L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 s="9">
        <f t="shared" ref="S1859:S1922" si="178">(J1859/86400)+25569+(-5/24)</f>
        <v>41864.560335648144</v>
      </c>
      <c r="T1859" s="9">
        <f t="shared" ref="T1859:T1922" si="179">(((I1859:I1859/60)/60)/24)+DATE(1970,1,1)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E:E/D:D</f>
        <v>1.3680000000000001</v>
      </c>
      <c r="P1923">
        <f t="shared" ref="P1923:P1986" si="181">E:E/L:L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 s="9">
        <f t="shared" ref="S1923:S1986" si="184">(J1923/86400)+25569+(-5/24)</f>
        <v>41074.013229166667</v>
      </c>
      <c r="T1923" s="9">
        <f t="shared" ref="T1923:T1986" si="185">(((I1923:I1923/60)/60)/24)+DATE(1970,1,1)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E:E/D:D</f>
        <v>3.1875000000000001E-2</v>
      </c>
      <c r="P1987">
        <f t="shared" ref="P1987:P2050" si="187">E:E/L:L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 s="9">
        <f t="shared" ref="S1987:S2050" si="190">(J1987/86400)+25569+(-5/24)</f>
        <v>42555.490405092591</v>
      </c>
      <c r="T1987" s="9">
        <f t="shared" ref="T1987:T2050" si="191">(((I1987:I1987/60)/60)/24)+DATE(1970,1,1)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E:E/D:D</f>
        <v>1.2019070000000001</v>
      </c>
      <c r="P2051">
        <f t="shared" ref="P2051:P2114" si="193">E:E/L:L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 s="9">
        <f t="shared" ref="S2051:S2114" si="196">(J2051/86400)+25569+(-5/24)</f>
        <v>41575.319016203699</v>
      </c>
      <c r="T2051" s="9">
        <f t="shared" ref="T2051:T2114" si="197">(((I2051:I2051/60)/60)/24)+DATE(1970,1,1)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E:E/D:D</f>
        <v>1.0485714285714285</v>
      </c>
      <c r="P2115">
        <f t="shared" ref="P2115:P2178" si="199">E:E/L:L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 s="9">
        <f t="shared" ref="S2115:S2178" si="202">(J2115/86400)+25569+(-5/24)</f>
        <v>41870.657129629624</v>
      </c>
      <c r="T2115" s="9">
        <f t="shared" ref="T2115:T2178" si="203">(((I2115:I2115/60)/60)/24)+DATE(1970,1,1)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E:E/D:D</f>
        <v>1.0012000000000001</v>
      </c>
      <c r="P2179">
        <f t="shared" ref="P2179:P2242" si="205">E:E/L:L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 s="9">
        <f t="shared" ref="S2179:S2242" si="208">(J2179/86400)+25569+(-5/24)</f>
        <v>42502.042442129627</v>
      </c>
      <c r="T2179" s="9">
        <f t="shared" ref="T2179:T2242" si="209">(((I2179:I2179/60)/60)/24)+DATE(1970,1,1)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E:E/D:D</f>
        <v>8.0640000000000001</v>
      </c>
      <c r="P2243">
        <f t="shared" ref="P2243:P2306" si="211">E:E/L:L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 s="9">
        <f t="shared" ref="S2243:S2306" si="214">(J2243/86400)+25569+(-5/24)</f>
        <v>42766.619212962956</v>
      </c>
      <c r="T2243" s="9">
        <f t="shared" ref="T2243:T2306" si="215">(((I2243:I2243/60)/60)/24)+DATE(1970,1,1)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E:E/D:D</f>
        <v>1.0122777777777778</v>
      </c>
      <c r="P2307">
        <f t="shared" ref="P2307:P2370" si="217">E:E/L:L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 s="9">
        <f t="shared" ref="S2307:S2370" si="220">(J2307/86400)+25569+(-5/24)</f>
        <v>41834.486944444441</v>
      </c>
      <c r="T2307" s="9">
        <f t="shared" ref="T2307:T2370" si="221">(((I2307:I2307/60)/60)/24)+DATE(1970,1,1)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E:E/D:D</f>
        <v>0</v>
      </c>
      <c r="P2371" t="e">
        <f t="shared" ref="P2371:P2434" si="223">E:E/L:L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 s="9">
        <f t="shared" ref="S2371:S2434" si="226">(J2371/86400)+25569+(-5/24)</f>
        <v>42380.60429398148</v>
      </c>
      <c r="T2371" s="9">
        <f t="shared" ref="T2371:T2434" si="227">(((I2371:I2371/60)/60)/24)+DATE(1970,1,1)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E:E/D:D</f>
        <v>0</v>
      </c>
      <c r="P2435" t="e">
        <f t="shared" ref="P2435:P2498" si="229">E:E/L:L</f>
        <v>#DIV/0!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 s="9">
        <f t="shared" ref="S2435:S2498" si="232">(J2435/86400)+25569+(-5/24)</f>
        <v>42397.691469907404</v>
      </c>
      <c r="T2435" s="9">
        <f t="shared" ref="T2435:T2498" si="233">(((I2435:I2435/60)/60)/24)+DATE(1970,1,1)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E:E/D:D</f>
        <v>1.127715</v>
      </c>
      <c r="P2499">
        <f t="shared" ref="P2499:P2562" si="235">E:E/L:L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 s="9">
        <f t="shared" ref="S2499:S2562" si="238">(J2499/86400)+25569+(-5/24)</f>
        <v>40730.670578703699</v>
      </c>
      <c r="T2499" s="9">
        <f t="shared" ref="T2499:T2562" si="239">(((I2499:I2499/60)/60)/24)+DATE(1970,1,1)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E:E/D:D</f>
        <v>0</v>
      </c>
      <c r="P2563" t="e">
        <f t="shared" ref="P2563:P2626" si="241">E:E/L:L</f>
        <v>#DIV/0!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 s="9">
        <f t="shared" ref="S2563:S2626" si="244">(J2563/86400)+25569+(-5/24)</f>
        <v>42260.320474537039</v>
      </c>
      <c r="T2563" s="9">
        <f t="shared" ref="T2563:T2626" si="245">(((I2563:I2563/60)/60)/24)+DATE(1970,1,1)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E:E/D:D</f>
        <v>9.56</v>
      </c>
      <c r="P2627">
        <f t="shared" ref="P2627:P2690" si="247">E:E/L:L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 s="9">
        <f t="shared" ref="S2627:S2690" si="250">(J2627/86400)+25569+(-5/24)</f>
        <v>42658.601944444446</v>
      </c>
      <c r="T2627" s="9">
        <f t="shared" ref="T2627:T2690" si="251">(((I2627:I2627/60)/60)/24)+DATE(1970,1,1)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E:E/D:D</f>
        <v>2.8571428571428571E-5</v>
      </c>
      <c r="P2691">
        <f t="shared" ref="P2691:P2754" si="253">E:E/L:L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 s="9">
        <f t="shared" ref="S2691:S2754" si="256">(J2691/86400)+25569+(-5/24)</f>
        <v>42551.75335648148</v>
      </c>
      <c r="T2691" s="9">
        <f t="shared" ref="T2691:T2754" si="257">(((I2691:I2691/60)/60)/24)+DATE(1970,1,1)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E:E/D:D</f>
        <v>0.19</v>
      </c>
      <c r="P2755">
        <f t="shared" ref="P2755:P2818" si="259">E:E/L:L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 s="9">
        <f t="shared" ref="S2755:S2818" si="262">(J2755/86400)+25569+(-5/24)</f>
        <v>41117.692395833328</v>
      </c>
      <c r="T2755" s="9">
        <f t="shared" ref="T2755:T2818" si="263">(((I2755:I2755/60)/60)/24)+DATE(1970,1,1)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E:E/D:D</f>
        <v>1.3</v>
      </c>
      <c r="P2819">
        <f t="shared" ref="P2819:P2882" si="265">E:E/L:L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 s="9">
        <f t="shared" ref="S2819:S2882" si="268">(J2819/86400)+25569+(-5/24)</f>
        <v>42023.42664351852</v>
      </c>
      <c r="T2819" s="9">
        <f t="shared" ref="T2819:T2882" si="269">(((I2819:I2819/60)/60)/24)+DATE(1970,1,1)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E:E/D:D</f>
        <v>0</v>
      </c>
      <c r="P2883" t="e">
        <f t="shared" ref="P2883:P2946" si="271">E:E/L:L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 s="9">
        <f t="shared" ref="S2883:S2946" si="274">(J2883/86400)+25569+(-5/24)</f>
        <v>41916.389305555553</v>
      </c>
      <c r="T2883" s="9">
        <f t="shared" ref="T2883:T2946" si="275">(((I2883:I2883/60)/60)/24)+DATE(1970,1,1)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E:E/D:D</f>
        <v>0</v>
      </c>
      <c r="P2947" t="e">
        <f t="shared" ref="P2947:P3010" si="277">E:E/L:L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 s="9">
        <f t="shared" ref="S2947:S3010" si="280">(J2947/86400)+25569+(-5/24)</f>
        <v>42117.931250000001</v>
      </c>
      <c r="T2947" s="9">
        <f t="shared" ref="T2947:T3010" si="281">(((I2947:I2947/60)/60)/24)+DATE(1970,1,1)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E:E/D:D</f>
        <v>1.19756</v>
      </c>
      <c r="P3011">
        <f t="shared" ref="P3011:P3074" si="283">E:E/L:L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 s="9">
        <f t="shared" ref="S3011:S3074" si="286">(J3011/86400)+25569+(-5/24)</f>
        <v>41939.361574074072</v>
      </c>
      <c r="T3011" s="9">
        <f t="shared" ref="T3011:T3074" si="287">(((I3011:I3011/60)/60)/24)+DATE(1970,1,1)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E:E/D:D</f>
        <v>2.3035714285714285E-4</v>
      </c>
      <c r="P3075">
        <f t="shared" ref="P3075:P3138" si="289">E:E/L:L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 s="9">
        <f t="shared" ref="S3075:S3138" si="292">(J3075/86400)+25569+(-5/24)</f>
        <v>42111.475694444445</v>
      </c>
      <c r="T3075" s="9">
        <f t="shared" ref="T3075:T3138" si="293">(((I3075:I3075/60)/60)/24)+DATE(1970,1,1)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E:E/D:D</f>
        <v>3.3333333333333333E-2</v>
      </c>
      <c r="P3139">
        <f t="shared" ref="P3139:P3202" si="295">E:E/L:L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 s="9">
        <f t="shared" ref="S3139:S3202" si="298">(J3139/86400)+25569+(-5/24)</f>
        <v>42807.676724537036</v>
      </c>
      <c r="T3139" s="9">
        <f t="shared" ref="T3139:T3202" si="299">(((I3139:I3139/60)/60)/24)+DATE(1970,1,1)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E:E/D:D</f>
        <v>1.2500000000000001E-2</v>
      </c>
      <c r="P3203">
        <f t="shared" ref="P3203:P3266" si="301">E:E/L:L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 s="9">
        <f t="shared" ref="S3203:S3266" si="304">(J3203/86400)+25569+(-5/24)</f>
        <v>41861.558761574073</v>
      </c>
      <c r="T3203" s="9">
        <f t="shared" ref="T3203:T3266" si="305">(((I3203:I3203/60)/60)/24)+DATE(1970,1,1)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E:E/D:D</f>
        <v>1.64</v>
      </c>
      <c r="P3267">
        <f t="shared" ref="P3267:P3330" si="307">E:E/L:L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 s="9">
        <f t="shared" ref="S3267:S3330" si="310">(J3267/86400)+25569+(-5/24)</f>
        <v>42311.503645833327</v>
      </c>
      <c r="T3267" s="9">
        <f t="shared" ref="T3267:T3330" si="311">(((I3267:I3267/60)/60)/24)+DATE(1970,1,1)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E:E/D:D</f>
        <v>1.1679999999999999</v>
      </c>
      <c r="P3331">
        <f t="shared" ref="P3331:P3394" si="313">E:E/L:L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9">
        <f t="shared" ref="S3331:S3394" si="316">(J3331/86400)+25569+(-5/24)</f>
        <v>41837.114675925921</v>
      </c>
      <c r="T3331" s="9">
        <f t="shared" ref="T3331:T3394" si="317">(((I3331:I3331/60)/60)/24)+DATE(1970,1,1)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E:E/D:D</f>
        <v>1.0580000000000001</v>
      </c>
      <c r="P3395">
        <f t="shared" ref="P3395:P3458" si="319">E:E/L:L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 s="9">
        <f t="shared" ref="S3395:S3458" si="322">(J3395/86400)+25569+(-5/24)</f>
        <v>41923.713310185187</v>
      </c>
      <c r="T3395" s="9">
        <f t="shared" ref="T3395:T3458" si="323">(((I3395:I3395/60)/60)/24)+DATE(1970,1,1)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E:E/D:D</f>
        <v>1.4019999999999999</v>
      </c>
      <c r="P3459">
        <f t="shared" ref="P3459:P3522" si="325">E:E/L:L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 s="9">
        <f t="shared" ref="S3459:S3522" si="328">(J3459/86400)+25569+(-5/24)</f>
        <v>42016.498344907406</v>
      </c>
      <c r="T3459" s="9">
        <f t="shared" ref="T3459:T3522" si="329">(((I3459:I3459/60)/60)/24)+DATE(1970,1,1)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E:E/D:D</f>
        <v>1.6942857142857144</v>
      </c>
      <c r="P3523">
        <f t="shared" ref="P3523:P3586" si="331">E:E/L:L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9">
        <f t="shared" ref="S3523:S3586" si="334">(J3523/86400)+25569+(-5/24)</f>
        <v>41881.153009259258</v>
      </c>
      <c r="T3523" s="9">
        <f t="shared" ref="T3523:T3586" si="335">(((I3523:I3523/60)/60)/24)+DATE(1970,1,1)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E:E/D:D</f>
        <v>1.1911764705882353</v>
      </c>
      <c r="P3587">
        <f t="shared" ref="P3587:P3650" si="337">E:E/L:L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9">
        <f t="shared" ref="S3587:S3650" si="340">(J3587/86400)+25569+(-5/24)</f>
        <v>41964.507986111108</v>
      </c>
      <c r="T3587" s="9">
        <f t="shared" ref="T3587:T3650" si="341">(((I3587:I3587/60)/60)/24)+DATE(1970,1,1)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E:E/D:D</f>
        <v>1.04</v>
      </c>
      <c r="P3651">
        <f t="shared" ref="P3651:P3714" si="343">E:E/L:L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9">
        <f t="shared" ref="S3651:S3714" si="346">(J3651/86400)+25569+(-5/24)</f>
        <v>41780.504560185182</v>
      </c>
      <c r="T3651" s="9">
        <f t="shared" ref="T3651:T3714" si="347">(((I3651:I3651/60)/60)/24)+DATE(1970,1,1)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E:E/D:D</f>
        <v>1.0149999999999999</v>
      </c>
      <c r="P3715">
        <f t="shared" ref="P3715:P3778" si="349">E:E/L:L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9">
        <f t="shared" ref="S3715:S3778" si="352">(J3715/86400)+25569+(-5/24)</f>
        <v>42505.529699074068</v>
      </c>
      <c r="T3715" s="9">
        <f t="shared" ref="T3715:T3778" si="353">(((I3715:I3715/60)/60)/24)+DATE(1970,1,1)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E:E/D:D</f>
        <v>1.4319999999999999</v>
      </c>
      <c r="P3779">
        <f t="shared" ref="P3779:P3842" si="355">E:E/L:L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 s="9">
        <f t="shared" ref="S3779:S3842" si="358">(J3779/86400)+25569+(-5/24)</f>
        <v>41886.903020833335</v>
      </c>
      <c r="T3779" s="9">
        <f t="shared" ref="T3779:T3842" si="359">(((I3779:I3779/60)/60)/24)+DATE(1970,1,1)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E:E/D:D</f>
        <v>8.72E-2</v>
      </c>
      <c r="P3843">
        <f t="shared" ref="P3843:P3906" si="361">E:E/L:L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 s="9">
        <f t="shared" ref="S3843:S3906" si="364">(J3843/86400)+25569+(-5/24)</f>
        <v>41780.57739583333</v>
      </c>
      <c r="T3843" s="9">
        <f t="shared" ref="T3843:T3906" si="365">(((I3843:I3843/60)/60)/24)+DATE(1970,1,1)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E:E/D:D</f>
        <v>0.11533333333333333</v>
      </c>
      <c r="P3907">
        <f t="shared" ref="P3907:P3970" si="367">E:E/L:L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 s="9">
        <f t="shared" ref="S3907:S3970" si="370">(J3907/86400)+25569+(-5/24)</f>
        <v>42124.415543981479</v>
      </c>
      <c r="T3907" s="9">
        <f t="shared" ref="T3907:T3970" si="371">(((I3907:I3907/60)/60)/24)+DATE(1970,1,1)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E:E/D:D</f>
        <v>7.4690265486725665E-2</v>
      </c>
      <c r="P3971">
        <f t="shared" ref="P3971:P4034" si="373">E:E/L:L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 s="9">
        <f t="shared" ref="S3971:S4034" si="376">(J3971/86400)+25569+(-5/24)</f>
        <v>42601.646365740737</v>
      </c>
      <c r="T3971" s="9">
        <f t="shared" ref="T3971:T4034" si="377">(((I3971:I3971/60)/60)/24)+DATE(1970,1,1)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E:E/D:D</f>
        <v>0.25698702928870293</v>
      </c>
      <c r="P4035">
        <f t="shared" ref="P4035:P4098" si="379">E:E/L:L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 s="9">
        <f t="shared" ref="S4035:S4098" si="382">(J4035/86400)+25569+(-5/24)</f>
        <v>42614.06046296296</v>
      </c>
      <c r="T4035" s="9">
        <f t="shared" ref="T4035:T4098" si="383">(((I4035:I4035/60)/60)/24)+DATE(1970,1,1)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E:E/D:D</f>
        <v>0</v>
      </c>
      <c r="P4099" t="e">
        <f t="shared" ref="P4099:P4115" si="385">E:E/L:L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 s="9">
        <f t="shared" ref="S4099:S4115" si="388">(J4099/86400)+25569+(-5/24)</f>
        <v>42344.616168981483</v>
      </c>
      <c r="T4099" s="9">
        <f t="shared" ref="T4099:T4115" si="389">(((I4099:I4099/60)/60)/24)+DATE(1970,1,1)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42377.273611111115</v>
      </c>
    </row>
  </sheetData>
  <autoFilter ref="A1:R4115" xr:uid="{36EF9CCF-0E45-4E1D-98CA-A12A3353B3B3}"/>
  <conditionalFormatting sqref="F1:F1048576">
    <cfRule type="containsText" dxfId="4" priority="11" operator="containsText" text="successful">
      <formula>NOT(ISERROR(SEARCH("successful",F1)))</formula>
    </cfRule>
    <cfRule type="containsText" dxfId="3" priority="10" operator="containsText" text="failed">
      <formula>NOT(ISERROR(SEARCH("failed",F1)))</formula>
    </cfRule>
    <cfRule type="containsText" dxfId="2" priority="9" operator="containsText" text="canceled">
      <formula>NOT(ISERROR(SEARCH("canceled",F1)))</formula>
    </cfRule>
    <cfRule type="containsText" dxfId="1" priority="8" operator="containsText" text="live">
      <formula>NOT(ISERROR(SEARCH("live",F1)))</formula>
    </cfRule>
  </conditionalFormatting>
  <conditionalFormatting sqref="P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2" operator="containsText" id="{54B6A43B-0CFC-4228-A22F-BE1A05E07231}">
            <xm:f>NOT(ISERROR(SEARCH(successful,F1)))</xm:f>
            <xm:f>successful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E272A-406A-4679-91D5-8C3C4BCC3D70}">
  <dimension ref="A1:F14"/>
  <sheetViews>
    <sheetView tabSelected="1" workbookViewId="0">
      <selection activeCell="A3" activeCellId="1" sqref="A1:B1 A3:F14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8310</v>
      </c>
    </row>
    <row r="3" spans="1:6" x14ac:dyDescent="0.3">
      <c r="A3" s="6" t="s">
        <v>8313</v>
      </c>
      <c r="B3" s="6" t="s">
        <v>8311</v>
      </c>
    </row>
    <row r="4" spans="1:6" x14ac:dyDescent="0.3">
      <c r="A4" s="6" t="s">
        <v>8314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3">
      <c r="A5" s="8" t="s">
        <v>8315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">
      <c r="A6" s="8" t="s">
        <v>8316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">
      <c r="A7" s="8" t="s">
        <v>8317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">
      <c r="A8" s="8" t="s">
        <v>8318</v>
      </c>
      <c r="B8" s="7"/>
      <c r="C8" s="7"/>
      <c r="D8" s="7"/>
      <c r="E8" s="7">
        <v>24</v>
      </c>
      <c r="F8" s="7">
        <v>24</v>
      </c>
    </row>
    <row r="9" spans="1:6" x14ac:dyDescent="0.3">
      <c r="A9" s="8" t="s">
        <v>8319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">
      <c r="A10" s="8" t="s">
        <v>8320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">
      <c r="A11" s="8" t="s">
        <v>8321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">
      <c r="A12" s="8" t="s">
        <v>8322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">
      <c r="A13" s="8" t="s">
        <v>8323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">
      <c r="A14" s="8" t="s">
        <v>8312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0AF5-A782-4290-83DB-ED47663696F8}">
  <dimension ref="A1:F46"/>
  <sheetViews>
    <sheetView workbookViewId="0">
      <selection activeCell="A3" activeCellId="1" sqref="A1:B1 A3:F46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8310</v>
      </c>
    </row>
    <row r="3" spans="1:6" x14ac:dyDescent="0.3">
      <c r="A3" s="6" t="s">
        <v>8313</v>
      </c>
      <c r="B3" s="6" t="s">
        <v>8311</v>
      </c>
    </row>
    <row r="4" spans="1:6" x14ac:dyDescent="0.3">
      <c r="A4" s="6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8" t="s">
        <v>8364</v>
      </c>
      <c r="B5" s="7">
        <v>20</v>
      </c>
      <c r="C5" s="7"/>
      <c r="D5" s="7"/>
      <c r="E5" s="7"/>
      <c r="F5" s="7">
        <v>20</v>
      </c>
    </row>
    <row r="6" spans="1:6" x14ac:dyDescent="0.3">
      <c r="A6" s="8" t="s">
        <v>8363</v>
      </c>
      <c r="B6" s="7">
        <v>100</v>
      </c>
      <c r="C6" s="7">
        <v>60</v>
      </c>
      <c r="D6" s="7"/>
      <c r="E6" s="7"/>
      <c r="F6" s="7">
        <v>160</v>
      </c>
    </row>
    <row r="7" spans="1:6" x14ac:dyDescent="0.3">
      <c r="A7" s="8" t="s">
        <v>8362</v>
      </c>
      <c r="B7" s="7">
        <v>60</v>
      </c>
      <c r="C7" s="7">
        <v>120</v>
      </c>
      <c r="D7" s="7"/>
      <c r="E7" s="7">
        <v>20</v>
      </c>
      <c r="F7" s="7">
        <v>200</v>
      </c>
    </row>
    <row r="8" spans="1:6" x14ac:dyDescent="0.3">
      <c r="A8" s="8" t="s">
        <v>8361</v>
      </c>
      <c r="B8" s="7"/>
      <c r="C8" s="7">
        <v>100</v>
      </c>
      <c r="D8" s="7"/>
      <c r="E8" s="7"/>
      <c r="F8" s="7">
        <v>100</v>
      </c>
    </row>
    <row r="9" spans="1:6" x14ac:dyDescent="0.3">
      <c r="A9" s="8" t="s">
        <v>8360</v>
      </c>
      <c r="B9" s="7">
        <v>10</v>
      </c>
      <c r="C9" s="7">
        <v>47</v>
      </c>
      <c r="D9" s="7"/>
      <c r="E9" s="7"/>
      <c r="F9" s="7">
        <v>57</v>
      </c>
    </row>
    <row r="10" spans="1:6" x14ac:dyDescent="0.3">
      <c r="A10" s="8" t="s">
        <v>8359</v>
      </c>
      <c r="B10" s="7"/>
      <c r="C10" s="7"/>
      <c r="D10" s="7"/>
      <c r="E10" s="7">
        <v>60</v>
      </c>
      <c r="F10" s="7">
        <v>60</v>
      </c>
    </row>
    <row r="11" spans="1:6" x14ac:dyDescent="0.3">
      <c r="A11" s="8" t="s">
        <v>8358</v>
      </c>
      <c r="B11" s="7"/>
      <c r="C11" s="7"/>
      <c r="D11" s="7"/>
      <c r="E11" s="7">
        <v>80</v>
      </c>
      <c r="F11" s="7">
        <v>80</v>
      </c>
    </row>
    <row r="12" spans="1:6" x14ac:dyDescent="0.3">
      <c r="A12" s="8" t="s">
        <v>8357</v>
      </c>
      <c r="B12" s="7">
        <v>17</v>
      </c>
      <c r="C12" s="7">
        <v>80</v>
      </c>
      <c r="D12" s="7">
        <v>5</v>
      </c>
      <c r="E12" s="7">
        <v>85</v>
      </c>
      <c r="F12" s="7">
        <v>187</v>
      </c>
    </row>
    <row r="13" spans="1:6" x14ac:dyDescent="0.3">
      <c r="A13" s="8" t="s">
        <v>8356</v>
      </c>
      <c r="B13" s="7">
        <v>18</v>
      </c>
      <c r="C13" s="7">
        <v>2</v>
      </c>
      <c r="D13" s="7"/>
      <c r="E13" s="7">
        <v>40</v>
      </c>
      <c r="F13" s="7">
        <v>60</v>
      </c>
    </row>
    <row r="14" spans="1:6" x14ac:dyDescent="0.3">
      <c r="A14" s="8" t="s">
        <v>8355</v>
      </c>
      <c r="B14" s="7"/>
      <c r="C14" s="7"/>
      <c r="D14" s="7">
        <v>6</v>
      </c>
      <c r="E14" s="7">
        <v>34</v>
      </c>
      <c r="F14" s="7">
        <v>40</v>
      </c>
    </row>
    <row r="15" spans="1:6" x14ac:dyDescent="0.3">
      <c r="A15" s="8" t="s">
        <v>8354</v>
      </c>
      <c r="B15" s="7"/>
      <c r="C15" s="7"/>
      <c r="D15" s="7"/>
      <c r="E15" s="7">
        <v>60</v>
      </c>
      <c r="F15" s="7">
        <v>60</v>
      </c>
    </row>
    <row r="16" spans="1:6" x14ac:dyDescent="0.3">
      <c r="A16" s="8" t="s">
        <v>8353</v>
      </c>
      <c r="B16" s="7">
        <v>40</v>
      </c>
      <c r="C16" s="7"/>
      <c r="D16" s="7"/>
      <c r="E16" s="7"/>
      <c r="F16" s="7">
        <v>40</v>
      </c>
    </row>
    <row r="17" spans="1:6" x14ac:dyDescent="0.3">
      <c r="A17" s="8" t="s">
        <v>8352</v>
      </c>
      <c r="B17" s="7"/>
      <c r="C17" s="7"/>
      <c r="D17" s="7"/>
      <c r="E17" s="7">
        <v>260</v>
      </c>
      <c r="F17" s="7">
        <v>260</v>
      </c>
    </row>
    <row r="18" spans="1:6" x14ac:dyDescent="0.3">
      <c r="A18" s="8" t="s">
        <v>8351</v>
      </c>
      <c r="B18" s="7"/>
      <c r="C18" s="7">
        <v>20</v>
      </c>
      <c r="D18" s="7"/>
      <c r="E18" s="7"/>
      <c r="F18" s="7">
        <v>20</v>
      </c>
    </row>
    <row r="19" spans="1:6" x14ac:dyDescent="0.3">
      <c r="A19" s="8" t="s">
        <v>8350</v>
      </c>
      <c r="B19" s="7"/>
      <c r="C19" s="7"/>
      <c r="D19" s="7"/>
      <c r="E19" s="7">
        <v>20</v>
      </c>
      <c r="F19" s="7">
        <v>20</v>
      </c>
    </row>
    <row r="20" spans="1:6" x14ac:dyDescent="0.3">
      <c r="A20" s="8" t="s">
        <v>8349</v>
      </c>
      <c r="B20" s="7"/>
      <c r="C20" s="7"/>
      <c r="D20" s="7"/>
      <c r="E20" s="7">
        <v>40</v>
      </c>
      <c r="F20" s="7">
        <v>40</v>
      </c>
    </row>
    <row r="21" spans="1:6" x14ac:dyDescent="0.3">
      <c r="A21" s="8" t="s">
        <v>8348</v>
      </c>
      <c r="B21" s="7"/>
      <c r="C21" s="7">
        <v>353</v>
      </c>
      <c r="D21" s="7">
        <v>19</v>
      </c>
      <c r="E21" s="7">
        <v>694</v>
      </c>
      <c r="F21" s="7">
        <v>1066</v>
      </c>
    </row>
    <row r="22" spans="1:6" x14ac:dyDescent="0.3">
      <c r="A22" s="8" t="s">
        <v>8347</v>
      </c>
      <c r="B22" s="7"/>
      <c r="C22" s="7">
        <v>20</v>
      </c>
      <c r="D22" s="7"/>
      <c r="E22" s="7"/>
      <c r="F22" s="7">
        <v>20</v>
      </c>
    </row>
    <row r="23" spans="1:6" x14ac:dyDescent="0.3">
      <c r="A23" s="8" t="s">
        <v>8346</v>
      </c>
      <c r="B23" s="7"/>
      <c r="C23" s="7">
        <v>57</v>
      </c>
      <c r="D23" s="7"/>
      <c r="E23" s="7">
        <v>103</v>
      </c>
      <c r="F23" s="7">
        <v>160</v>
      </c>
    </row>
    <row r="24" spans="1:6" x14ac:dyDescent="0.3">
      <c r="A24" s="8" t="s">
        <v>8345</v>
      </c>
      <c r="B24" s="7"/>
      <c r="C24" s="7">
        <v>20</v>
      </c>
      <c r="D24" s="7"/>
      <c r="E24" s="7"/>
      <c r="F24" s="7">
        <v>20</v>
      </c>
    </row>
    <row r="25" spans="1:6" x14ac:dyDescent="0.3">
      <c r="A25" s="8" t="s">
        <v>8344</v>
      </c>
      <c r="B25" s="7"/>
      <c r="C25" s="7"/>
      <c r="D25" s="7"/>
      <c r="E25" s="7">
        <v>60</v>
      </c>
      <c r="F25" s="7">
        <v>60</v>
      </c>
    </row>
    <row r="26" spans="1:6" x14ac:dyDescent="0.3">
      <c r="A26" s="8" t="s">
        <v>8343</v>
      </c>
      <c r="B26" s="7"/>
      <c r="C26" s="7">
        <v>20</v>
      </c>
      <c r="D26" s="7"/>
      <c r="E26" s="7"/>
      <c r="F26" s="7">
        <v>20</v>
      </c>
    </row>
    <row r="27" spans="1:6" x14ac:dyDescent="0.3">
      <c r="A27" s="8" t="s">
        <v>8342</v>
      </c>
      <c r="B27" s="7">
        <v>20</v>
      </c>
      <c r="C27" s="7">
        <v>60</v>
      </c>
      <c r="D27" s="7"/>
      <c r="E27" s="7">
        <v>60</v>
      </c>
      <c r="F27" s="7">
        <v>140</v>
      </c>
    </row>
    <row r="28" spans="1:6" x14ac:dyDescent="0.3">
      <c r="A28" s="8" t="s">
        <v>8341</v>
      </c>
      <c r="B28" s="7"/>
      <c r="C28" s="7">
        <v>40</v>
      </c>
      <c r="D28" s="7"/>
      <c r="E28" s="7"/>
      <c r="F28" s="7">
        <v>40</v>
      </c>
    </row>
    <row r="29" spans="1:6" x14ac:dyDescent="0.3">
      <c r="A29" s="8" t="s">
        <v>8340</v>
      </c>
      <c r="B29" s="7"/>
      <c r="C29" s="7"/>
      <c r="D29" s="7"/>
      <c r="E29" s="7">
        <v>20</v>
      </c>
      <c r="F29" s="7">
        <v>20</v>
      </c>
    </row>
    <row r="30" spans="1:6" x14ac:dyDescent="0.3">
      <c r="A30" s="8" t="s">
        <v>8339</v>
      </c>
      <c r="B30" s="7"/>
      <c r="C30" s="7">
        <v>11</v>
      </c>
      <c r="D30" s="7"/>
      <c r="E30" s="7">
        <v>9</v>
      </c>
      <c r="F30" s="7">
        <v>20</v>
      </c>
    </row>
    <row r="31" spans="1:6" x14ac:dyDescent="0.3">
      <c r="A31" s="8" t="s">
        <v>8338</v>
      </c>
      <c r="B31" s="7"/>
      <c r="C31" s="7">
        <v>60</v>
      </c>
      <c r="D31" s="7"/>
      <c r="E31" s="7"/>
      <c r="F31" s="7">
        <v>60</v>
      </c>
    </row>
    <row r="32" spans="1:6" x14ac:dyDescent="0.3">
      <c r="A32" s="8" t="s">
        <v>8337</v>
      </c>
      <c r="B32" s="7"/>
      <c r="C32" s="7">
        <v>20</v>
      </c>
      <c r="D32" s="7"/>
      <c r="E32" s="7">
        <v>140</v>
      </c>
      <c r="F32" s="7">
        <v>160</v>
      </c>
    </row>
    <row r="33" spans="1:6" x14ac:dyDescent="0.3">
      <c r="A33" s="8" t="s">
        <v>8336</v>
      </c>
      <c r="B33" s="7"/>
      <c r="C33" s="7"/>
      <c r="D33" s="7"/>
      <c r="E33" s="7">
        <v>140</v>
      </c>
      <c r="F33" s="7">
        <v>140</v>
      </c>
    </row>
    <row r="34" spans="1:6" x14ac:dyDescent="0.3">
      <c r="A34" s="8" t="s">
        <v>8335</v>
      </c>
      <c r="B34" s="7"/>
      <c r="C34" s="7">
        <v>20</v>
      </c>
      <c r="D34" s="7"/>
      <c r="E34" s="7"/>
      <c r="F34" s="7">
        <v>20</v>
      </c>
    </row>
    <row r="35" spans="1:6" x14ac:dyDescent="0.3">
      <c r="A35" s="8" t="s">
        <v>8334</v>
      </c>
      <c r="B35" s="7">
        <v>20</v>
      </c>
      <c r="C35" s="7">
        <v>120</v>
      </c>
      <c r="D35" s="7"/>
      <c r="E35" s="7"/>
      <c r="F35" s="7">
        <v>140</v>
      </c>
    </row>
    <row r="36" spans="1:6" x14ac:dyDescent="0.3">
      <c r="A36" s="8" t="s">
        <v>8333</v>
      </c>
      <c r="B36" s="7"/>
      <c r="C36" s="7">
        <v>40</v>
      </c>
      <c r="D36" s="7"/>
      <c r="E36" s="7"/>
      <c r="F36" s="7">
        <v>40</v>
      </c>
    </row>
    <row r="37" spans="1:6" x14ac:dyDescent="0.3">
      <c r="A37" s="8" t="s">
        <v>8332</v>
      </c>
      <c r="B37" s="7"/>
      <c r="C37" s="7">
        <v>40</v>
      </c>
      <c r="D37" s="7">
        <v>20</v>
      </c>
      <c r="E37" s="7"/>
      <c r="F37" s="7">
        <v>60</v>
      </c>
    </row>
    <row r="38" spans="1:6" x14ac:dyDescent="0.3">
      <c r="A38" s="8" t="s">
        <v>8331</v>
      </c>
      <c r="B38" s="7"/>
      <c r="C38" s="7"/>
      <c r="D38" s="7"/>
      <c r="E38" s="7">
        <v>40</v>
      </c>
      <c r="F38" s="7">
        <v>40</v>
      </c>
    </row>
    <row r="39" spans="1:6" x14ac:dyDescent="0.3">
      <c r="A39" s="8" t="s">
        <v>8330</v>
      </c>
      <c r="B39" s="7"/>
      <c r="C39" s="7">
        <v>80</v>
      </c>
      <c r="D39" s="7"/>
      <c r="E39" s="7"/>
      <c r="F39" s="7">
        <v>80</v>
      </c>
    </row>
    <row r="40" spans="1:6" x14ac:dyDescent="0.3">
      <c r="A40" s="8" t="s">
        <v>8329</v>
      </c>
      <c r="B40" s="7"/>
      <c r="C40" s="7"/>
      <c r="D40" s="7"/>
      <c r="E40" s="7">
        <v>180</v>
      </c>
      <c r="F40" s="7">
        <v>180</v>
      </c>
    </row>
    <row r="41" spans="1:6" x14ac:dyDescent="0.3">
      <c r="A41" s="8" t="s">
        <v>8328</v>
      </c>
      <c r="B41" s="7"/>
      <c r="C41" s="7"/>
      <c r="D41" s="7"/>
      <c r="E41" s="7">
        <v>40</v>
      </c>
      <c r="F41" s="7">
        <v>40</v>
      </c>
    </row>
    <row r="42" spans="1:6" x14ac:dyDescent="0.3">
      <c r="A42" s="8" t="s">
        <v>8327</v>
      </c>
      <c r="B42" s="7"/>
      <c r="C42" s="7">
        <v>40</v>
      </c>
      <c r="D42" s="7"/>
      <c r="E42" s="7"/>
      <c r="F42" s="7">
        <v>40</v>
      </c>
    </row>
    <row r="43" spans="1:6" x14ac:dyDescent="0.3">
      <c r="A43" s="8" t="s">
        <v>8326</v>
      </c>
      <c r="B43" s="7">
        <v>24</v>
      </c>
      <c r="C43" s="7"/>
      <c r="D43" s="7"/>
      <c r="E43" s="7"/>
      <c r="F43" s="7">
        <v>24</v>
      </c>
    </row>
    <row r="44" spans="1:6" x14ac:dyDescent="0.3">
      <c r="A44" s="8" t="s">
        <v>8325</v>
      </c>
      <c r="B44" s="7">
        <v>20</v>
      </c>
      <c r="C44" s="7"/>
      <c r="D44" s="7"/>
      <c r="E44" s="7"/>
      <c r="F44" s="7">
        <v>20</v>
      </c>
    </row>
    <row r="45" spans="1:6" x14ac:dyDescent="0.3">
      <c r="A45" s="8" t="s">
        <v>8324</v>
      </c>
      <c r="B45" s="7"/>
      <c r="C45" s="7">
        <v>100</v>
      </c>
      <c r="D45" s="7"/>
      <c r="E45" s="7"/>
      <c r="F45" s="7">
        <v>100</v>
      </c>
    </row>
    <row r="46" spans="1:6" x14ac:dyDescent="0.3">
      <c r="A46" s="8" t="s">
        <v>8312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AE1F7-4BE5-461D-BF03-2991443F130D}">
  <dimension ref="A1:E18"/>
  <sheetViews>
    <sheetView workbookViewId="0">
      <selection activeCell="A5" sqref="A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6" t="s">
        <v>8308</v>
      </c>
      <c r="B1" t="s">
        <v>8310</v>
      </c>
    </row>
    <row r="2" spans="1:5" x14ac:dyDescent="0.3">
      <c r="A2" s="6" t="s">
        <v>8379</v>
      </c>
      <c r="B2" t="s">
        <v>8310</v>
      </c>
    </row>
    <row r="4" spans="1:5" x14ac:dyDescent="0.3">
      <c r="A4" s="6" t="s">
        <v>8313</v>
      </c>
      <c r="B4" s="6" t="s">
        <v>8311</v>
      </c>
    </row>
    <row r="5" spans="1:5" x14ac:dyDescent="0.3">
      <c r="A5" s="6" t="s">
        <v>8314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8" t="s">
        <v>8373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8" t="s">
        <v>8374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8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8" t="s">
        <v>8376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8" t="s">
        <v>8367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8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8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8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8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8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8" t="s">
        <v>8372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8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8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53A73-7291-462D-A577-9BD6CB7E81D3}">
  <dimension ref="A1:H13"/>
  <sheetViews>
    <sheetView topLeftCell="A6" workbookViewId="0">
      <selection sqref="A1:XFD1048576"/>
    </sheetView>
  </sheetViews>
  <sheetFormatPr defaultRowHeight="14.4" x14ac:dyDescent="0.3"/>
  <cols>
    <col min="1" max="1" width="26.5546875" style="10" bestFit="1" customWidth="1"/>
    <col min="2" max="2" width="16.44140625" style="10" bestFit="1" customWidth="1"/>
    <col min="3" max="3" width="12.77734375" style="10" bestFit="1" customWidth="1"/>
    <col min="4" max="4" width="15.5546875" style="10" bestFit="1" customWidth="1"/>
    <col min="5" max="5" width="12.21875" style="10" bestFit="1" customWidth="1"/>
    <col min="6" max="6" width="19.109375" style="10" bestFit="1" customWidth="1"/>
    <col min="7" max="7" width="15.44140625" style="10" bestFit="1" customWidth="1"/>
    <col min="8" max="8" width="18.21875" style="10" bestFit="1" customWidth="1"/>
    <col min="9" max="16384" width="8.88671875" style="10"/>
  </cols>
  <sheetData>
    <row r="1" spans="1:8" x14ac:dyDescent="0.3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8387</v>
      </c>
      <c r="F1" s="10" t="s">
        <v>8384</v>
      </c>
      <c r="G1" s="10" t="s">
        <v>8385</v>
      </c>
      <c r="H1" s="10" t="s">
        <v>8386</v>
      </c>
    </row>
    <row r="2" spans="1:8" x14ac:dyDescent="0.3">
      <c r="A2" s="10" t="s">
        <v>8388</v>
      </c>
      <c r="B2" s="10">
        <f>COUNTIFS(Original!F:F,"successful",Original!D:D,"&lt;1000")</f>
        <v>322</v>
      </c>
      <c r="C2" s="10">
        <f>COUNTIFS(Original!F:F,"failed",Original!D:D,"&lt;1000")</f>
        <v>113</v>
      </c>
      <c r="D2" s="10">
        <f>COUNTIFS(Original!F:F,"canceled",Original!D:D,"&lt;1000")</f>
        <v>18</v>
      </c>
      <c r="E2" s="10">
        <f>SUM(B2:D2)</f>
        <v>453</v>
      </c>
      <c r="F2" s="11">
        <f>B2:B2/E2:E2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s="10" t="s">
        <v>8389</v>
      </c>
      <c r="B3" s="10">
        <f>COUNTIFS(Original!F:F,"successful",Original!D:D,"&gt;=1000",Original!D:D,"&lt; 4999")</f>
        <v>931</v>
      </c>
      <c r="C3" s="10">
        <f>COUNTIFS(Original!F:F,"failed",Original!D:D,"&gt;=1000",Original!D:D,"&lt; 4999")</f>
        <v>420</v>
      </c>
      <c r="D3" s="10">
        <f>COUNTIFS(Original!F:F,"canceled",Original!D:D,"&gt;=1000",Original!D:D,"&lt; 4999")</f>
        <v>60</v>
      </c>
      <c r="E3" s="10">
        <f t="shared" ref="E3:E13" si="0">SUM(B3:D3)</f>
        <v>1411</v>
      </c>
      <c r="F3" s="11">
        <f t="shared" ref="F3:F13" si="1">B3:B3/E3:E3</f>
        <v>0.65981573352232459</v>
      </c>
      <c r="G3" s="11">
        <f t="shared" ref="G3:G13" si="2">C3/E3</f>
        <v>0.297661233167966</v>
      </c>
      <c r="H3" s="11">
        <f t="shared" ref="H3:H13" si="3">D3/E3</f>
        <v>4.2523033309709427E-2</v>
      </c>
    </row>
    <row r="4" spans="1:8" x14ac:dyDescent="0.3">
      <c r="A4" s="10" t="s">
        <v>8390</v>
      </c>
      <c r="B4" s="10">
        <f>COUNTIFS(Original!F:F,"successful",Original!D:D,"&gt;=4999",Original!D:D,"&lt; 9999")</f>
        <v>381</v>
      </c>
      <c r="C4" s="10">
        <f>COUNTIFS(Original!F:F,"failed",Original!D:D,"&gt;=5000",Original!D:D,"&lt; 9999")</f>
        <v>282</v>
      </c>
      <c r="D4" s="10">
        <f>COUNTIFS(Original!F:F,"canceled",Original!D:D,"&gt;=4999",Original!D:D,"&lt; 9999")</f>
        <v>51</v>
      </c>
      <c r="E4" s="10">
        <f t="shared" si="0"/>
        <v>714</v>
      </c>
      <c r="F4" s="11">
        <f t="shared" si="1"/>
        <v>0.53361344537815125</v>
      </c>
      <c r="G4" s="11">
        <f t="shared" si="2"/>
        <v>0.3949579831932773</v>
      </c>
      <c r="H4" s="11">
        <f t="shared" si="3"/>
        <v>7.1428571428571425E-2</v>
      </c>
    </row>
    <row r="5" spans="1:8" x14ac:dyDescent="0.3">
      <c r="A5" s="10" t="s">
        <v>8391</v>
      </c>
      <c r="B5" s="10">
        <f>COUNTIFS(Original!F:F,"successful",Original!D:D,"&gt;=10000",Original!D:D,"&lt; 14999")</f>
        <v>168</v>
      </c>
      <c r="C5" s="10">
        <f>COUNTIFS(Original!F:F,"failed",Original!D:D,"&gt;=10000",Original!D:D,"&lt; 14999")</f>
        <v>144</v>
      </c>
      <c r="D5" s="10">
        <f>COUNTIFS(Original!F:F,"canceled",Original!D:D,"&gt;=10000",Original!D:D,"&lt; 14999")</f>
        <v>40</v>
      </c>
      <c r="E5" s="10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s="10" t="s">
        <v>8392</v>
      </c>
      <c r="B6" s="10">
        <f>COUNTIFS(Original!F:F,"successful",Original!D:D,"&gt;=15000",Original!D:D,"&lt; 19999")</f>
        <v>94</v>
      </c>
      <c r="C6" s="10">
        <f>COUNTIFS(Original!F:F,"failed",Original!D:D,"&gt;=15000",Original!D:D,"&lt; 19999")</f>
        <v>90</v>
      </c>
      <c r="D6" s="10">
        <f>COUNTIFS(Original!F:F,"canceled",Original!D:D,"&gt;=15000",Original!D:D,"&lt; 19999")</f>
        <v>17</v>
      </c>
      <c r="E6" s="10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s="10" t="s">
        <v>8393</v>
      </c>
      <c r="B7" s="10">
        <f>COUNTIFS(Original!F:F,"successful",Original!D:D,"&gt;=20000",Original!D:D,"&lt; 24999")</f>
        <v>62</v>
      </c>
      <c r="C7" s="10">
        <f>COUNTIFS(Original!F:F,"failed",Original!D:D,"&gt;=20000",Original!D:D,"&lt; 24999")</f>
        <v>72</v>
      </c>
      <c r="D7" s="10">
        <f>COUNTIFS(Original!F:F,"canceled",Original!D:D,"&gt;=20000",Original!D:D,"&lt; 24999")</f>
        <v>14</v>
      </c>
      <c r="E7" s="10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s="10" t="s">
        <v>8394</v>
      </c>
      <c r="B8" s="10">
        <f>COUNTIFS(Original!F:F,"successful",Original!D:D,"&gt;=25000",Original!D:D,"&lt; 29999")</f>
        <v>55</v>
      </c>
      <c r="C8" s="10">
        <f>COUNTIFS(Original!F:F,"failed",Original!D:D,"&gt;=25000",Original!D:D,"&lt; 29999")</f>
        <v>64</v>
      </c>
      <c r="D8" s="10">
        <f>COUNTIFS(Original!F:F,"canceled",Original!D:D,"&gt;=25000",Original!D:D,"&lt; 29999")</f>
        <v>18</v>
      </c>
      <c r="E8" s="10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s="10" t="s">
        <v>8395</v>
      </c>
      <c r="B9" s="10">
        <f>COUNTIFS(Original!F:F,"successful",Original!D:D,"&gt;=30000",Original!D:D,"&lt; 34999")</f>
        <v>32</v>
      </c>
      <c r="C9" s="10">
        <f>COUNTIFS(Original!F:F,"failed",Original!D:D,"&gt;=30000",Original!D:D,"&lt; 34999")</f>
        <v>37</v>
      </c>
      <c r="D9" s="10">
        <f>COUNTIFS(Original!F:F,"canceled",Original!D:D,"&gt;=30000",Original!D:D,"&lt; 34999")</f>
        <v>13</v>
      </c>
      <c r="E9" s="10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s="10" t="s">
        <v>8396</v>
      </c>
      <c r="B10" s="10">
        <f>COUNTIFS(Original!F:F,"successful",Original!D:D,"&gt;=35000",Original!D:D,"&lt; 39999")</f>
        <v>26</v>
      </c>
      <c r="C10" s="10">
        <f>COUNTIFS(Original!F:F,"failed",Original!D:D,"&gt;=35000",Original!D:D,"&lt; 39999")</f>
        <v>22</v>
      </c>
      <c r="D10" s="10">
        <f>COUNTIFS(Original!F:F,"canceled",Original!D:D,"&gt;=35000",Original!D:D,"&lt; 39999")</f>
        <v>7</v>
      </c>
      <c r="E10" s="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s="10" t="s">
        <v>8397</v>
      </c>
      <c r="B11" s="10">
        <f>COUNTIFS(Original!F:F,"successful",Original!D:D,"&gt;=40000",Original!D:D,"&lt; 44999")</f>
        <v>21</v>
      </c>
      <c r="C11" s="10">
        <f>COUNTIFS(Original!F:F,"failed",Original!D:D,"&gt;=40000",Original!D:D,"&lt; 44999")</f>
        <v>16</v>
      </c>
      <c r="D11" s="10">
        <f>COUNTIFS(Original!F:F,"canceled",Original!D:D,"&gt;=40000",Original!D:D,"&lt; 44999")</f>
        <v>6</v>
      </c>
      <c r="E11" s="10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s="10" t="s">
        <v>8398</v>
      </c>
      <c r="B12" s="10">
        <f>COUNTIFS(Original!F:F,"successful",Original!D:D,"&gt;=45000",Original!D:D,"&lt; 49999")</f>
        <v>6</v>
      </c>
      <c r="C12" s="10">
        <f>COUNTIFS(Original!F:F,"failed",Original!D:D,"&gt;=45000",Original!D:D,"&lt; 49999")</f>
        <v>11</v>
      </c>
      <c r="D12" s="10">
        <f>COUNTIFS(Original!F:F,"canceled",Original!D:D,"&gt;=45000",Original!D:D,"&lt; 49999")</f>
        <v>4</v>
      </c>
      <c r="E12" s="10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s="10" t="s">
        <v>8399</v>
      </c>
      <c r="B13" s="10">
        <f>COUNTIFS(Original!F:F,"successful",Original!D:D,"&gt;=50000")</f>
        <v>86</v>
      </c>
      <c r="C13" s="10">
        <f>COUNTIFS(Original!F:F,"failed",Original!D:D,"&gt;=50000")</f>
        <v>258</v>
      </c>
      <c r="D13" s="10">
        <f>COUNTIFS(Original!F:F,"canceled",Original!D:D,"&gt;=50000")</f>
        <v>100</v>
      </c>
      <c r="E13" s="10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addis</cp:lastModifiedBy>
  <dcterms:created xsi:type="dcterms:W3CDTF">2017-04-20T15:17:24Z</dcterms:created>
  <dcterms:modified xsi:type="dcterms:W3CDTF">2018-09-17T23:32:05Z</dcterms:modified>
</cp:coreProperties>
</file>