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updateLinks="never" codeName="ThisWorkbook" defaultThemeVersion="124226"/>
  <mc:AlternateContent xmlns:mc="http://schemas.openxmlformats.org/markup-compatibility/2006">
    <mc:Choice Requires="x15">
      <x15ac:absPath xmlns:x15ac="http://schemas.microsoft.com/office/spreadsheetml/2010/11/ac" url="C:\Users\Main\Documents\4_Trabajo\1_ADRES\7_Ordenes_Servicio\"/>
    </mc:Choice>
  </mc:AlternateContent>
  <xr:revisionPtr revIDLastSave="0" documentId="13_ncr:1_{7DF1EBD2-6616-400C-BCD1-4B186FE0C581}" xr6:coauthVersionLast="47" xr6:coauthVersionMax="47" xr10:uidLastSave="{00000000-0000-0000-0000-000000000000}"/>
  <bookViews>
    <workbookView xWindow="-110" yWindow="-110" windowWidth="19420" windowHeight="10420" tabRatio="1000" xr2:uid="{00000000-000D-0000-FFFF-FFFF00000000}"/>
  </bookViews>
  <sheets>
    <sheet name="Datos" sheetId="12" r:id="rId1"/>
    <sheet name="1) CERTIFICADO DE PAGO" sheetId="13" r:id="rId2"/>
    <sheet name="2) CUENTA DE COBRO" sheetId="20" r:id="rId3"/>
    <sheet name="3) DEPURACION RTE FTE" sheetId="22" r:id="rId4"/>
    <sheet name="4) INFORME DE EJECUCIÓN" sheetId="23" r:id="rId5"/>
    <sheet name="5) CERTIFICADO DE PAGO FINAL" sheetId="25" r:id="rId6"/>
    <sheet name="Num_letras" sheetId="18" r:id="rId7"/>
  </sheets>
  <externalReferences>
    <externalReference r:id="rId8"/>
  </externalReferences>
  <definedNames>
    <definedName name="_edn1" localSheetId="4">'4) INFORME DE EJECUCIÓN'!#REF!</definedName>
    <definedName name="_ednref1" localSheetId="4">'4) INFORME DE EJECUCIÓN'!$B$12</definedName>
    <definedName name="_Fecha">TEXT(TODAY(),"[$-F800]dddd, mmmm dd, aaaa'")</definedName>
    <definedName name="_xlcn.WorksheetConnection_Plantilla_Ordenes1_20231" hidden="1">_2023</definedName>
    <definedName name="Aporte_ARL">Datos!$D$63</definedName>
    <definedName name="Aporte_Pension">Datos!$D$62</definedName>
    <definedName name="Aporte_Salud">Datos!$D$61</definedName>
    <definedName name="_xlnm.Print_Area" localSheetId="1">'1) CERTIFICADO DE PAGO'!$A$1:$W$99</definedName>
    <definedName name="_xlnm.Print_Area" localSheetId="5">'5) CERTIFICADO DE PAGO FINAL'!$A$1:$W$69</definedName>
    <definedName name="_xlnm.Print_Area" localSheetId="0">Datos!$A$1:$M$74</definedName>
    <definedName name="Banco_1">Datos!#REF!</definedName>
    <definedName name="Bancos">#REF!</definedName>
    <definedName name="BASE5">'[1]2023'!$C:$CO</definedName>
    <definedName name="BD_Dependencia">#REF!</definedName>
    <definedName name="BD_Usos">#REF!</definedName>
    <definedName name="Cargo">Datos!$D$71</definedName>
    <definedName name="Concepto_1">Datos!$F$48</definedName>
    <definedName name="Contratista">Datos!$D$10</definedName>
    <definedName name="Contrato_Año">Datos!$D$18</definedName>
    <definedName name="Contrato_N°">Datos!$D$17</definedName>
    <definedName name="Correo">Datos!#REF!</definedName>
    <definedName name="Correo_1">Datos!#REF!</definedName>
    <definedName name="Correo_Supervisor">Datos!#REF!</definedName>
    <definedName name="Depend_1">#REF!</definedName>
    <definedName name="Depend_2">#REF!</definedName>
    <definedName name="Dependencia">Datos!$D$73</definedName>
    <definedName name="Disponible_Pagar">Datos!$D$41</definedName>
    <definedName name="DV_Supervisor">Datos!$G$70</definedName>
    <definedName name="Factura">Datos!$D$53</definedName>
    <definedName name="Fecha_Elaboracion">Datos!$D$72</definedName>
    <definedName name="Fecha_Fac">Datos!$D$54</definedName>
    <definedName name="Fecha_Fin">Datos!$D$20</definedName>
    <definedName name="Fecha_Inicio">Datos!$D$19</definedName>
    <definedName name="Fecha_SGSS">Datos!$D$60</definedName>
    <definedName name="Fechas">#REF!</definedName>
    <definedName name="Fechas_SegS">#REF!</definedName>
    <definedName name="ID_Contratista">Datos!$D$9</definedName>
    <definedName name="ID_Supervisor">Datos!$D$70</definedName>
    <definedName name="Iva" localSheetId="6">Num_letras!#REF!</definedName>
    <definedName name="Lider_Fin">Datos!$D$74</definedName>
    <definedName name="link_paco">Datos!$F$10</definedName>
    <definedName name="N°_Cuenta">Datos!#REF!</definedName>
    <definedName name="NIT_DV">Datos!$G$9</definedName>
    <definedName name="Objeto">Datos!$D$21</definedName>
    <definedName name="Pago_N°">Datos!#REF!</definedName>
    <definedName name="PCI">#REF!</definedName>
    <definedName name="Periodo_Aporte">Datos!$D$59</definedName>
    <definedName name="PLanilla">Datos!$D$58</definedName>
    <definedName name="Porcentaje_1">Datos!$D$42</definedName>
    <definedName name="Recurso">#REF!</definedName>
    <definedName name="Rubros">#REF!</definedName>
    <definedName name="Situación_F">#REF!</definedName>
    <definedName name="Supervisor">Datos!$D$69</definedName>
    <definedName name="Telefono_1">Datos!#REF!</definedName>
    <definedName name="Tipo_Cuenta">Datos!#REF!</definedName>
    <definedName name="Total_Ejecutado">Datos!$D$39</definedName>
    <definedName name="Total_Girado">Datos!$G$35</definedName>
    <definedName name="Usos">#REF!</definedName>
    <definedName name="Valor_Adiciones">Datos!$D$36</definedName>
    <definedName name="Valor_AFC">Datos!#REF!</definedName>
    <definedName name="Valor_Contrato_Inicial">Datos!$D$35</definedName>
    <definedName name="Valor_Pvol">Datos!#REF!</definedName>
    <definedName name="Valor_Reducciones">Datos!$D$37</definedName>
    <definedName name="Valor_total_Contrato">Datos!$D$38</definedName>
    <definedName name="Vr_Causado_NO">Datos!$G$36</definedName>
    <definedName name="Vr_Girado">Datos!#REF!</definedName>
    <definedName name="VR_LETRAS">Num_letras!$G$9</definedName>
    <definedName name="Vr_Pagar">Datos!$D$51</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_2023" name="_2023" connection="WorksheetConnection_Plantilla_Ordenes1!_2023"/>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D10" i="12" l="1"/>
  <c r="G42" i="22" s="1"/>
  <c r="D21" i="12"/>
  <c r="D27" i="12"/>
  <c r="D35" i="12"/>
  <c r="G20" i="20"/>
  <c r="D49" i="12"/>
  <c r="D40" i="12"/>
  <c r="G9" i="12" l="1"/>
  <c r="D9" i="12" l="1"/>
  <c r="C32" i="23" s="1"/>
  <c r="G18" i="22"/>
  <c r="D70" i="12"/>
  <c r="D71" i="12"/>
  <c r="D73" i="12"/>
  <c r="G32" i="20" l="1"/>
  <c r="G43" i="22"/>
  <c r="D69" i="12"/>
  <c r="C6" i="23"/>
  <c r="P60" i="13"/>
  <c r="H60" i="13"/>
  <c r="H90" i="13" l="1"/>
  <c r="G66" i="25" l="1"/>
  <c r="G65" i="25"/>
  <c r="G64" i="25"/>
  <c r="G63" i="25"/>
  <c r="H61" i="25"/>
  <c r="T45" i="25"/>
  <c r="R45" i="25"/>
  <c r="P45" i="25"/>
  <c r="K45" i="25"/>
  <c r="H45" i="25"/>
  <c r="D45" i="25"/>
  <c r="U42" i="25"/>
  <c r="O40" i="25"/>
  <c r="O42" i="25" s="1"/>
  <c r="U39" i="25"/>
  <c r="D39" i="25"/>
  <c r="D38" i="25"/>
  <c r="L34" i="25"/>
  <c r="H34" i="25"/>
  <c r="D34" i="25"/>
  <c r="L30" i="25"/>
  <c r="H30" i="25"/>
  <c r="F7" i="25"/>
  <c r="D30" i="25"/>
  <c r="G22" i="20"/>
  <c r="D20" i="12"/>
  <c r="S7" i="25" s="1"/>
  <c r="D19" i="12"/>
  <c r="N7" i="25" s="1"/>
  <c r="G31" i="20"/>
  <c r="H21" i="25"/>
  <c r="D21" i="25" l="1"/>
  <c r="V45" i="25"/>
  <c r="J21" i="25"/>
  <c r="C13" i="25"/>
  <c r="D11" i="12"/>
  <c r="C10" i="23" l="1"/>
  <c r="C9" i="23"/>
  <c r="C8" i="23"/>
  <c r="C7" i="23"/>
  <c r="G20" i="22"/>
  <c r="L16" i="22"/>
  <c r="G14" i="22"/>
  <c r="G26" i="20"/>
  <c r="G24" i="20"/>
  <c r="C13" i="13"/>
  <c r="F7" i="13"/>
  <c r="L18" i="20"/>
  <c r="G16" i="20"/>
  <c r="J21" i="13"/>
  <c r="G4" i="18"/>
  <c r="AB5" i="18" s="1"/>
  <c r="G99" i="13"/>
  <c r="G98" i="13"/>
  <c r="G97" i="13"/>
  <c r="G96" i="13"/>
  <c r="H94" i="13"/>
  <c r="T60" i="13"/>
  <c r="R60" i="13"/>
  <c r="K60" i="13"/>
  <c r="D60" i="13"/>
  <c r="U39" i="13"/>
  <c r="O37" i="13"/>
  <c r="O39" i="13" s="1"/>
  <c r="U36" i="13"/>
  <c r="D36" i="13"/>
  <c r="D35" i="13"/>
  <c r="L31" i="13"/>
  <c r="H31" i="13"/>
  <c r="D31" i="13"/>
  <c r="L27" i="13"/>
  <c r="H27" i="13"/>
  <c r="D27" i="13"/>
  <c r="H21" i="13"/>
  <c r="D21" i="13"/>
  <c r="S7" i="13"/>
  <c r="N7" i="13"/>
  <c r="D64" i="12"/>
  <c r="C54" i="12"/>
  <c r="C53" i="12"/>
  <c r="D50" i="12"/>
  <c r="C50" i="12"/>
  <c r="C49" i="12"/>
  <c r="D38" i="12"/>
  <c r="P30" i="25" s="1"/>
  <c r="D18" i="12"/>
  <c r="E50" i="12" l="1"/>
  <c r="U37" i="13"/>
  <c r="U40" i="25"/>
  <c r="K7" i="13"/>
  <c r="K7" i="25"/>
  <c r="D42" i="12"/>
  <c r="D41" i="12"/>
  <c r="AC6" i="18"/>
  <c r="AC7" i="18" s="1"/>
  <c r="AE6" i="18"/>
  <c r="AE7" i="18" s="1"/>
  <c r="V60" i="13"/>
  <c r="G5" i="18"/>
  <c r="X6" i="18" s="1"/>
  <c r="X7" i="18" s="1"/>
  <c r="P27" i="13"/>
  <c r="P31" i="13" l="1"/>
  <c r="P34" i="25"/>
  <c r="T6" i="18"/>
  <c r="T7" i="18" s="1"/>
  <c r="Y6" i="18"/>
  <c r="Y7" i="18" s="1"/>
  <c r="J6" i="18"/>
  <c r="AD7" i="18"/>
  <c r="AC8" i="18"/>
  <c r="AF7" i="18"/>
  <c r="V6" i="18"/>
  <c r="V7" i="18" s="1"/>
  <c r="S6" i="18"/>
  <c r="S7" i="18" s="1"/>
  <c r="N6" i="18"/>
  <c r="N7" i="18" s="1"/>
  <c r="O6" i="18"/>
  <c r="O7" i="18" s="1"/>
  <c r="L6" i="18"/>
  <c r="L7" i="18" s="1"/>
  <c r="G6" i="18"/>
  <c r="G7" i="18" s="1"/>
  <c r="Q6" i="18"/>
  <c r="Q7" i="18" s="1"/>
  <c r="I6" i="18"/>
  <c r="AA6" i="18"/>
  <c r="AA7" i="18" s="1"/>
  <c r="J8" i="18" l="1"/>
  <c r="K7" i="18"/>
  <c r="J7" i="18"/>
  <c r="W7" i="18"/>
  <c r="U7" i="18"/>
  <c r="Z7" i="18"/>
  <c r="X8" i="18"/>
  <c r="T8" i="18"/>
  <c r="S8" i="18"/>
  <c r="Y8" i="18"/>
  <c r="P7" i="18"/>
  <c r="N8" i="18"/>
  <c r="H7" i="18"/>
  <c r="R7" i="18"/>
  <c r="M7" i="18"/>
  <c r="I7" i="18"/>
  <c r="O8" i="18"/>
  <c r="AB7" i="18"/>
  <c r="I8" i="18"/>
  <c r="G9"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Main</author>
  </authors>
  <commentList>
    <comment ref="E39" authorId="0" shapeId="0" xr:uid="{AA104BDE-2AD4-4974-B172-36CE30E6FD80}">
      <text>
        <r>
          <rPr>
            <b/>
            <sz val="9"/>
            <color indexed="81"/>
            <rFont val="Tahoma"/>
            <family val="2"/>
          </rPr>
          <t>Editzon Lagos: Celdas resaltados en rojo son valores que ya tienen financiera y que no deberían ir en este reporte</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7B019AD-1F3E-4299-BD01-028C3D456410}" keepAlive="1" name="Consulta - 2023" description="Conexión a la consulta '2023' en el libro." type="5" refreshedVersion="7" background="1" saveData="1">
    <dbPr connection="Provider=Microsoft.Mashup.OleDb.1;Data Source=$Workbook$;Location=2023;Extended Properties=&quot;&quot;" command="SELECT * FROM [2023]"/>
  </connection>
  <connection id="2" xr16:uid="{01ECBE6D-EFCC-495E-BE95-D11E9012BFCF}" keepAlive="1" name="ThisWorkbookDataModel" description="Modelo de dat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C7B7E54-C7C2-475B-85B5-4ADEA7927C5F}" name="WorksheetConnection_Plantilla_Ordenes1!_2023" type="102" refreshedVersion="7" minRefreshableVersion="5">
    <extLst>
      <ext xmlns:x15="http://schemas.microsoft.com/office/spreadsheetml/2010/11/main" uri="{DE250136-89BD-433C-8126-D09CA5730AF9}">
        <x15:connection id="_2023">
          <x15:rangePr sourceName="_xlcn.WorksheetConnection_Plantilla_Ordenes1_20231"/>
        </x15:connection>
      </ext>
    </extLst>
  </connection>
</connections>
</file>

<file path=xl/sharedStrings.xml><?xml version="1.0" encoding="utf-8"?>
<sst xmlns="http://schemas.openxmlformats.org/spreadsheetml/2006/main" count="128" uniqueCount="94">
  <si>
    <t>CC o NIT</t>
  </si>
  <si>
    <t>DV</t>
  </si>
  <si>
    <t>Nombres y Apellidos</t>
  </si>
  <si>
    <t>Link de Paco</t>
  </si>
  <si>
    <t>Número del Contrato (SECOP)</t>
  </si>
  <si>
    <t>Año del Contrato</t>
  </si>
  <si>
    <t>Fecha Registro Pptal (D-MM-AA)</t>
  </si>
  <si>
    <t>Fecha Final contrato(D-MM-AA)</t>
  </si>
  <si>
    <t>Objeto del Contrato</t>
  </si>
  <si>
    <t>Valor Inicial del Contrato</t>
  </si>
  <si>
    <t>Adiciones (+)  Valor</t>
  </si>
  <si>
    <t>Reducciones (-)  Valor</t>
  </si>
  <si>
    <t>Valor Total del Contrato</t>
  </si>
  <si>
    <t>Valor Ejecutado</t>
  </si>
  <si>
    <t>seguimiento  a pagos</t>
  </si>
  <si>
    <t>Valor a cobrar mes</t>
  </si>
  <si>
    <t>Valor Disponible por Pagar</t>
  </si>
  <si>
    <t>Ejecución Financiera del Contrato</t>
  </si>
  <si>
    <t>¿Es usted responsable de IVA?</t>
  </si>
  <si>
    <t>No</t>
  </si>
  <si>
    <t>Concepto del Pago</t>
  </si>
  <si>
    <t>PRIMER PAGO CORRESPONDIENTE A LOS HONORARIOS DEL MES DE NOVIEMBRE DE 2023</t>
  </si>
  <si>
    <t>Valor a Pagar</t>
  </si>
  <si>
    <t>N° Planilla de Pago SGSS</t>
  </si>
  <si>
    <t>69376467_x000D_</t>
  </si>
  <si>
    <t>Periodo de Aporte  (Seleccionar el mes)</t>
  </si>
  <si>
    <t>Junio</t>
  </si>
  <si>
    <t>Fecha de Pago</t>
  </si>
  <si>
    <t>Valor Aporte Salud (No incluir Intereses)</t>
  </si>
  <si>
    <t>Valor Aporte Pensión (No incluir Intereses)</t>
  </si>
  <si>
    <t>Valor Aporte ARL (No incluir Intereses)</t>
  </si>
  <si>
    <t xml:space="preserve">Valor Total Planilla </t>
  </si>
  <si>
    <t>Cargo</t>
  </si>
  <si>
    <t>Dependencia</t>
  </si>
  <si>
    <t>Fecha de Elaboración</t>
  </si>
  <si>
    <t>Email Líder Financiero del área</t>
  </si>
  <si>
    <t>yuly.gomez@adres.gov.co</t>
  </si>
  <si>
    <t>Valor (Sin I.V.A)</t>
  </si>
  <si>
    <t>I.V.A</t>
  </si>
  <si>
    <t>Valor a pagar</t>
  </si>
  <si>
    <t>PARA CONSTANCIA FIRMO EL DÍA:</t>
  </si>
  <si>
    <t>    </t>
  </si>
  <si>
    <t xml:space="preserve">ADQUIRIENTE DEL SERVICIO </t>
  </si>
  <si>
    <t>ADMINISTRADORA DE LOS RECURSOS DEL SISTEMA GENERAL DE SEGURIDAD SOCIAL EN SALUD- ADRES</t>
  </si>
  <si>
    <t>NIT</t>
  </si>
  <si>
    <t>901.037.916-1</t>
  </si>
  <si>
    <t>DEBE A:</t>
  </si>
  <si>
    <t>NOMBRE</t>
  </si>
  <si>
    <t>IDENTIFICACIÓN</t>
  </si>
  <si>
    <t>CC</t>
  </si>
  <si>
    <t>No.</t>
  </si>
  <si>
    <t>CONTRATO No</t>
  </si>
  <si>
    <t>OBJETO</t>
  </si>
  <si>
    <t>CONCEPTO DEL PAGO</t>
  </si>
  <si>
    <t>LA SUMA DE</t>
  </si>
  <si>
    <t>POR CONCEPTO DE</t>
  </si>
  <si>
    <t>HONORARIOS</t>
  </si>
  <si>
    <t>Diana Milena Hernández Thiriat</t>
  </si>
  <si>
    <t>En cumplimiento del Decreto 1625 de 2016 “Por medio del cual se expide el Decreto Único Reglamentario en materia tributaria” para efectos de la depuración de la base para el cálculo de la retención en la fuente, bajo la gravedad de juramento certifico que:</t>
  </si>
  <si>
    <t>1. INFORMACIÓN GENERAL</t>
  </si>
  <si>
    <t>2. DEPURACIÓN DE LA BASE PARA EL CÁLCULO DE RETENCIÓN EN LA FUENTE</t>
  </si>
  <si>
    <t>Tipo</t>
  </si>
  <si>
    <t>Si</t>
  </si>
  <si>
    <t>Valor Deducción (Mensual) $</t>
  </si>
  <si>
    <t>Aportes en Pensiones Voluntarias</t>
  </si>
  <si>
    <t>Aportes en cuentas AFC / AVC</t>
  </si>
  <si>
    <t>Anexar soporte de pago donde se verifique nombre del titular y valor pagado (AFC, AVC, Pensión voluntaria)</t>
  </si>
  <si>
    <t>Beneficios Tributarios (Diligencie según corresponda)</t>
  </si>
  <si>
    <t>Sí</t>
  </si>
  <si>
    <t>Soportes</t>
  </si>
  <si>
    <t>Intereses de Vivienda</t>
  </si>
  <si>
    <t>Anexar - Copia la certificación tributaria expedida por la entidad financiera correspondiente al año inmediatamente anterior.</t>
  </si>
  <si>
    <t>Para fines del beneficio tributario del 50% o 100% del valor del deducible por concepto de INTERESES SOBRE PRESTAMOS PARA ADQUISICION DE VIVIENDA, según lo dispone el Decreto Reglamentario 3750 de 1986, Artículo 8º, solicito que la deducción sea del siguiente (%) porcentaje: Elija un elemento. %</t>
  </si>
  <si>
    <t>Medicina Prepagada</t>
  </si>
  <si>
    <t>Anexar - Copia de la certificación tributaria expedido por la empresa emisora prestadora del servicio, correspondiente al año inmediatamente anterior</t>
  </si>
  <si>
    <t>Dependientes</t>
  </si>
  <si>
    <t xml:space="preserve">Detallar en la certificación el Artículo 387 del Estatuto Tributario, parágrafo, numeral que aplica y anexar copia de la Tarjeta profesional.
a)	Para hijos menores de 18 años, anexar copia del registro civilb)	Para hijos con edades entre los 18 y 23 años, anexar copia de la certificación del semestre en curso, expedida por la respectiva entidad educativa.
c)	Para hijos mayores de 23 años y/o cónyuge o compañero (a) permanente, padres y hermanos en situación de dependencia originada en factores físicos o psicológi-cos, anexar certificación de contador público, o Medicina Legal, de la EPS o de cualquier institución idónea habilitada en el Registro Nacional de Salud. Según lo dispone el Art.387 del estatuto tributario, párrafo 2, numeral 5.
d)	Para Cónyuge o compañero (a) permanente y/o padres y hermanos en situación de dependencia por ausencia de ingresos o ingresos en el año menores a 260 UVT, anexar Certificación anual de Contador Público. </t>
  </si>
  <si>
    <t xml:space="preserve">Contrato No. </t>
  </si>
  <si>
    <t>Nombre del Contratista y/o Representante Legal</t>
  </si>
  <si>
    <t>Nombre del Supervisor y/o Interventor</t>
  </si>
  <si>
    <t xml:space="preserve">Dependencia </t>
  </si>
  <si>
    <t>INFORME PARCIAL DE EJECUCIÓN DE OBLIGACIONES CONTRACTUALES [i]</t>
  </si>
  <si>
    <t>Obligación contractual específica</t>
  </si>
  <si>
    <t xml:space="preserve">Actividad desarrollada </t>
  </si>
  <si>
    <t xml:space="preserve">Ruta de acceso__repositorio de evidencias </t>
  </si>
  <si>
    <t>XXX</t>
  </si>
  <si>
    <t>Incluir las actividades desarrolladas por cada oblicación</t>
  </si>
  <si>
    <t>Numero de contrato</t>
  </si>
  <si>
    <t>Objeto Del Contrato</t>
  </si>
  <si>
    <t>Valor del Contrato</t>
  </si>
  <si>
    <t>Entidad Contratante</t>
  </si>
  <si>
    <t>Ir a SECOP</t>
  </si>
  <si>
    <t>Declaró bajo la gravedad de juramento que toda la información relacionada en el presente informe corresponde a las actividades ejecutadas durante el respectivo período y que el presente informe y sus anexos será cargado en la plataforma SECOP II, y el mismo es autenticado con la remisión desde mi usuario como contratista, de acuerdo con lo establecido en la ley 527 de 1999. Para ser aprobado por el respectivo supervisor en dicha plataforma</t>
  </si>
  <si>
    <t>Obligaciones específicas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</si>
</sst>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quot;\ #,##0.00;\-&quot;$&quot;\ #,##0.00"/>
    <numFmt numFmtId="8" formatCode="&quot;$&quot;\ #,##0.00;[Red]\-&quot;$&quot;\ #,##0.00"/>
    <numFmt numFmtId="41" formatCode="_-* #,##0_-;\-* #,##0_-;_-* &quot;-&quot;_-;_-@_-"/>
    <numFmt numFmtId="164" formatCode="_-&quot;$&quot;* #,##0.00_-;\-&quot;$&quot;* #,##0.00_-;_-&quot;$&quot;* &quot;-&quot;??_-;_-@_-"/>
    <numFmt numFmtId="165" formatCode="_(* #,##0.00_);_(* \(#,##0.00\);_(* &quot;-&quot;??_);_(@_)"/>
    <numFmt numFmtId="166" formatCode="_(&quot;$&quot;\ * #,##0.00_);_(&quot;$&quot;\ * \(#,##0.00\);_(&quot;$&quot;\ * &quot;-&quot;??_);_(@_)"/>
    <numFmt numFmtId="167" formatCode="[$-F800]dddd\,\ mmmm\ dd\,\ yyyy"/>
    <numFmt numFmtId="168" formatCode="dd\ \-\ mmm\ \-\ yyyy"/>
    <numFmt numFmtId="169" formatCode="_(&quot;$&quot;\ * #,##0.00_);[Red]_(&quot;$&quot;\ * \(#,##0.00\);_(&quot;$&quot;\ * &quot;-&quot;??_);_(@_)"/>
    <numFmt numFmtId="170" formatCode="_ * #,##0.00_ ;_ * \-#,##0.00_ ;_ * &quot;-&quot;??_ ;_ @_ "/>
    <numFmt numFmtId="171" formatCode="yyyy"/>
    <numFmt numFmtId="172" formatCode="dddd\,\ dd\-mmm\-yyyy"/>
    <numFmt numFmtId="173" formatCode="_(* #,##0_);_(* \(#,##0\);_(* &quot;-&quot;??_);_(@_)"/>
  </numFmts>
  <fonts count="51" x14ac:knownFonts="1">
    <font>
      <sz val="11"/>
      <color theme="1"/>
      <name val="Calibri"/>
      <family val="2"/>
      <scheme val="minor"/>
    </font>
    <font>
      <b/>
      <sz val="10"/>
      <name val="Arial Narrow"/>
      <family val="2"/>
    </font>
    <font>
      <sz val="10"/>
      <name val="Arial Narrow"/>
      <family val="2"/>
    </font>
    <font>
      <b/>
      <sz val="12"/>
      <name val="Arial Narrow"/>
      <family val="2"/>
    </font>
    <font>
      <b/>
      <sz val="11"/>
      <name val="Arial Narrow"/>
      <family val="2"/>
    </font>
    <font>
      <b/>
      <u/>
      <sz val="10"/>
      <name val="Arial Narrow"/>
      <family val="2"/>
    </font>
    <font>
      <b/>
      <u/>
      <sz val="11"/>
      <name val="Arial Narrow"/>
      <family val="2"/>
    </font>
    <font>
      <sz val="10"/>
      <name val="Arial"/>
      <family val="2"/>
    </font>
    <font>
      <b/>
      <sz val="8"/>
      <name val="Arial"/>
      <family val="2"/>
    </font>
    <font>
      <b/>
      <sz val="14"/>
      <name val="Arial Narrow"/>
      <family val="2"/>
    </font>
    <font>
      <sz val="11"/>
      <color theme="1"/>
      <name val="Calibri"/>
      <family val="2"/>
      <scheme val="minor"/>
    </font>
    <font>
      <u/>
      <sz val="8.8000000000000007"/>
      <color theme="10"/>
      <name val="Calibri"/>
      <family val="2"/>
    </font>
    <font>
      <u/>
      <sz val="11"/>
      <color theme="10"/>
      <name val="Calibri"/>
      <family val="2"/>
      <scheme val="minor"/>
    </font>
    <font>
      <sz val="11"/>
      <color rgb="FF000000"/>
      <name val="Calibri"/>
      <family val="2"/>
      <scheme val="minor"/>
    </font>
    <font>
      <b/>
      <i/>
      <sz val="11"/>
      <color theme="1"/>
      <name val="Times New Roman"/>
      <family val="1"/>
    </font>
    <font>
      <sz val="11"/>
      <color rgb="FF1F497D"/>
      <name val="Calibri"/>
      <family val="2"/>
      <scheme val="minor"/>
    </font>
    <font>
      <sz val="10"/>
      <color theme="1"/>
      <name val="Arial Narrow"/>
      <family val="2"/>
    </font>
    <font>
      <sz val="10"/>
      <color rgb="FF3333FF"/>
      <name val="Arial Narrow"/>
      <family val="2"/>
    </font>
    <font>
      <b/>
      <sz val="10"/>
      <color rgb="FFFF0000"/>
      <name val="Arial Narrow"/>
      <family val="2"/>
    </font>
    <font>
      <b/>
      <sz val="10"/>
      <color theme="0"/>
      <name val="Arial Narrow"/>
      <family val="2"/>
    </font>
    <font>
      <b/>
      <sz val="14"/>
      <color theme="0"/>
      <name val="Arial Narrow"/>
      <family val="2"/>
    </font>
    <font>
      <b/>
      <sz val="11"/>
      <color theme="1"/>
      <name val="Arial Narrow"/>
      <family val="2"/>
    </font>
    <font>
      <sz val="9"/>
      <color theme="1"/>
      <name val="Arial Narrow"/>
      <family val="2"/>
    </font>
    <font>
      <b/>
      <sz val="10"/>
      <color rgb="FFC00000"/>
      <name val="Arial Narrow"/>
      <family val="2"/>
    </font>
    <font>
      <sz val="11"/>
      <color theme="1"/>
      <name val="Arial Narrow"/>
      <family val="2"/>
    </font>
    <font>
      <b/>
      <sz val="9"/>
      <name val="Arial Narrow"/>
      <family val="2"/>
    </font>
    <font>
      <b/>
      <sz val="10"/>
      <color theme="1"/>
      <name val="Arial Narrow"/>
      <family val="2"/>
    </font>
    <font>
      <sz val="11"/>
      <name val="Arial Nova Cond"/>
      <family val="2"/>
    </font>
    <font>
      <b/>
      <sz val="12"/>
      <name val="Arial Nova Cond"/>
      <family val="2"/>
    </font>
    <font>
      <sz val="12"/>
      <name val="Arial Nova Cond"/>
      <family val="2"/>
    </font>
    <font>
      <i/>
      <sz val="12"/>
      <name val="Arial Nova Cond"/>
      <family val="2"/>
    </font>
    <font>
      <b/>
      <sz val="11"/>
      <name val="Arial Nova Cond"/>
      <family val="2"/>
    </font>
    <font>
      <b/>
      <sz val="12"/>
      <color rgb="FFFFFFFF"/>
      <name val="Arial Nova Cond"/>
      <family val="2"/>
    </font>
    <font>
      <b/>
      <sz val="12"/>
      <color theme="0"/>
      <name val="Arial Nova Cond"/>
      <family val="2"/>
    </font>
    <font>
      <b/>
      <sz val="9"/>
      <name val="Arial Nova Cond"/>
      <family val="2"/>
    </font>
    <font>
      <b/>
      <sz val="10"/>
      <color rgb="FFFFFFFF"/>
      <name val="Arial Nova Cond"/>
      <family val="2"/>
    </font>
    <font>
      <sz val="12"/>
      <color rgb="FF000000"/>
      <name val="Arial Nova Cond"/>
      <family val="2"/>
    </font>
    <font>
      <sz val="12"/>
      <color rgb="FF000000"/>
      <name val="MS Gothic"/>
      <family val="3"/>
    </font>
    <font>
      <sz val="12"/>
      <color rgb="FF000000"/>
      <name val="Segoe UI Symbol"/>
      <family val="2"/>
    </font>
    <font>
      <b/>
      <sz val="10"/>
      <color rgb="FF000000"/>
      <name val="Arial Nova Cond"/>
      <family val="2"/>
    </font>
    <font>
      <b/>
      <sz val="12"/>
      <color rgb="FF0000CC"/>
      <name val="Arial Nova Cond"/>
      <family val="2"/>
    </font>
    <font>
      <b/>
      <sz val="12"/>
      <color rgb="FF000000"/>
      <name val="Arial Nova Cond"/>
      <family val="2"/>
    </font>
    <font>
      <sz val="11"/>
      <color rgb="FF000000"/>
      <name val="Arial Nova Cond"/>
      <family val="2"/>
    </font>
    <font>
      <b/>
      <sz val="12"/>
      <color rgb="FF000000"/>
      <name val="Segoe UI Symbol"/>
      <family val="2"/>
    </font>
    <font>
      <b/>
      <sz val="11"/>
      <color rgb="FF000000"/>
      <name val="Arial Nova Cond"/>
      <family val="2"/>
    </font>
    <font>
      <sz val="10"/>
      <color theme="1"/>
      <name val="Arial Nova Cond"/>
      <family val="2"/>
    </font>
    <font>
      <sz val="11"/>
      <color rgb="FF365F91"/>
      <name val="Arial Nova Cond"/>
      <family val="2"/>
    </font>
    <font>
      <b/>
      <sz val="11"/>
      <color theme="1"/>
      <name val="Arial Nova Cond"/>
      <family val="2"/>
    </font>
    <font>
      <sz val="9"/>
      <color indexed="81"/>
      <name val="Tahoma"/>
      <family val="2"/>
    </font>
    <font>
      <b/>
      <sz val="9"/>
      <color indexed="81"/>
      <name val="Tahoma"/>
      <family val="2"/>
    </font>
    <font>
      <sz val="11"/>
      <color theme="0"/>
      <name val="Calibri"/>
      <family val="2"/>
      <scheme val="minor"/>
    </font>
  </fonts>
  <fills count="26">
    <fill>
      <patternFill patternType="none"/>
    </fill>
    <fill>
      <patternFill patternType="gray125"/>
    </fill>
    <fill>
      <patternFill patternType="solid">
        <fgColor indexed="13"/>
        <bgColor indexed="64"/>
      </patternFill>
    </fill>
    <fill>
      <patternFill patternType="solid">
        <fgColor indexed="42"/>
        <bgColor indexed="64"/>
      </patternFill>
    </fill>
    <fill>
      <patternFill patternType="solid">
        <fgColor rgb="FFEAEAEA"/>
        <bgColor indexed="64"/>
      </patternFill>
    </fill>
    <fill>
      <patternFill patternType="gray0625">
        <fgColor theme="0" tint="-0.24994659260841701"/>
        <bgColor indexed="65"/>
      </patternFill>
    </fill>
    <fill>
      <patternFill patternType="solid">
        <fgColor theme="1" tint="0.24994659260841701"/>
        <bgColor indexed="64"/>
      </patternFill>
    </fill>
    <fill>
      <patternFill patternType="solid">
        <fgColor theme="1"/>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auto="1"/>
      </patternFill>
    </fill>
    <fill>
      <patternFill patternType="solid">
        <fgColor theme="0"/>
        <bgColor indexed="64"/>
      </patternFill>
    </fill>
    <fill>
      <patternFill patternType="gray0625">
        <fgColor theme="4"/>
      </patternFill>
    </fill>
    <fill>
      <patternFill patternType="solid">
        <fgColor rgb="FFFFFF00"/>
        <bgColor indexed="64"/>
      </patternFill>
    </fill>
    <fill>
      <patternFill patternType="solid">
        <fgColor indexed="65"/>
        <bgColor theme="4"/>
      </patternFill>
    </fill>
    <fill>
      <patternFill patternType="solid">
        <fgColor auto="1"/>
        <bgColor theme="4"/>
      </patternFill>
    </fill>
    <fill>
      <patternFill patternType="solid">
        <fgColor rgb="FF4F81BD"/>
        <bgColor indexed="64"/>
      </patternFill>
    </fill>
    <fill>
      <patternFill patternType="solid">
        <fgColor rgb="FFFFFFFF"/>
        <bgColor indexed="64"/>
      </patternFill>
    </fill>
    <fill>
      <patternFill patternType="solid">
        <fgColor rgb="FF4BACC6"/>
        <bgColor indexed="64"/>
      </patternFill>
    </fill>
    <fill>
      <patternFill patternType="gray0625">
        <fgColor rgb="FF4E67B4"/>
      </patternFill>
    </fill>
    <fill>
      <patternFill patternType="gray0625">
        <fgColor theme="0" tint="-0.24994659260841701"/>
        <bgColor rgb="FFFF0000"/>
      </patternFill>
    </fill>
    <fill>
      <patternFill patternType="solid">
        <fgColor theme="7"/>
      </patternFill>
    </fill>
    <fill>
      <patternFill patternType="solid">
        <fgColor theme="0"/>
        <bgColor theme="4"/>
      </patternFill>
    </fill>
    <fill>
      <patternFill patternType="solid">
        <fgColor theme="9" tint="0.79998168889431442"/>
        <bgColor indexed="64"/>
      </patternFill>
    </fill>
    <fill>
      <patternFill patternType="solid">
        <fgColor rgb="FFFFD757"/>
        <bgColor indexed="64"/>
      </patternFill>
    </fill>
    <fill>
      <patternFill patternType="gray0625">
        <fgColor theme="4"/>
        <bgColor rgb="FFFF0000"/>
      </patternFill>
    </fill>
  </fills>
  <borders count="43">
    <border>
      <left/>
      <right/>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right/>
      <top style="hair">
        <color indexed="64"/>
      </top>
      <bottom style="hair">
        <color indexed="64"/>
      </bottom>
      <diagonal/>
    </border>
    <border>
      <left/>
      <right/>
      <top/>
      <bottom style="hair">
        <color indexed="64"/>
      </bottom>
      <diagonal/>
    </border>
    <border>
      <left/>
      <right/>
      <top style="thin">
        <color indexed="64"/>
      </top>
      <bottom style="thin">
        <color indexed="64"/>
      </bottom>
      <diagonal/>
    </border>
    <border>
      <left style="hair">
        <color indexed="64"/>
      </left>
      <right/>
      <top/>
      <bottom style="hair">
        <color indexed="64"/>
      </bottom>
      <diagonal/>
    </border>
    <border>
      <left/>
      <right style="hair">
        <color indexed="64"/>
      </right>
      <top/>
      <bottom style="hair">
        <color indexed="64"/>
      </bottom>
      <diagonal/>
    </border>
    <border>
      <left style="medium">
        <color theme="0" tint="-0.499984740745262"/>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31849B"/>
      </left>
      <right style="medium">
        <color rgb="FF31849B"/>
      </right>
      <top/>
      <bottom style="medium">
        <color rgb="FF4BACC6"/>
      </bottom>
      <diagonal/>
    </border>
    <border>
      <left style="medium">
        <color rgb="FF31849B"/>
      </left>
      <right/>
      <top/>
      <bottom/>
      <diagonal/>
    </border>
    <border>
      <left/>
      <right style="medium">
        <color rgb="FF31849B"/>
      </right>
      <top/>
      <bottom/>
      <diagonal/>
    </border>
    <border>
      <left/>
      <right style="medium">
        <color rgb="FF31849B"/>
      </right>
      <top style="medium">
        <color indexed="64"/>
      </top>
      <bottom/>
      <diagonal/>
    </border>
    <border>
      <left style="medium">
        <color rgb="FF31849B"/>
      </left>
      <right style="medium">
        <color rgb="FF31849B"/>
      </right>
      <top style="medium">
        <color indexed="64"/>
      </top>
      <bottom style="medium">
        <color rgb="FF31849B"/>
      </bottom>
      <diagonal/>
    </border>
    <border>
      <left style="medium">
        <color rgb="FF31849B"/>
      </left>
      <right/>
      <top style="medium">
        <color indexed="64"/>
      </top>
      <bottom/>
      <diagonal/>
    </border>
    <border>
      <left/>
      <right style="medium">
        <color rgb="FF31849B"/>
      </right>
      <top/>
      <bottom style="medium">
        <color indexed="64"/>
      </bottom>
      <diagonal/>
    </border>
    <border>
      <left style="medium">
        <color rgb="FF31849B"/>
      </left>
      <right style="medium">
        <color rgb="FF31849B"/>
      </right>
      <top/>
      <bottom style="medium">
        <color indexed="64"/>
      </bottom>
      <diagonal/>
    </border>
    <border>
      <left style="medium">
        <color rgb="FF31849B"/>
      </left>
      <right/>
      <top/>
      <bottom style="medium">
        <color indexed="64"/>
      </bottom>
      <diagonal/>
    </border>
    <border>
      <left style="medium">
        <color rgb="FF7F7F7F"/>
      </left>
      <right/>
      <top style="medium">
        <color rgb="FF808080"/>
      </top>
      <bottom style="medium">
        <color rgb="FF7F7F7F"/>
      </bottom>
      <diagonal/>
    </border>
    <border>
      <left/>
      <right/>
      <top style="medium">
        <color rgb="FF808080"/>
      </top>
      <bottom style="medium">
        <color rgb="FF7F7F7F"/>
      </bottom>
      <diagonal/>
    </border>
    <border>
      <left/>
      <right style="medium">
        <color rgb="FF808080"/>
      </right>
      <top style="medium">
        <color rgb="FF808080"/>
      </top>
      <bottom style="medium">
        <color rgb="FF7F7F7F"/>
      </bottom>
      <diagonal/>
    </border>
    <border>
      <left style="medium">
        <color rgb="FF7F7F7F"/>
      </left>
      <right/>
      <top style="medium">
        <color rgb="FF7F7F7F"/>
      </top>
      <bottom/>
      <diagonal/>
    </border>
    <border>
      <left/>
      <right/>
      <top style="medium">
        <color rgb="FF7F7F7F"/>
      </top>
      <bottom/>
      <diagonal/>
    </border>
    <border>
      <left/>
      <right/>
      <top/>
      <bottom style="thin">
        <color indexed="64"/>
      </bottom>
      <diagonal/>
    </border>
    <border>
      <left/>
      <right style="thin">
        <color indexed="64"/>
      </right>
      <top/>
      <bottom/>
      <diagonal/>
    </border>
  </borders>
  <cellStyleXfs count="14">
    <xf numFmtId="0" fontId="0" fillId="0" borderId="0"/>
    <xf numFmtId="0" fontId="11" fillId="0" borderId="0" applyNumberFormat="0" applyFill="0" applyBorder="0" applyAlignment="0" applyProtection="0">
      <alignment vertical="top"/>
      <protection locked="0"/>
    </xf>
    <xf numFmtId="0" fontId="12" fillId="0" borderId="0" applyNumberFormat="0" applyFill="0" applyBorder="0" applyAlignment="0" applyProtection="0"/>
    <xf numFmtId="165" fontId="10" fillId="0" borderId="0" applyFont="0" applyFill="0" applyBorder="0" applyAlignment="0" applyProtection="0"/>
    <xf numFmtId="41" fontId="10" fillId="0" borderId="0" applyFont="0" applyFill="0" applyBorder="0" applyAlignment="0" applyProtection="0"/>
    <xf numFmtId="170" fontId="7" fillId="0" borderId="0" applyFont="0" applyFill="0" applyBorder="0" applyAlignment="0" applyProtection="0"/>
    <xf numFmtId="166" fontId="10" fillId="0" borderId="0" applyFont="0" applyFill="0" applyBorder="0" applyAlignment="0" applyProtection="0"/>
    <xf numFmtId="164" fontId="10" fillId="0" borderId="0" applyFont="0" applyFill="0" applyBorder="0" applyAlignment="0" applyProtection="0"/>
    <xf numFmtId="0" fontId="13" fillId="0" borderId="0"/>
    <xf numFmtId="9" fontId="10" fillId="0" borderId="0" applyFont="0" applyFill="0" applyBorder="0" applyAlignment="0" applyProtection="0"/>
    <xf numFmtId="0" fontId="13" fillId="0" borderId="0"/>
    <xf numFmtId="0" fontId="10" fillId="0" borderId="0"/>
    <xf numFmtId="0" fontId="12" fillId="0" borderId="0" applyNumberFormat="0" applyFill="0" applyBorder="0" applyAlignment="0" applyProtection="0"/>
    <xf numFmtId="0" fontId="50" fillId="21" borderId="0" applyNumberFormat="0" applyBorder="0" applyAlignment="0" applyProtection="0"/>
  </cellStyleXfs>
  <cellXfs count="292">
    <xf numFmtId="0" fontId="0" fillId="0" borderId="0" xfId="0"/>
    <xf numFmtId="170" fontId="10" fillId="2" borderId="1" xfId="5" applyFont="1" applyFill="1" applyBorder="1"/>
    <xf numFmtId="170" fontId="10" fillId="0" borderId="2" xfId="5" applyFont="1" applyBorder="1"/>
    <xf numFmtId="0" fontId="8" fillId="0" borderId="2" xfId="0" applyFont="1" applyBorder="1"/>
    <xf numFmtId="0" fontId="0" fillId="0" borderId="2" xfId="0" applyBorder="1" applyAlignment="1">
      <alignment horizontal="center"/>
    </xf>
    <xf numFmtId="0" fontId="0" fillId="0" borderId="2" xfId="0" applyBorder="1"/>
    <xf numFmtId="0" fontId="0" fillId="0" borderId="3" xfId="0" applyBorder="1"/>
    <xf numFmtId="3" fontId="0" fillId="0" borderId="4" xfId="0" applyNumberFormat="1" applyBorder="1"/>
    <xf numFmtId="3" fontId="0" fillId="0" borderId="0" xfId="0" applyNumberFormat="1"/>
    <xf numFmtId="3" fontId="0" fillId="0" borderId="5" xfId="0" applyNumberFormat="1" applyBorder="1"/>
    <xf numFmtId="1" fontId="10" fillId="0" borderId="4" xfId="5" applyNumberFormat="1" applyFont="1" applyBorder="1"/>
    <xf numFmtId="1" fontId="10" fillId="0" borderId="0" xfId="5" applyNumberFormat="1" applyFont="1"/>
    <xf numFmtId="1" fontId="10" fillId="3" borderId="0" xfId="5" applyNumberFormat="1" applyFont="1" applyFill="1"/>
    <xf numFmtId="1" fontId="7" fillId="3" borderId="0" xfId="5" applyNumberFormat="1" applyFill="1"/>
    <xf numFmtId="1" fontId="10" fillId="0" borderId="5" xfId="5" applyNumberFormat="1" applyFont="1" applyBorder="1"/>
    <xf numFmtId="0" fontId="1" fillId="0" borderId="0" xfId="0" applyFont="1" applyAlignment="1">
      <alignment vertical="center"/>
    </xf>
    <xf numFmtId="7" fontId="2" fillId="9" borderId="6" xfId="4" applyNumberFormat="1" applyFont="1" applyFill="1" applyBorder="1" applyAlignment="1" applyProtection="1">
      <alignment vertical="center"/>
      <protection locked="0"/>
    </xf>
    <xf numFmtId="0" fontId="2" fillId="9" borderId="0" xfId="0" applyFont="1" applyFill="1" applyAlignment="1" applyProtection="1">
      <alignment horizontal="left" vertical="center" indent="1"/>
      <protection locked="0"/>
    </xf>
    <xf numFmtId="7" fontId="1" fillId="9" borderId="6" xfId="4" applyNumberFormat="1" applyFont="1" applyFill="1" applyBorder="1" applyAlignment="1" applyProtection="1">
      <alignment vertical="center"/>
      <protection locked="0"/>
    </xf>
    <xf numFmtId="0" fontId="9" fillId="9" borderId="7" xfId="0" applyFont="1" applyFill="1" applyBorder="1" applyAlignment="1" applyProtection="1">
      <alignment horizontal="center" vertical="center"/>
      <protection locked="0"/>
    </xf>
    <xf numFmtId="0" fontId="11" fillId="0" borderId="0" xfId="1" applyAlignment="1" applyProtection="1">
      <alignment vertical="center"/>
    </xf>
    <xf numFmtId="0" fontId="27" fillId="0" borderId="17" xfId="0" applyFont="1" applyBorder="1"/>
    <xf numFmtId="0" fontId="27" fillId="0" borderId="18" xfId="0" applyFont="1" applyBorder="1"/>
    <xf numFmtId="0" fontId="27" fillId="0" borderId="19" xfId="0" applyFont="1" applyBorder="1"/>
    <xf numFmtId="0" fontId="27" fillId="0" borderId="0" xfId="0" applyFont="1"/>
    <xf numFmtId="0" fontId="27" fillId="0" borderId="20" xfId="0" applyFont="1" applyBorder="1"/>
    <xf numFmtId="0" fontId="27" fillId="0" borderId="21" xfId="0" applyFont="1" applyBorder="1"/>
    <xf numFmtId="0" fontId="27" fillId="0" borderId="0" xfId="0" applyFont="1" applyAlignment="1">
      <alignment horizontal="left"/>
    </xf>
    <xf numFmtId="0" fontId="29" fillId="0" borderId="0" xfId="0" applyFont="1" applyAlignment="1">
      <alignment horizontal="left"/>
    </xf>
    <xf numFmtId="0" fontId="27" fillId="0" borderId="20" xfId="0" applyFont="1" applyBorder="1" applyAlignment="1">
      <alignment vertical="center"/>
    </xf>
    <xf numFmtId="0" fontId="27" fillId="0" borderId="0" xfId="0" applyFont="1" applyAlignment="1">
      <alignment vertical="center"/>
    </xf>
    <xf numFmtId="0" fontId="27" fillId="0" borderId="21" xfId="0" applyFont="1" applyBorder="1" applyAlignment="1">
      <alignment vertical="center"/>
    </xf>
    <xf numFmtId="0" fontId="27" fillId="0" borderId="0" xfId="0" applyFont="1" applyAlignment="1">
      <alignment horizontal="center"/>
    </xf>
    <xf numFmtId="0" fontId="28" fillId="0" borderId="16" xfId="0" applyFont="1" applyBorder="1" applyAlignment="1">
      <alignment horizontal="center"/>
    </xf>
    <xf numFmtId="0" fontId="27" fillId="0" borderId="16" xfId="0" applyFont="1" applyBorder="1"/>
    <xf numFmtId="0" fontId="27" fillId="0" borderId="22" xfId="0" applyFont="1" applyBorder="1"/>
    <xf numFmtId="0" fontId="29" fillId="0" borderId="16" xfId="0" applyFont="1" applyBorder="1" applyAlignment="1">
      <alignment horizontal="left" indent="3"/>
    </xf>
    <xf numFmtId="0" fontId="27" fillId="0" borderId="16" xfId="0" applyFont="1" applyBorder="1" applyAlignment="1">
      <alignment horizontal="left"/>
    </xf>
    <xf numFmtId="0" fontId="27" fillId="0" borderId="23" xfId="0" applyFont="1" applyBorder="1"/>
    <xf numFmtId="0" fontId="27" fillId="0" borderId="0" xfId="0" applyFont="1" applyAlignment="1" applyProtection="1">
      <alignment horizontal="left"/>
      <protection locked="0"/>
    </xf>
    <xf numFmtId="0" fontId="27" fillId="0" borderId="20" xfId="0" applyFont="1" applyBorder="1" applyAlignment="1">
      <alignment horizontal="center"/>
    </xf>
    <xf numFmtId="0" fontId="27" fillId="0" borderId="21" xfId="0" applyFont="1" applyBorder="1" applyAlignment="1">
      <alignment horizontal="center"/>
    </xf>
    <xf numFmtId="0" fontId="31" fillId="0" borderId="24" xfId="0" applyFont="1" applyBorder="1" applyAlignment="1">
      <alignment horizontal="left" vertical="center"/>
    </xf>
    <xf numFmtId="0" fontId="27" fillId="0" borderId="24" xfId="0" applyFont="1" applyBorder="1" applyAlignment="1">
      <alignment vertical="center"/>
    </xf>
    <xf numFmtId="0" fontId="31" fillId="0" borderId="0" xfId="0" applyFont="1" applyAlignment="1">
      <alignment horizontal="center"/>
    </xf>
    <xf numFmtId="0" fontId="28" fillId="0" borderId="0" xfId="0" applyFont="1" applyAlignment="1">
      <alignment horizontal="left" vertical="center"/>
    </xf>
    <xf numFmtId="0" fontId="28" fillId="0" borderId="0" xfId="0" applyFont="1" applyAlignment="1">
      <alignment horizontal="center"/>
    </xf>
    <xf numFmtId="0" fontId="29" fillId="0" borderId="0" xfId="0" applyFont="1" applyAlignment="1">
      <alignment horizontal="left" indent="3"/>
    </xf>
    <xf numFmtId="0" fontId="28" fillId="0" borderId="0" xfId="0" applyFont="1" applyAlignment="1">
      <alignment horizontal="left" indent="3"/>
    </xf>
    <xf numFmtId="0" fontId="28" fillId="0" borderId="0" xfId="0" applyFont="1" applyAlignment="1">
      <alignment horizontal="left"/>
    </xf>
    <xf numFmtId="0" fontId="31" fillId="0" borderId="0" xfId="0" applyFont="1"/>
    <xf numFmtId="0" fontId="27" fillId="0" borderId="0" xfId="0" applyFont="1" applyAlignment="1" applyProtection="1">
      <alignment horizontal="center"/>
      <protection locked="0"/>
    </xf>
    <xf numFmtId="0" fontId="31" fillId="0" borderId="0" xfId="0" applyFont="1" applyAlignment="1">
      <alignment horizontal="left"/>
    </xf>
    <xf numFmtId="3" fontId="3" fillId="0" borderId="0" xfId="0" applyNumberFormat="1" applyFont="1" applyAlignment="1">
      <alignment horizontal="left" vertical="center" indent="1"/>
    </xf>
    <xf numFmtId="0" fontId="1" fillId="14" borderId="0" xfId="0" applyFont="1" applyFill="1" applyAlignment="1">
      <alignment horizontal="center" vertical="center" wrapText="1"/>
    </xf>
    <xf numFmtId="0" fontId="26" fillId="15" borderId="0" xfId="0" applyFont="1" applyFill="1" applyAlignment="1">
      <alignment vertical="center"/>
    </xf>
    <xf numFmtId="0" fontId="27" fillId="0" borderId="0" xfId="0" applyFont="1" applyAlignment="1" applyProtection="1">
      <alignment wrapText="1"/>
      <protection locked="0"/>
    </xf>
    <xf numFmtId="0" fontId="27" fillId="0" borderId="0" xfId="0" applyFont="1" applyProtection="1">
      <protection locked="0"/>
    </xf>
    <xf numFmtId="0" fontId="27" fillId="0" borderId="0" xfId="0" applyFont="1" applyAlignment="1" applyProtection="1">
      <alignment horizontal="left" wrapText="1"/>
      <protection locked="0"/>
    </xf>
    <xf numFmtId="167" fontId="2" fillId="9" borderId="6" xfId="0" applyNumberFormat="1" applyFont="1" applyFill="1" applyBorder="1" applyAlignment="1" applyProtection="1">
      <alignment horizontal="left" vertical="center" indent="1"/>
      <protection locked="0"/>
    </xf>
    <xf numFmtId="1" fontId="2" fillId="9" borderId="6" xfId="0" applyNumberFormat="1" applyFont="1" applyFill="1" applyBorder="1" applyAlignment="1" applyProtection="1">
      <alignment horizontal="left" vertical="center" indent="1"/>
      <protection locked="0"/>
    </xf>
    <xf numFmtId="0" fontId="27" fillId="0" borderId="0" xfId="0" applyFont="1" applyAlignment="1" applyProtection="1">
      <alignment horizontal="left"/>
      <protection locked="0"/>
    </xf>
    <xf numFmtId="0" fontId="2" fillId="0" borderId="0" xfId="0" applyFont="1" applyAlignment="1" applyProtection="1">
      <alignment vertical="center"/>
      <protection locked="0"/>
    </xf>
    <xf numFmtId="0" fontId="1" fillId="0" borderId="0" xfId="0" applyFont="1" applyAlignment="1" applyProtection="1">
      <alignment vertical="center"/>
      <protection locked="0"/>
    </xf>
    <xf numFmtId="0" fontId="1" fillId="0" borderId="0" xfId="0" applyFont="1" applyAlignment="1" applyProtection="1">
      <alignment vertical="top"/>
      <protection locked="0"/>
    </xf>
    <xf numFmtId="0" fontId="2" fillId="0" borderId="0" xfId="0" applyFont="1" applyAlignment="1" applyProtection="1">
      <alignment horizontal="center" vertical="center"/>
      <protection locked="0"/>
    </xf>
    <xf numFmtId="0" fontId="0" fillId="0" borderId="0" xfId="0" applyProtection="1">
      <protection locked="0"/>
    </xf>
    <xf numFmtId="0" fontId="22" fillId="0" borderId="0" xfId="0" applyFont="1" applyProtection="1">
      <protection locked="0"/>
    </xf>
    <xf numFmtId="0" fontId="1" fillId="0" borderId="0" xfId="0" applyFont="1" applyAlignment="1" applyProtection="1">
      <alignment horizontal="right" vertical="center"/>
      <protection locked="0"/>
    </xf>
    <xf numFmtId="0" fontId="14" fillId="0" borderId="0" xfId="0" applyFont="1" applyAlignment="1" applyProtection="1">
      <alignment vertical="center"/>
      <protection locked="0"/>
    </xf>
    <xf numFmtId="0" fontId="14" fillId="0" borderId="0" xfId="0" applyFont="1" applyProtection="1">
      <protection locked="0"/>
    </xf>
    <xf numFmtId="0" fontId="14" fillId="0" borderId="0" xfId="0" applyFont="1" applyAlignment="1" applyProtection="1">
      <alignment horizontal="justify" vertical="center"/>
      <protection locked="0"/>
    </xf>
    <xf numFmtId="0" fontId="15" fillId="0" borderId="0" xfId="0" applyFont="1" applyAlignment="1" applyProtection="1">
      <alignment vertical="center"/>
      <protection locked="0"/>
    </xf>
    <xf numFmtId="0" fontId="50" fillId="21" borderId="0" xfId="13" applyAlignment="1" applyProtection="1">
      <alignment vertical="center"/>
      <protection locked="0"/>
    </xf>
    <xf numFmtId="0" fontId="2" fillId="0" borderId="0" xfId="0" applyFont="1" applyAlignment="1" applyProtection="1">
      <alignment vertical="center" wrapText="1"/>
      <protection locked="0"/>
    </xf>
    <xf numFmtId="0" fontId="4" fillId="0" borderId="0" xfId="0" applyFont="1" applyAlignment="1" applyProtection="1">
      <alignment vertical="center"/>
      <protection locked="0"/>
    </xf>
    <xf numFmtId="0" fontId="6" fillId="4" borderId="0" xfId="0" applyFont="1" applyFill="1" applyAlignment="1" applyProtection="1">
      <alignment horizontal="left" vertical="center" indent="1"/>
      <protection locked="0"/>
    </xf>
    <xf numFmtId="0" fontId="2" fillId="4" borderId="0" xfId="0" applyFont="1" applyFill="1" applyAlignment="1" applyProtection="1">
      <alignment vertical="center"/>
      <protection locked="0"/>
    </xf>
    <xf numFmtId="0" fontId="6" fillId="4" borderId="0" xfId="0" applyFont="1" applyFill="1" applyAlignment="1" applyProtection="1">
      <alignment vertical="center"/>
      <protection locked="0"/>
    </xf>
    <xf numFmtId="0" fontId="16" fillId="0" borderId="0" xfId="0" applyFont="1" applyProtection="1">
      <protection locked="0"/>
    </xf>
    <xf numFmtId="0" fontId="4" fillId="0" borderId="0" xfId="0" applyFont="1" applyAlignment="1" applyProtection="1">
      <alignment horizontal="center" vertical="center"/>
    </xf>
    <xf numFmtId="0" fontId="5" fillId="0" borderId="0" xfId="0" applyFont="1" applyAlignment="1" applyProtection="1">
      <alignment vertical="center"/>
      <protection locked="0"/>
    </xf>
    <xf numFmtId="3" fontId="2" fillId="0" borderId="0" xfId="3" applyNumberFormat="1" applyFont="1" applyAlignment="1" applyProtection="1">
      <alignment vertical="center"/>
      <protection locked="0"/>
    </xf>
    <xf numFmtId="0" fontId="2" fillId="0" borderId="0" xfId="0" applyFont="1" applyAlignment="1" applyProtection="1">
      <alignment horizontal="left" vertical="center"/>
      <protection locked="0"/>
    </xf>
    <xf numFmtId="0" fontId="24" fillId="0" borderId="0" xfId="0" applyFont="1" applyProtection="1">
      <protection locked="0"/>
    </xf>
    <xf numFmtId="169" fontId="1" fillId="20" borderId="0" xfId="6" applyNumberFormat="1" applyFont="1" applyFill="1" applyAlignment="1" applyProtection="1">
      <alignment vertical="center"/>
      <protection locked="0"/>
    </xf>
    <xf numFmtId="0" fontId="2" fillId="13" borderId="0" xfId="0" applyFont="1" applyFill="1" applyAlignment="1" applyProtection="1">
      <alignment vertical="center"/>
      <protection locked="0"/>
    </xf>
    <xf numFmtId="0" fontId="23" fillId="8" borderId="0" xfId="0" applyFont="1" applyFill="1" applyAlignment="1" applyProtection="1">
      <alignment horizontal="right" vertical="center"/>
      <protection locked="0"/>
    </xf>
    <xf numFmtId="0" fontId="1" fillId="0" borderId="16" xfId="0" applyFont="1" applyBorder="1" applyAlignment="1" applyProtection="1">
      <alignment horizontal="left" vertical="center"/>
      <protection locked="0"/>
    </xf>
    <xf numFmtId="0" fontId="24" fillId="0" borderId="16" xfId="0" applyFont="1" applyBorder="1" applyAlignment="1" applyProtection="1">
      <alignment horizontal="left"/>
      <protection locked="0"/>
    </xf>
    <xf numFmtId="0" fontId="23" fillId="0" borderId="0" xfId="0" applyFont="1" applyAlignment="1" applyProtection="1">
      <alignment horizontal="right" vertical="center"/>
      <protection locked="0"/>
    </xf>
    <xf numFmtId="7" fontId="24" fillId="0" borderId="0" xfId="0" applyNumberFormat="1" applyFont="1" applyProtection="1">
      <protection locked="0"/>
    </xf>
    <xf numFmtId="10" fontId="17" fillId="0" borderId="0" xfId="9" applyNumberFormat="1" applyFont="1" applyAlignment="1" applyProtection="1">
      <alignment horizontal="right" vertical="center" indent="1"/>
      <protection locked="0"/>
    </xf>
    <xf numFmtId="0" fontId="23" fillId="11" borderId="0" xfId="0" applyFont="1" applyFill="1" applyAlignment="1" applyProtection="1">
      <alignment horizontal="right" vertical="center"/>
      <protection locked="0"/>
    </xf>
    <xf numFmtId="172" fontId="24" fillId="0" borderId="0" xfId="0" applyNumberFormat="1" applyFont="1" applyAlignment="1" applyProtection="1">
      <alignment horizontal="left"/>
      <protection locked="0"/>
    </xf>
    <xf numFmtId="0" fontId="2" fillId="0" borderId="0" xfId="0" applyFont="1" applyAlignment="1" applyProtection="1">
      <alignment horizontal="left" vertical="center" indent="1"/>
      <protection locked="0"/>
    </xf>
    <xf numFmtId="166" fontId="1" fillId="5" borderId="6" xfId="6" applyFont="1" applyFill="1" applyBorder="1" applyAlignment="1" applyProtection="1">
      <alignment vertical="center"/>
      <protection locked="0"/>
    </xf>
    <xf numFmtId="0" fontId="1" fillId="0" borderId="0" xfId="0" applyFont="1" applyAlignment="1" applyProtection="1">
      <alignment vertical="center"/>
    </xf>
    <xf numFmtId="0" fontId="1" fillId="0" borderId="0" xfId="0" applyFont="1" applyAlignment="1" applyProtection="1">
      <alignment horizontal="right" vertical="center"/>
    </xf>
    <xf numFmtId="169" fontId="1" fillId="5" borderId="6" xfId="6" applyNumberFormat="1" applyFont="1" applyFill="1" applyBorder="1" applyAlignment="1" applyProtection="1">
      <alignment vertical="center"/>
    </xf>
    <xf numFmtId="0" fontId="27" fillId="11" borderId="0" xfId="0" applyFont="1" applyFill="1"/>
    <xf numFmtId="0" fontId="31" fillId="11" borderId="0" xfId="0" applyFont="1" applyFill="1"/>
    <xf numFmtId="0" fontId="28" fillId="11" borderId="0" xfId="0" applyFont="1" applyFill="1" applyAlignment="1">
      <alignment horizontal="left"/>
    </xf>
    <xf numFmtId="0" fontId="27" fillId="11" borderId="0" xfId="0" applyFont="1" applyFill="1" applyAlignment="1" applyProtection="1">
      <alignment horizontal="center"/>
      <protection locked="0"/>
    </xf>
    <xf numFmtId="0" fontId="31" fillId="11" borderId="0" xfId="0" applyFont="1" applyFill="1" applyAlignment="1">
      <alignment horizontal="left"/>
    </xf>
    <xf numFmtId="0" fontId="27" fillId="11" borderId="0" xfId="0" applyFont="1" applyFill="1" applyAlignment="1" applyProtection="1">
      <alignment horizontal="left"/>
      <protection locked="0"/>
    </xf>
    <xf numFmtId="0" fontId="31" fillId="0" borderId="0" xfId="0" applyFont="1" applyAlignment="1">
      <alignment wrapText="1"/>
    </xf>
    <xf numFmtId="0" fontId="44" fillId="0" borderId="24" xfId="0" applyFont="1" applyBorder="1" applyAlignment="1" applyProtection="1">
      <alignment horizontal="center" vertical="center" wrapText="1"/>
      <protection locked="0"/>
    </xf>
    <xf numFmtId="0" fontId="42" fillId="0" borderId="24" xfId="0" applyFont="1" applyBorder="1" applyAlignment="1" applyProtection="1">
      <alignment horizontal="center" vertical="center" wrapText="1"/>
      <protection locked="0"/>
    </xf>
    <xf numFmtId="0" fontId="46" fillId="0" borderId="24" xfId="0" applyFont="1" applyBorder="1" applyAlignment="1" applyProtection="1">
      <alignment horizontal="justify" vertical="center" wrapText="1"/>
      <protection locked="0"/>
    </xf>
    <xf numFmtId="0" fontId="27" fillId="0" borderId="16" xfId="0" applyFont="1" applyBorder="1" applyProtection="1">
      <protection locked="0"/>
    </xf>
    <xf numFmtId="0" fontId="2" fillId="0" borderId="0" xfId="0" applyFont="1" applyProtection="1"/>
    <xf numFmtId="0" fontId="2" fillId="0" borderId="0" xfId="0" applyFont="1" applyAlignment="1" applyProtection="1">
      <alignment vertical="center"/>
    </xf>
    <xf numFmtId="10" fontId="1" fillId="20" borderId="0" xfId="0" applyNumberFormat="1" applyFont="1" applyFill="1" applyAlignment="1" applyProtection="1">
      <alignment horizontal="center" vertical="center"/>
      <protection locked="0"/>
    </xf>
    <xf numFmtId="3" fontId="2" fillId="23" borderId="6" xfId="0" applyNumberFormat="1" applyFont="1" applyFill="1" applyBorder="1" applyAlignment="1" applyProtection="1">
      <alignment vertical="center"/>
    </xf>
    <xf numFmtId="7" fontId="1" fillId="23" borderId="6" xfId="4" applyNumberFormat="1" applyFont="1" applyFill="1" applyBorder="1" applyAlignment="1" applyProtection="1">
      <alignment vertical="center"/>
    </xf>
    <xf numFmtId="0" fontId="18" fillId="0" borderId="0" xfId="0" applyFont="1" applyAlignment="1" applyProtection="1">
      <alignment horizontal="right" vertical="center"/>
    </xf>
    <xf numFmtId="0" fontId="27" fillId="0" borderId="17" xfId="0" applyFont="1" applyBorder="1" applyProtection="1">
      <protection locked="0"/>
    </xf>
    <xf numFmtId="0" fontId="27" fillId="0" borderId="18" xfId="0" applyFont="1" applyBorder="1" applyProtection="1">
      <protection locked="0"/>
    </xf>
    <xf numFmtId="0" fontId="27" fillId="0" borderId="19" xfId="0" applyFont="1" applyBorder="1" applyProtection="1">
      <protection locked="0"/>
    </xf>
    <xf numFmtId="0" fontId="27" fillId="0" borderId="20" xfId="0" applyFont="1" applyBorder="1" applyProtection="1">
      <protection locked="0"/>
    </xf>
    <xf numFmtId="0" fontId="27" fillId="0" borderId="21" xfId="0" applyFont="1" applyBorder="1" applyProtection="1">
      <protection locked="0"/>
    </xf>
    <xf numFmtId="0" fontId="27" fillId="0" borderId="20" xfId="0" applyFont="1" applyBorder="1" applyAlignment="1" applyProtection="1">
      <alignment vertical="center"/>
      <protection locked="0"/>
    </xf>
    <xf numFmtId="0" fontId="28" fillId="0" borderId="0" xfId="0" applyFont="1" applyAlignment="1" applyProtection="1">
      <alignment horizontal="left" vertical="center"/>
      <protection locked="0"/>
    </xf>
    <xf numFmtId="0" fontId="27" fillId="0" borderId="21" xfId="0" applyFont="1" applyBorder="1" applyAlignment="1" applyProtection="1">
      <alignment vertical="center"/>
      <protection locked="0"/>
    </xf>
    <xf numFmtId="0" fontId="27" fillId="0" borderId="0" xfId="0" applyFont="1" applyAlignment="1" applyProtection="1">
      <alignment vertical="center"/>
      <protection locked="0"/>
    </xf>
    <xf numFmtId="0" fontId="27" fillId="0" borderId="20" xfId="0" applyFont="1" applyBorder="1" applyAlignment="1" applyProtection="1">
      <alignment horizontal="center"/>
      <protection locked="0"/>
    </xf>
    <xf numFmtId="0" fontId="28" fillId="0" borderId="0" xfId="0" applyFont="1" applyAlignment="1" applyProtection="1">
      <alignment horizontal="center"/>
      <protection locked="0"/>
    </xf>
    <xf numFmtId="0" fontId="31" fillId="0" borderId="0" xfId="0" applyFont="1" applyAlignment="1" applyProtection="1">
      <alignment horizontal="center"/>
      <protection locked="0"/>
    </xf>
    <xf numFmtId="0" fontId="27" fillId="0" borderId="21" xfId="0" applyFont="1" applyBorder="1" applyAlignment="1" applyProtection="1">
      <alignment horizontal="center"/>
      <protection locked="0"/>
    </xf>
    <xf numFmtId="0" fontId="33" fillId="0" borderId="0" xfId="0" applyFont="1" applyAlignment="1" applyProtection="1">
      <alignment horizontal="left" vertical="center"/>
      <protection locked="0"/>
    </xf>
    <xf numFmtId="0" fontId="28" fillId="0" borderId="0" xfId="0" applyFont="1" applyAlignment="1" applyProtection="1">
      <alignment horizontal="left" indent="3"/>
      <protection locked="0"/>
    </xf>
    <xf numFmtId="0" fontId="28" fillId="0" borderId="0" xfId="0" applyFont="1" applyAlignment="1" applyProtection="1">
      <alignment horizontal="left"/>
      <protection locked="0"/>
    </xf>
    <xf numFmtId="0" fontId="31" fillId="0" borderId="0" xfId="0" applyFont="1" applyProtection="1">
      <protection locked="0"/>
    </xf>
    <xf numFmtId="0" fontId="31" fillId="0" borderId="0" xfId="0" applyFont="1" applyAlignment="1" applyProtection="1">
      <alignment horizontal="left"/>
      <protection locked="0"/>
    </xf>
    <xf numFmtId="3" fontId="3" fillId="0" borderId="0" xfId="0" applyNumberFormat="1" applyFont="1" applyAlignment="1" applyProtection="1">
      <alignment horizontal="left" vertical="center" indent="1"/>
      <protection locked="0"/>
    </xf>
    <xf numFmtId="0" fontId="29" fillId="0" borderId="0" xfId="0" applyFont="1" applyAlignment="1" applyProtection="1">
      <alignment horizontal="left"/>
      <protection locked="0"/>
    </xf>
    <xf numFmtId="0" fontId="1" fillId="14" borderId="0" xfId="0" applyFont="1" applyFill="1" applyAlignment="1" applyProtection="1">
      <alignment horizontal="center" vertical="center" wrapText="1"/>
      <protection locked="0"/>
    </xf>
    <xf numFmtId="0" fontId="37" fillId="0" borderId="27" xfId="0" applyFont="1" applyBorder="1" applyAlignment="1" applyProtection="1">
      <alignment horizontal="center" vertical="center" wrapText="1"/>
      <protection locked="0"/>
    </xf>
    <xf numFmtId="0" fontId="38" fillId="0" borderId="34" xfId="0" applyFont="1" applyBorder="1" applyAlignment="1" applyProtection="1">
      <alignment horizontal="center" vertical="center" wrapText="1"/>
      <protection locked="0"/>
    </xf>
    <xf numFmtId="0" fontId="40" fillId="0" borderId="0" xfId="0" applyFont="1" applyAlignment="1" applyProtection="1">
      <alignment vertical="center"/>
      <protection locked="0"/>
    </xf>
    <xf numFmtId="0" fontId="43" fillId="17" borderId="24" xfId="0" applyFont="1" applyFill="1" applyBorder="1" applyAlignment="1" applyProtection="1">
      <alignment horizontal="center" vertical="center" wrapText="1"/>
      <protection locked="0"/>
    </xf>
    <xf numFmtId="0" fontId="29" fillId="0" borderId="0" xfId="0" applyFont="1" applyAlignment="1" applyProtection="1">
      <alignment horizontal="left" indent="3"/>
      <protection locked="0"/>
    </xf>
    <xf numFmtId="0" fontId="27" fillId="0" borderId="42" xfId="0" applyFont="1" applyBorder="1" applyProtection="1">
      <protection locked="0"/>
    </xf>
    <xf numFmtId="0" fontId="31" fillId="0" borderId="0" xfId="0" applyFont="1" applyBorder="1" applyAlignment="1" applyProtection="1">
      <alignment wrapText="1"/>
      <protection locked="0"/>
    </xf>
    <xf numFmtId="0" fontId="27" fillId="0" borderId="0" xfId="0" applyFont="1" applyBorder="1" applyProtection="1">
      <protection locked="0"/>
    </xf>
    <xf numFmtId="0" fontId="27" fillId="0" borderId="23" xfId="0" applyFont="1" applyBorder="1" applyProtection="1">
      <protection locked="0"/>
    </xf>
    <xf numFmtId="0" fontId="28" fillId="0" borderId="0" xfId="0" applyFont="1" applyAlignment="1" applyProtection="1">
      <alignment horizontal="left"/>
    </xf>
    <xf numFmtId="0" fontId="35" fillId="16" borderId="31" xfId="0" applyFont="1" applyFill="1" applyBorder="1" applyAlignment="1" applyProtection="1">
      <alignment horizontal="center" vertical="center" wrapText="1"/>
    </xf>
    <xf numFmtId="0" fontId="39" fillId="0" borderId="0" xfId="0" applyFont="1" applyAlignment="1" applyProtection="1">
      <alignment vertical="center"/>
    </xf>
    <xf numFmtId="0" fontId="40" fillId="0" borderId="0" xfId="0" applyFont="1" applyAlignment="1" applyProtection="1">
      <alignment vertical="center"/>
    </xf>
    <xf numFmtId="0" fontId="32" fillId="18" borderId="24" xfId="0" applyFont="1" applyFill="1" applyBorder="1" applyAlignment="1" applyProtection="1">
      <alignment horizontal="center" vertical="center" wrapText="1"/>
    </xf>
    <xf numFmtId="0" fontId="31" fillId="0" borderId="0" xfId="0" applyFont="1" applyBorder="1" applyAlignment="1" applyProtection="1">
      <alignment wrapText="1"/>
    </xf>
    <xf numFmtId="0" fontId="28" fillId="0" borderId="0" xfId="0" applyFont="1" applyAlignment="1" applyProtection="1">
      <protection locked="0"/>
    </xf>
    <xf numFmtId="0" fontId="31" fillId="0" borderId="24" xfId="0" applyFont="1" applyBorder="1" applyAlignment="1" applyProtection="1">
      <alignment horizontal="left" vertical="center" wrapText="1"/>
    </xf>
    <xf numFmtId="0" fontId="31" fillId="0" borderId="24" xfId="0" applyFont="1" applyBorder="1" applyAlignment="1" applyProtection="1">
      <alignment vertical="center" wrapText="1"/>
    </xf>
    <xf numFmtId="0" fontId="6" fillId="4" borderId="0" xfId="0" applyFont="1" applyFill="1" applyAlignment="1" applyProtection="1">
      <alignment vertical="center"/>
    </xf>
    <xf numFmtId="0" fontId="1" fillId="0" borderId="0" xfId="0" applyFont="1" applyAlignment="1" applyProtection="1">
      <alignment horizontal="right" vertical="center"/>
    </xf>
    <xf numFmtId="0" fontId="16" fillId="23" borderId="2" xfId="0" applyFont="1" applyFill="1" applyBorder="1" applyAlignment="1" applyProtection="1">
      <alignment vertical="top" wrapText="1"/>
    </xf>
    <xf numFmtId="0" fontId="16" fillId="23" borderId="0" xfId="0" applyFont="1" applyFill="1" applyAlignment="1" applyProtection="1">
      <alignment vertical="top" wrapText="1"/>
    </xf>
    <xf numFmtId="0" fontId="24" fillId="9" borderId="18" xfId="0" applyFont="1" applyFill="1" applyBorder="1" applyAlignment="1" applyProtection="1">
      <alignment horizontal="center" vertical="center" wrapText="1"/>
      <protection locked="0"/>
    </xf>
    <xf numFmtId="0" fontId="24" fillId="9" borderId="0" xfId="0" applyFont="1" applyFill="1" applyAlignment="1" applyProtection="1">
      <alignment horizontal="center" vertical="center" wrapText="1"/>
      <protection locked="0"/>
    </xf>
    <xf numFmtId="1" fontId="2" fillId="23" borderId="6" xfId="0" applyNumberFormat="1" applyFont="1" applyFill="1" applyBorder="1" applyAlignment="1" applyProtection="1">
      <alignment horizontal="left" vertical="center" indent="1"/>
    </xf>
    <xf numFmtId="167" fontId="18" fillId="24" borderId="6" xfId="0" applyNumberFormat="1" applyFont="1" applyFill="1" applyBorder="1" applyAlignment="1" applyProtection="1">
      <alignment horizontal="left" vertical="center" indent="1"/>
      <protection locked="0"/>
    </xf>
    <xf numFmtId="3" fontId="2" fillId="23" borderId="6" xfId="0" applyNumberFormat="1" applyFont="1" applyFill="1" applyBorder="1" applyAlignment="1" applyProtection="1">
      <alignment horizontal="left" vertical="center" indent="1"/>
    </xf>
    <xf numFmtId="167" fontId="2" fillId="23" borderId="7" xfId="0" applyNumberFormat="1" applyFont="1" applyFill="1" applyBorder="1" applyAlignment="1" applyProtection="1">
      <alignment horizontal="left" vertical="center" indent="1"/>
    </xf>
    <xf numFmtId="0" fontId="16" fillId="23" borderId="2" xfId="0" applyFont="1" applyFill="1" applyBorder="1" applyAlignment="1" applyProtection="1">
      <alignment horizontal="justify" vertical="center" wrapText="1"/>
    </xf>
    <xf numFmtId="0" fontId="16" fillId="23" borderId="2" xfId="0" applyFont="1" applyFill="1" applyBorder="1" applyAlignment="1" applyProtection="1">
      <alignment horizontal="justify" vertical="center"/>
    </xf>
    <xf numFmtId="0" fontId="16" fillId="23" borderId="0" xfId="0" applyFont="1" applyFill="1" applyAlignment="1" applyProtection="1">
      <alignment horizontal="justify" vertical="center"/>
    </xf>
    <xf numFmtId="0" fontId="2" fillId="23" borderId="6" xfId="0" applyFont="1" applyFill="1" applyBorder="1" applyAlignment="1" applyProtection="1">
      <alignment horizontal="left" vertical="center" indent="1"/>
    </xf>
    <xf numFmtId="166" fontId="3" fillId="12" borderId="0" xfId="6" applyFont="1" applyFill="1" applyBorder="1" applyAlignment="1" applyProtection="1">
      <alignment horizontal="center" vertical="center"/>
    </xf>
    <xf numFmtId="10" fontId="9" fillId="0" borderId="0" xfId="9" applyNumberFormat="1" applyFont="1" applyFill="1" applyBorder="1" applyAlignment="1" applyProtection="1">
      <alignment horizontal="center" vertical="center"/>
      <protection locked="0"/>
    </xf>
    <xf numFmtId="168" fontId="20" fillId="6" borderId="0" xfId="0" applyNumberFormat="1" applyFont="1" applyFill="1" applyAlignment="1" applyProtection="1">
      <alignment horizontal="center" vertical="center"/>
    </xf>
    <xf numFmtId="0" fontId="3" fillId="0" borderId="0" xfId="0" applyFont="1" applyAlignment="1" applyProtection="1">
      <alignment horizontal="left" vertical="center" indent="1"/>
    </xf>
    <xf numFmtId="171" fontId="20" fillId="6" borderId="0" xfId="0" applyNumberFormat="1" applyFont="1" applyFill="1" applyAlignment="1" applyProtection="1">
      <alignment horizontal="center" vertical="center"/>
    </xf>
    <xf numFmtId="0" fontId="1" fillId="19" borderId="0" xfId="0" applyFont="1" applyFill="1" applyAlignment="1" applyProtection="1">
      <alignment horizontal="left" vertical="center" wrapText="1" indent="1"/>
    </xf>
    <xf numFmtId="0" fontId="20" fillId="6" borderId="0" xfId="0" applyFont="1" applyFill="1" applyAlignment="1" applyProtection="1">
      <alignment horizontal="center" vertical="center"/>
    </xf>
    <xf numFmtId="3" fontId="3" fillId="0" borderId="0" xfId="0" applyNumberFormat="1" applyFont="1" applyAlignment="1" applyProtection="1">
      <alignment horizontal="left" vertical="center" indent="1"/>
    </xf>
    <xf numFmtId="166" fontId="1" fillId="0" borderId="11" xfId="6" applyFont="1" applyBorder="1" applyAlignment="1" applyProtection="1">
      <alignment horizontal="center" vertical="center"/>
    </xf>
    <xf numFmtId="166" fontId="1" fillId="0" borderId="12" xfId="6" applyFont="1" applyBorder="1" applyAlignment="1" applyProtection="1">
      <alignment horizontal="center" vertical="center"/>
    </xf>
    <xf numFmtId="1" fontId="1" fillId="12" borderId="0" xfId="0" applyNumberFormat="1" applyFont="1" applyFill="1" applyAlignment="1" applyProtection="1">
      <alignment horizontal="center" vertical="center"/>
    </xf>
    <xf numFmtId="166" fontId="1" fillId="12" borderId="13" xfId="6" applyFont="1" applyFill="1" applyBorder="1" applyAlignment="1" applyProtection="1">
      <alignment horizontal="center" vertical="center"/>
    </xf>
    <xf numFmtId="166" fontId="1" fillId="12" borderId="14" xfId="6" applyFont="1" applyFill="1" applyBorder="1" applyAlignment="1" applyProtection="1">
      <alignment horizontal="center" vertical="center"/>
    </xf>
    <xf numFmtId="166" fontId="1" fillId="12" borderId="15" xfId="6" applyFont="1" applyFill="1" applyBorder="1" applyAlignment="1" applyProtection="1">
      <alignment horizontal="center" vertical="center"/>
    </xf>
    <xf numFmtId="166" fontId="19" fillId="10" borderId="0" xfId="6" applyFont="1" applyFill="1" applyBorder="1" applyAlignment="1" applyProtection="1">
      <alignment horizontal="center" vertical="center"/>
    </xf>
    <xf numFmtId="0" fontId="1" fillId="12" borderId="0" xfId="0" applyFont="1" applyFill="1" applyAlignment="1" applyProtection="1">
      <alignment horizontal="center" vertical="center"/>
    </xf>
    <xf numFmtId="166" fontId="19" fillId="7" borderId="11" xfId="6" applyFont="1" applyFill="1" applyBorder="1" applyAlignment="1" applyProtection="1">
      <alignment horizontal="center" vertical="center"/>
    </xf>
    <xf numFmtId="166" fontId="19" fillId="7" borderId="12" xfId="6" applyFont="1" applyFill="1" applyBorder="1" applyAlignment="1" applyProtection="1">
      <alignment horizontal="center" vertical="center"/>
    </xf>
    <xf numFmtId="0" fontId="1" fillId="12" borderId="0" xfId="6" applyNumberFormat="1" applyFont="1" applyFill="1" applyBorder="1" applyAlignment="1" applyProtection="1">
      <alignment horizontal="left" vertical="center"/>
    </xf>
    <xf numFmtId="167" fontId="25" fillId="12" borderId="0" xfId="0" applyNumberFormat="1" applyFont="1" applyFill="1" applyAlignment="1" applyProtection="1">
      <alignment horizontal="left" vertical="center"/>
    </xf>
    <xf numFmtId="0" fontId="4" fillId="0" borderId="6" xfId="0" applyFont="1" applyBorder="1" applyAlignment="1" applyProtection="1">
      <alignment horizontal="left" vertical="center" indent="1"/>
    </xf>
    <xf numFmtId="3" fontId="4" fillId="0" borderId="6" xfId="0" applyNumberFormat="1" applyFont="1" applyBorder="1" applyAlignment="1" applyProtection="1">
      <alignment horizontal="left" vertical="center" indent="1"/>
    </xf>
    <xf numFmtId="167" fontId="1" fillId="12" borderId="0" xfId="0" applyNumberFormat="1" applyFont="1" applyFill="1" applyAlignment="1" applyProtection="1">
      <alignment horizontal="center" vertical="center"/>
    </xf>
    <xf numFmtId="167" fontId="21" fillId="4" borderId="0" xfId="0" applyNumberFormat="1" applyFont="1" applyFill="1" applyAlignment="1" applyProtection="1">
      <alignment horizontal="right" indent="1"/>
    </xf>
    <xf numFmtId="0" fontId="50" fillId="21" borderId="0" xfId="13" applyAlignment="1" applyProtection="1">
      <alignment horizontal="center" wrapText="1"/>
      <protection locked="0"/>
    </xf>
    <xf numFmtId="166" fontId="1" fillId="22" borderId="13" xfId="6" applyFont="1" applyFill="1" applyBorder="1" applyAlignment="1" applyProtection="1">
      <alignment horizontal="center" vertical="center"/>
    </xf>
    <xf numFmtId="166" fontId="1" fillId="22" borderId="14" xfId="6" applyFont="1" applyFill="1" applyBorder="1" applyAlignment="1" applyProtection="1">
      <alignment horizontal="center" vertical="center"/>
    </xf>
    <xf numFmtId="166" fontId="1" fillId="22" borderId="15" xfId="6" applyFont="1" applyFill="1" applyBorder="1" applyAlignment="1" applyProtection="1">
      <alignment horizontal="center" vertical="center"/>
    </xf>
    <xf numFmtId="173" fontId="1" fillId="12" borderId="13" xfId="3" applyNumberFormat="1" applyFont="1" applyFill="1" applyBorder="1" applyAlignment="1" applyProtection="1">
      <alignment horizontal="center" vertical="center"/>
      <protection locked="0"/>
    </xf>
    <xf numFmtId="173" fontId="1" fillId="12" borderId="14" xfId="3" applyNumberFormat="1" applyFont="1" applyFill="1" applyBorder="1" applyAlignment="1" applyProtection="1">
      <alignment horizontal="center" vertical="center"/>
      <protection locked="0"/>
    </xf>
    <xf numFmtId="173" fontId="1" fillId="12" borderId="15" xfId="3" applyNumberFormat="1" applyFont="1" applyFill="1" applyBorder="1" applyAlignment="1" applyProtection="1">
      <alignment horizontal="center" vertical="center"/>
      <protection locked="0"/>
    </xf>
    <xf numFmtId="0" fontId="1" fillId="12" borderId="13" xfId="6" applyNumberFormat="1" applyFont="1" applyFill="1" applyBorder="1" applyAlignment="1" applyProtection="1">
      <alignment horizontal="center" vertical="center"/>
      <protection locked="0"/>
    </xf>
    <xf numFmtId="0" fontId="1" fillId="12" borderId="14" xfId="6" applyNumberFormat="1" applyFont="1" applyFill="1" applyBorder="1" applyAlignment="1" applyProtection="1">
      <alignment horizontal="center" vertical="center"/>
      <protection locked="0"/>
    </xf>
    <xf numFmtId="0" fontId="1" fillId="12" borderId="15" xfId="6" applyNumberFormat="1" applyFont="1" applyFill="1" applyBorder="1" applyAlignment="1" applyProtection="1">
      <alignment horizontal="center" vertical="center"/>
      <protection locked="0"/>
    </xf>
    <xf numFmtId="166" fontId="1" fillId="12" borderId="13" xfId="6" applyFont="1" applyFill="1" applyBorder="1" applyAlignment="1" applyProtection="1">
      <alignment horizontal="center" vertical="center"/>
      <protection locked="0"/>
    </xf>
    <xf numFmtId="166" fontId="1" fillId="12" borderId="14" xfId="6" applyFont="1" applyFill="1" applyBorder="1" applyAlignment="1" applyProtection="1">
      <alignment horizontal="center" vertical="center"/>
      <protection locked="0"/>
    </xf>
    <xf numFmtId="166" fontId="1" fillId="12" borderId="15" xfId="6" applyFont="1" applyFill="1" applyBorder="1" applyAlignment="1" applyProtection="1">
      <alignment horizontal="center" vertical="center"/>
      <protection locked="0"/>
    </xf>
    <xf numFmtId="0" fontId="16" fillId="15" borderId="0" xfId="0" applyFont="1" applyFill="1" applyAlignment="1" applyProtection="1">
      <alignment horizontal="left" vertical="center"/>
    </xf>
    <xf numFmtId="0" fontId="27" fillId="0" borderId="0" xfId="0" applyFont="1" applyAlignment="1" applyProtection="1">
      <alignment horizontal="left" wrapText="1"/>
      <protection locked="0"/>
    </xf>
    <xf numFmtId="0" fontId="31" fillId="0" borderId="0" xfId="0" applyFont="1" applyAlignment="1">
      <alignment horizontal="left" wrapText="1"/>
    </xf>
    <xf numFmtId="0" fontId="28" fillId="0" borderId="0" xfId="0" applyFont="1" applyAlignment="1">
      <alignment horizontal="left"/>
    </xf>
    <xf numFmtId="0" fontId="28" fillId="0" borderId="0" xfId="0" applyFont="1" applyAlignment="1">
      <alignment horizontal="left" vertical="center" wrapText="1"/>
    </xf>
    <xf numFmtId="0" fontId="30" fillId="0" borderId="0" xfId="0" applyFont="1" applyAlignment="1">
      <alignment horizontal="center"/>
    </xf>
    <xf numFmtId="0" fontId="28" fillId="0" borderId="0" xfId="0" applyFont="1" applyAlignment="1">
      <alignment horizontal="center"/>
    </xf>
    <xf numFmtId="0" fontId="27" fillId="0" borderId="24" xfId="0" applyFont="1" applyBorder="1" applyAlignment="1">
      <alignment horizontal="center" vertical="center" wrapText="1"/>
    </xf>
    <xf numFmtId="0" fontId="27" fillId="0" borderId="24" xfId="0" applyFont="1" applyBorder="1" applyAlignment="1">
      <alignment horizontal="center"/>
    </xf>
    <xf numFmtId="0" fontId="31" fillId="0" borderId="25" xfId="0" applyFont="1" applyBorder="1" applyAlignment="1">
      <alignment horizontal="center"/>
    </xf>
    <xf numFmtId="0" fontId="31" fillId="0" borderId="8" xfId="0" applyFont="1" applyBorder="1" applyAlignment="1">
      <alignment horizontal="center"/>
    </xf>
    <xf numFmtId="0" fontId="31" fillId="0" borderId="26" xfId="0" applyFont="1" applyBorder="1" applyAlignment="1">
      <alignment horizontal="center"/>
    </xf>
    <xf numFmtId="0" fontId="3" fillId="0" borderId="41" xfId="0" applyFont="1" applyBorder="1" applyAlignment="1" applyProtection="1">
      <alignment horizontal="left" vertical="center"/>
    </xf>
    <xf numFmtId="0" fontId="28" fillId="0" borderId="16" xfId="0" applyFont="1" applyBorder="1" applyAlignment="1">
      <alignment horizontal="left"/>
    </xf>
    <xf numFmtId="3" fontId="3" fillId="11" borderId="41" xfId="0" applyNumberFormat="1" applyFont="1" applyFill="1" applyBorder="1" applyAlignment="1" applyProtection="1">
      <alignment horizontal="left" vertical="center" indent="1"/>
    </xf>
    <xf numFmtId="0" fontId="28" fillId="0" borderId="0" xfId="0" applyFont="1" applyAlignment="1">
      <alignment horizontal="left" vertical="center"/>
    </xf>
    <xf numFmtId="0" fontId="27" fillId="0" borderId="0" xfId="0" applyFont="1" applyAlignment="1" applyProtection="1">
      <alignment horizontal="left"/>
    </xf>
    <xf numFmtId="0" fontId="2" fillId="14" borderId="0" xfId="0" applyFont="1" applyFill="1" applyAlignment="1" applyProtection="1">
      <alignment horizontal="left" vertical="center" wrapText="1"/>
    </xf>
    <xf numFmtId="8" fontId="36" fillId="0" borderId="28" xfId="0" applyNumberFormat="1" applyFont="1" applyBorder="1" applyAlignment="1" applyProtection="1">
      <alignment horizontal="center" vertical="center" wrapText="1"/>
      <protection locked="0"/>
    </xf>
    <xf numFmtId="8" fontId="36" fillId="0" borderId="0" xfId="0" applyNumberFormat="1" applyFont="1" applyAlignment="1" applyProtection="1">
      <alignment horizontal="center" vertical="center" wrapText="1"/>
      <protection locked="0"/>
    </xf>
    <xf numFmtId="8" fontId="36" fillId="0" borderId="21" xfId="0" applyNumberFormat="1" applyFont="1" applyBorder="1" applyAlignment="1" applyProtection="1">
      <alignment horizontal="center" vertical="center" wrapText="1"/>
      <protection locked="0"/>
    </xf>
    <xf numFmtId="8" fontId="36" fillId="0" borderId="35" xfId="0" applyNumberFormat="1" applyFont="1" applyBorder="1" applyAlignment="1" applyProtection="1">
      <alignment horizontal="center" vertical="center" wrapText="1"/>
      <protection locked="0"/>
    </xf>
    <xf numFmtId="8" fontId="36" fillId="0" borderId="16" xfId="0" applyNumberFormat="1" applyFont="1" applyBorder="1" applyAlignment="1" applyProtection="1">
      <alignment horizontal="center" vertical="center" wrapText="1"/>
      <protection locked="0"/>
    </xf>
    <xf numFmtId="8" fontId="36" fillId="0" borderId="23" xfId="0" applyNumberFormat="1" applyFont="1" applyBorder="1" applyAlignment="1" applyProtection="1">
      <alignment horizontal="center" vertical="center" wrapText="1"/>
      <protection locked="0"/>
    </xf>
    <xf numFmtId="0" fontId="3" fillId="0" borderId="0" xfId="0" applyFont="1" applyAlignment="1" applyProtection="1">
      <alignment horizontal="left" vertical="center"/>
    </xf>
    <xf numFmtId="0" fontId="36" fillId="17" borderId="22" xfId="0" applyFont="1" applyFill="1" applyBorder="1" applyAlignment="1" applyProtection="1">
      <alignment horizontal="center" vertical="center" wrapText="1"/>
    </xf>
    <xf numFmtId="0" fontId="36" fillId="17" borderId="16" xfId="0" applyFont="1" applyFill="1" applyBorder="1" applyAlignment="1" applyProtection="1">
      <alignment horizontal="center" vertical="center" wrapText="1"/>
    </xf>
    <xf numFmtId="0" fontId="36" fillId="17" borderId="33" xfId="0" applyFont="1" applyFill="1" applyBorder="1" applyAlignment="1" applyProtection="1">
      <alignment horizontal="center" vertical="center" wrapText="1"/>
    </xf>
    <xf numFmtId="0" fontId="41" fillId="17" borderId="24" xfId="0" applyFont="1" applyFill="1" applyBorder="1" applyAlignment="1" applyProtection="1">
      <alignment horizontal="center" vertical="center" wrapText="1"/>
    </xf>
    <xf numFmtId="0" fontId="45" fillId="0" borderId="25" xfId="0" applyFont="1" applyBorder="1" applyAlignment="1" applyProtection="1">
      <alignment horizontal="justify" vertical="center" wrapText="1"/>
    </xf>
    <xf numFmtId="0" fontId="45" fillId="0" borderId="8" xfId="0" applyFont="1" applyBorder="1" applyAlignment="1" applyProtection="1">
      <alignment horizontal="justify" vertical="center" wrapText="1"/>
    </xf>
    <xf numFmtId="0" fontId="45" fillId="0" borderId="26" xfId="0" applyFont="1" applyBorder="1" applyAlignment="1" applyProtection="1">
      <alignment horizontal="justify" vertical="center" wrapText="1"/>
    </xf>
    <xf numFmtId="0" fontId="45" fillId="0" borderId="24" xfId="0" applyFont="1" applyBorder="1" applyAlignment="1" applyProtection="1">
      <alignment horizontal="justify" vertical="center" wrapText="1"/>
    </xf>
    <xf numFmtId="0" fontId="32" fillId="18" borderId="24" xfId="0" applyFont="1" applyFill="1" applyBorder="1" applyAlignment="1" applyProtection="1">
      <alignment horizontal="center" vertical="center" wrapText="1"/>
    </xf>
    <xf numFmtId="0" fontId="43" fillId="17" borderId="24" xfId="0" applyFont="1" applyFill="1" applyBorder="1" applyAlignment="1" applyProtection="1">
      <alignment horizontal="center" vertical="center" wrapText="1"/>
      <protection locked="0"/>
    </xf>
    <xf numFmtId="0" fontId="31" fillId="0" borderId="0" xfId="0" applyFont="1" applyBorder="1" applyAlignment="1" applyProtection="1">
      <alignment horizontal="left" wrapText="1"/>
    </xf>
    <xf numFmtId="0" fontId="28" fillId="0" borderId="0" xfId="0" applyFont="1" applyAlignment="1" applyProtection="1">
      <alignment horizontal="left" vertical="center" wrapText="1"/>
      <protection locked="0"/>
    </xf>
    <xf numFmtId="0" fontId="30" fillId="0" borderId="0" xfId="0" applyFont="1" applyAlignment="1" applyProtection="1">
      <alignment horizontal="center"/>
      <protection locked="0"/>
    </xf>
    <xf numFmtId="0" fontId="31" fillId="0" borderId="25" xfId="0" applyFont="1" applyBorder="1" applyAlignment="1" applyProtection="1">
      <alignment horizontal="center" vertical="center" wrapText="1"/>
    </xf>
    <xf numFmtId="0" fontId="31" fillId="0" borderId="8" xfId="0" applyFont="1" applyBorder="1" applyAlignment="1" applyProtection="1">
      <alignment horizontal="center" vertical="center" wrapText="1"/>
    </xf>
    <xf numFmtId="0" fontId="31" fillId="0" borderId="26" xfId="0" applyFont="1" applyBorder="1" applyAlignment="1" applyProtection="1">
      <alignment horizontal="center" vertical="center" wrapText="1"/>
    </xf>
    <xf numFmtId="0" fontId="33" fillId="7" borderId="0" xfId="0" applyFont="1" applyFill="1" applyAlignment="1" applyProtection="1">
      <alignment horizontal="left" vertical="center"/>
      <protection locked="0"/>
    </xf>
    <xf numFmtId="0" fontId="33" fillId="7" borderId="0" xfId="0" applyFont="1" applyFill="1" applyAlignment="1" applyProtection="1">
      <alignment horizontal="left" vertical="center"/>
    </xf>
    <xf numFmtId="0" fontId="34" fillId="0" borderId="18" xfId="0" applyFont="1" applyBorder="1" applyAlignment="1" applyProtection="1">
      <alignment horizontal="center" vertical="center" wrapText="1"/>
    </xf>
    <xf numFmtId="0" fontId="34" fillId="0" borderId="0" xfId="0" applyFont="1" applyBorder="1" applyAlignment="1" applyProtection="1">
      <alignment horizontal="center" vertical="center" wrapText="1"/>
    </xf>
    <xf numFmtId="0" fontId="35" fillId="16" borderId="17" xfId="0" applyFont="1" applyFill="1" applyBorder="1" applyAlignment="1" applyProtection="1">
      <alignment horizontal="center" vertical="center" wrapText="1"/>
    </xf>
    <xf numFmtId="0" fontId="35" fillId="16" borderId="18" xfId="0" applyFont="1" applyFill="1" applyBorder="1" applyAlignment="1" applyProtection="1">
      <alignment horizontal="center" vertical="center" wrapText="1"/>
    </xf>
    <xf numFmtId="0" fontId="35" fillId="16" borderId="30" xfId="0" applyFont="1" applyFill="1" applyBorder="1" applyAlignment="1" applyProtection="1">
      <alignment horizontal="center" vertical="center" wrapText="1"/>
    </xf>
    <xf numFmtId="0" fontId="28" fillId="0" borderId="0" xfId="0" applyFont="1" applyAlignment="1" applyProtection="1">
      <alignment horizontal="left"/>
      <protection locked="0"/>
    </xf>
    <xf numFmtId="0" fontId="27" fillId="11" borderId="0" xfId="0" applyFont="1" applyFill="1" applyAlignment="1" applyProtection="1">
      <alignment horizontal="left"/>
    </xf>
    <xf numFmtId="0" fontId="28" fillId="0" borderId="0" xfId="0" applyFont="1" applyAlignment="1" applyProtection="1">
      <alignment horizontal="left" vertical="center"/>
      <protection locked="0"/>
    </xf>
    <xf numFmtId="0" fontId="35" fillId="16" borderId="32" xfId="0" applyFont="1" applyFill="1" applyBorder="1" applyAlignment="1" applyProtection="1">
      <alignment horizontal="center" vertical="center" wrapText="1"/>
    </xf>
    <xf numFmtId="0" fontId="35" fillId="16" borderId="19" xfId="0" applyFont="1" applyFill="1" applyBorder="1" applyAlignment="1" applyProtection="1">
      <alignment horizontal="center" vertical="center" wrapText="1"/>
    </xf>
    <xf numFmtId="0" fontId="28" fillId="0" borderId="0" xfId="0" applyFont="1" applyAlignment="1" applyProtection="1">
      <alignment horizontal="center" vertical="center"/>
      <protection locked="0"/>
    </xf>
    <xf numFmtId="0" fontId="28" fillId="0" borderId="16" xfId="0" applyFont="1" applyBorder="1" applyAlignment="1" applyProtection="1">
      <alignment horizontal="center" vertical="center"/>
      <protection locked="0"/>
    </xf>
    <xf numFmtId="0" fontId="28" fillId="0" borderId="0" xfId="0" applyFont="1" applyAlignment="1" applyProtection="1">
      <alignment horizontal="left"/>
    </xf>
    <xf numFmtId="0" fontId="36" fillId="17" borderId="20" xfId="0" applyFont="1" applyFill="1" applyBorder="1" applyAlignment="1" applyProtection="1">
      <alignment horizontal="center" vertical="center" wrapText="1"/>
    </xf>
    <xf numFmtId="0" fontId="36" fillId="17" borderId="0" xfId="0" applyFont="1" applyFill="1" applyAlignment="1" applyProtection="1">
      <alignment horizontal="center" vertical="center" wrapText="1"/>
    </xf>
    <xf numFmtId="0" fontId="36" fillId="17" borderId="29" xfId="0" applyFont="1" applyFill="1" applyBorder="1" applyAlignment="1" applyProtection="1">
      <alignment horizontal="center" vertical="center" wrapText="1"/>
    </xf>
    <xf numFmtId="0" fontId="27" fillId="0" borderId="17" xfId="0" applyFont="1" applyBorder="1" applyAlignment="1" applyProtection="1">
      <alignment horizontal="center" wrapText="1"/>
    </xf>
    <xf numFmtId="0" fontId="27" fillId="0" borderId="18" xfId="0" applyFont="1" applyBorder="1" applyAlignment="1" applyProtection="1">
      <alignment horizontal="center" wrapText="1"/>
    </xf>
    <xf numFmtId="0" fontId="27" fillId="0" borderId="19" xfId="0" applyFont="1" applyBorder="1" applyAlignment="1" applyProtection="1">
      <alignment horizontal="center" wrapText="1"/>
    </xf>
    <xf numFmtId="0" fontId="27" fillId="0" borderId="20" xfId="0" applyFont="1" applyBorder="1" applyAlignment="1" applyProtection="1">
      <alignment horizontal="center" wrapText="1"/>
    </xf>
    <xf numFmtId="0" fontId="27" fillId="0" borderId="0" xfId="0" applyFont="1" applyBorder="1" applyAlignment="1" applyProtection="1">
      <alignment horizontal="center" wrapText="1"/>
    </xf>
    <xf numFmtId="0" fontId="27" fillId="0" borderId="21" xfId="0" applyFont="1" applyBorder="1" applyAlignment="1" applyProtection="1">
      <alignment horizontal="center" wrapText="1"/>
    </xf>
    <xf numFmtId="0" fontId="27" fillId="0" borderId="22" xfId="0" applyFont="1" applyBorder="1" applyAlignment="1" applyProtection="1">
      <alignment horizontal="center" wrapText="1"/>
    </xf>
    <xf numFmtId="0" fontId="27" fillId="0" borderId="16" xfId="0" applyFont="1" applyBorder="1" applyAlignment="1" applyProtection="1">
      <alignment horizontal="center" wrapText="1"/>
    </xf>
    <xf numFmtId="0" fontId="27" fillId="0" borderId="23" xfId="0" applyFont="1" applyBorder="1" applyAlignment="1" applyProtection="1">
      <alignment horizontal="center" wrapText="1"/>
    </xf>
    <xf numFmtId="0" fontId="28" fillId="0" borderId="25" xfId="0" applyFont="1" applyBorder="1" applyAlignment="1" applyProtection="1">
      <alignment horizontal="left" vertical="center"/>
    </xf>
    <xf numFmtId="0" fontId="28" fillId="0" borderId="8" xfId="0" applyFont="1" applyBorder="1" applyAlignment="1" applyProtection="1">
      <alignment horizontal="left" vertical="center"/>
    </xf>
    <xf numFmtId="0" fontId="44" fillId="0" borderId="36" xfId="0" applyFont="1" applyBorder="1" applyAlignment="1" applyProtection="1">
      <alignment horizontal="center" vertical="center" wrapText="1"/>
      <protection locked="0"/>
    </xf>
    <xf numFmtId="0" fontId="44" fillId="0" borderId="37" xfId="0" applyFont="1" applyBorder="1" applyAlignment="1" applyProtection="1">
      <alignment horizontal="center" vertical="center" wrapText="1"/>
      <protection locked="0"/>
    </xf>
    <xf numFmtId="0" fontId="44" fillId="0" borderId="38" xfId="0" applyFont="1" applyBorder="1" applyAlignment="1" applyProtection="1">
      <alignment horizontal="center" vertical="center" wrapText="1"/>
      <protection locked="0"/>
    </xf>
    <xf numFmtId="0" fontId="47" fillId="0" borderId="39" xfId="0" applyFont="1" applyBorder="1" applyAlignment="1" applyProtection="1">
      <alignment horizontal="center" vertical="center" wrapText="1"/>
      <protection locked="0"/>
    </xf>
    <xf numFmtId="0" fontId="47" fillId="0" borderId="40" xfId="0" applyFont="1" applyBorder="1" applyAlignment="1" applyProtection="1">
      <alignment horizontal="center" vertical="center" wrapText="1"/>
      <protection locked="0"/>
    </xf>
    <xf numFmtId="0" fontId="44" fillId="0" borderId="24" xfId="0" applyFont="1" applyBorder="1" applyAlignment="1" applyProtection="1">
      <alignment horizontal="center" vertical="center" wrapText="1"/>
      <protection locked="0"/>
    </xf>
    <xf numFmtId="0" fontId="31" fillId="0" borderId="24" xfId="0" applyFont="1" applyBorder="1" applyAlignment="1" applyProtection="1">
      <alignment horizontal="left" vertical="center"/>
    </xf>
    <xf numFmtId="0" fontId="34" fillId="0" borderId="24" xfId="0" applyFont="1" applyBorder="1" applyAlignment="1" applyProtection="1">
      <alignment horizontal="left" vertical="center" wrapText="1"/>
    </xf>
    <xf numFmtId="166" fontId="3" fillId="25" borderId="0" xfId="6" applyFont="1" applyFill="1" applyBorder="1" applyAlignment="1" applyProtection="1">
      <alignment horizontal="center" vertical="center"/>
    </xf>
    <xf numFmtId="0" fontId="3" fillId="0" borderId="0" xfId="0" applyFont="1" applyAlignment="1" applyProtection="1">
      <alignment horizontal="left" vertical="center" indent="1"/>
      <protection locked="0"/>
    </xf>
    <xf numFmtId="0" fontId="3" fillId="0" borderId="0" xfId="0" applyFont="1" applyAlignment="1" applyProtection="1">
      <alignment horizontal="center" vertical="center"/>
      <protection locked="0"/>
    </xf>
    <xf numFmtId="3" fontId="3" fillId="0" borderId="0" xfId="0" applyNumberFormat="1" applyFont="1" applyAlignment="1" applyProtection="1">
      <alignment horizontal="left" vertical="center" indent="1"/>
      <protection locked="0"/>
    </xf>
    <xf numFmtId="3" fontId="0" fillId="2" borderId="9" xfId="0" applyNumberFormat="1" applyFill="1" applyBorder="1" applyAlignment="1">
      <alignment horizontal="left" wrapText="1"/>
    </xf>
    <xf numFmtId="3" fontId="0" fillId="2" borderId="7" xfId="0" applyNumberFormat="1" applyFill="1" applyBorder="1" applyAlignment="1">
      <alignment horizontal="left" wrapText="1"/>
    </xf>
    <xf numFmtId="3" fontId="0" fillId="2" borderId="10" xfId="0" applyNumberFormat="1" applyFill="1" applyBorder="1" applyAlignment="1">
      <alignment horizontal="left" wrapText="1"/>
    </xf>
  </cellXfs>
  <cellStyles count="14">
    <cellStyle name="Énfasis4" xfId="13" builtinId="41"/>
    <cellStyle name="Hipervínculo" xfId="1" builtinId="8"/>
    <cellStyle name="Hipervínculo 2" xfId="2" xr:uid="{00000000-0005-0000-0000-000001000000}"/>
    <cellStyle name="Hyperlink" xfId="12" xr:uid="{00000000-000B-0000-0000-000008000000}"/>
    <cellStyle name="Millares" xfId="3" builtinId="3"/>
    <cellStyle name="Millares [0]" xfId="4" builtinId="6"/>
    <cellStyle name="Millares 2" xfId="5" xr:uid="{00000000-0005-0000-0000-000004000000}"/>
    <cellStyle name="Moneda" xfId="6" builtinId="4"/>
    <cellStyle name="Moneda 2" xfId="7" xr:uid="{00000000-0005-0000-0000-000006000000}"/>
    <cellStyle name="Normal" xfId="0" builtinId="0"/>
    <cellStyle name="Normal 2" xfId="8" xr:uid="{00000000-0005-0000-0000-000008000000}"/>
    <cellStyle name="Normal 2 2" xfId="10" xr:uid="{1AD055BB-5806-480B-858D-726E3C0820B8}"/>
    <cellStyle name="Normal 3" xfId="11" xr:uid="{DD8B1756-1787-4808-B1A9-1F493D31C8AD}"/>
    <cellStyle name="Porcentaje" xfId="9" builtinId="5"/>
  </cellStyles>
  <dxfs count="6">
    <dxf>
      <font>
        <b/>
        <i val="0"/>
        <strike val="0"/>
        <color rgb="FFC00000"/>
      </font>
      <numFmt numFmtId="34" formatCode="_-&quot;$&quot;\ * #,##0.00_-;\-&quot;$&quot;\ * #,##0.00_-;_-&quot;$&quot;\ * &quot;-&quot;??_-;_-@_-"/>
      <fill>
        <patternFill>
          <bgColor theme="3" tint="0.79998168889431442"/>
        </patternFill>
      </fill>
    </dxf>
    <dxf>
      <font>
        <color theme="0" tint="-4.9989318521683403E-2"/>
      </font>
    </dxf>
    <dxf>
      <font>
        <b/>
        <i val="0"/>
        <strike val="0"/>
        <color rgb="FFC00000"/>
      </font>
      <numFmt numFmtId="34" formatCode="_-&quot;$&quot;\ * #,##0.00_-;\-&quot;$&quot;\ * #,##0.00_-;_-&quot;$&quot;\ * &quot;-&quot;??_-;_-@_-"/>
      <fill>
        <patternFill>
          <bgColor theme="3" tint="0.79998168889431442"/>
        </patternFill>
      </fill>
    </dxf>
    <dxf>
      <font>
        <color theme="0" tint="-4.9989318521683403E-2"/>
      </font>
    </dxf>
    <dxf>
      <fill>
        <patternFill>
          <bgColor rgb="FFFFFFCC"/>
        </patternFill>
      </fill>
    </dxf>
    <dxf>
      <fill>
        <patternFill>
          <bgColor rgb="FFFFFFCC"/>
        </patternFill>
      </fill>
    </dxf>
  </dxfs>
  <tableStyles count="0" defaultTableStyle="TableStyleMedium9" defaultPivotStyle="PivotStyleLight16"/>
  <colors>
    <mruColors>
      <color rgb="FF4E67B4"/>
      <color rgb="FF79E9E8"/>
      <color rgb="FF273656"/>
      <color rgb="FF282D55"/>
      <color rgb="FFFF0066"/>
      <color rgb="FFFFFFCC"/>
      <color rgb="FFFFD757"/>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owerPivotData" Target="model/item.data"/><Relationship Id="rId18" Type="http://schemas.openxmlformats.org/officeDocument/2006/relationships/customXml" Target="../customXml/item4.xml"/><Relationship Id="rId26" Type="http://schemas.openxmlformats.org/officeDocument/2006/relationships/customXml" Target="../customXml/item12.xml"/><Relationship Id="rId3" Type="http://schemas.openxmlformats.org/officeDocument/2006/relationships/worksheet" Target="worksheets/sheet3.xml"/><Relationship Id="rId21" Type="http://schemas.openxmlformats.org/officeDocument/2006/relationships/customXml" Target="../customXml/item7.xml"/><Relationship Id="rId34" Type="http://schemas.openxmlformats.org/officeDocument/2006/relationships/customXml" Target="../customXml/item20.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5" Type="http://schemas.openxmlformats.org/officeDocument/2006/relationships/customXml" Target="../customXml/item11.xml"/><Relationship Id="rId33"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29"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10.xml"/><Relationship Id="rId32" Type="http://schemas.openxmlformats.org/officeDocument/2006/relationships/customXml" Target="../customXml/item18.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1.xml"/><Relationship Id="rId23" Type="http://schemas.openxmlformats.org/officeDocument/2006/relationships/customXml" Target="../customXml/item9.xml"/><Relationship Id="rId28" Type="http://schemas.openxmlformats.org/officeDocument/2006/relationships/customXml" Target="../customXml/item14.xml"/><Relationship Id="rId10" Type="http://schemas.openxmlformats.org/officeDocument/2006/relationships/connections" Target="connections.xml"/><Relationship Id="rId19" Type="http://schemas.openxmlformats.org/officeDocument/2006/relationships/customXml" Target="../customXml/item5.xml"/><Relationship Id="rId31"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 Id="rId22" Type="http://schemas.openxmlformats.org/officeDocument/2006/relationships/customXml" Target="../customXml/item8.xml"/><Relationship Id="rId27" Type="http://schemas.openxmlformats.org/officeDocument/2006/relationships/customXml" Target="../customXml/item13.xml"/><Relationship Id="rId30" Type="http://schemas.openxmlformats.org/officeDocument/2006/relationships/customXml" Target="../customXml/item16.xml"/><Relationship Id="rId35" Type="http://schemas.openxmlformats.org/officeDocument/2006/relationships/customXml" Target="../customXml/item21.xml"/><Relationship Id="rId8"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216545012165449"/>
          <c:y val="0.10978043912175649"/>
          <c:w val="0.56690997566909973"/>
          <c:h val="0.8902195608782435"/>
        </c:manualLayout>
      </c:layout>
      <c:doughnutChart>
        <c:varyColors val="1"/>
        <c:dLbls>
          <c:showLegendKey val="0"/>
          <c:showVal val="0"/>
          <c:showCatName val="0"/>
          <c:showSerName val="0"/>
          <c:showPercent val="0"/>
          <c:showBubbleSize val="0"/>
          <c:showLeaderLines val="0"/>
        </c:dLbls>
        <c:firstSliceAng val="0"/>
        <c:holeSize val="8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lockText="1"/>
</file>

<file path=xl/ctrlProps/ctrlProp3.xml><?xml version="1.0" encoding="utf-8"?>
<formControlPr xmlns="http://schemas.microsoft.com/office/spreadsheetml/2009/9/main" objectType="CheckBox" checked="Checked"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checked="Checked" lockText="1"/>
</file>

<file path=xl/ctrlProps/ctrlProp6.xml><?xml version="1.0" encoding="utf-8"?>
<formControlPr xmlns="http://schemas.microsoft.com/office/spreadsheetml/2009/9/main" objectType="CheckBox" checked="Checked" lockText="1"/>
</file>

<file path=xl/ctrlProps/ctrlProp7.xml><?xml version="1.0" encoding="utf-8"?>
<formControlPr xmlns="http://schemas.microsoft.com/office/spreadsheetml/2009/9/main" objectType="CheckBox" checked="Checked"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2</xdr:col>
      <xdr:colOff>188341</xdr:colOff>
      <xdr:row>4</xdr:row>
      <xdr:rowOff>112087</xdr:rowOff>
    </xdr:from>
    <xdr:to>
      <xdr:col>10</xdr:col>
      <xdr:colOff>927099</xdr:colOff>
      <xdr:row>6</xdr:row>
      <xdr:rowOff>38076</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flipH="1">
          <a:off x="702691" y="772487"/>
          <a:ext cx="10409808" cy="275239"/>
        </a:xfrm>
        <a:prstGeom prst="roundRect">
          <a:avLst/>
        </a:prstGeom>
        <a:solidFill>
          <a:srgbClr val="282D5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900" b="1">
              <a:solidFill>
                <a:schemeClr val="bg1">
                  <a:lumMod val="95000"/>
                </a:schemeClr>
              </a:solidFill>
              <a:latin typeface="Arial Narrow" panose="020B0606020202030204" pitchFamily="34" charset="0"/>
            </a:rPr>
            <a:t>Datos del Contratista</a:t>
          </a:r>
        </a:p>
      </xdr:txBody>
    </xdr:sp>
    <xdr:clientData/>
  </xdr:twoCellAnchor>
  <xdr:twoCellAnchor editAs="absolute">
    <xdr:from>
      <xdr:col>2</xdr:col>
      <xdr:colOff>147361</xdr:colOff>
      <xdr:row>11</xdr:row>
      <xdr:rowOff>146437</xdr:rowOff>
    </xdr:from>
    <xdr:to>
      <xdr:col>10</xdr:col>
      <xdr:colOff>950192</xdr:colOff>
      <xdr:row>14</xdr:row>
      <xdr:rowOff>13946</xdr:rowOff>
    </xdr:to>
    <xdr:sp macro="" textlink="">
      <xdr:nvSpPr>
        <xdr:cNvPr id="7" name="CuadroTexto 6">
          <a:extLst>
            <a:ext uri="{FF2B5EF4-FFF2-40B4-BE49-F238E27FC236}">
              <a16:creationId xmlns:a16="http://schemas.microsoft.com/office/drawing/2014/main" id="{00000000-0008-0000-0000-000007000000}"/>
            </a:ext>
          </a:extLst>
        </xdr:cNvPr>
        <xdr:cNvSpPr txBox="1"/>
      </xdr:nvSpPr>
      <xdr:spPr>
        <a:xfrm flipH="1">
          <a:off x="674436" y="2002249"/>
          <a:ext cx="10710394" cy="348521"/>
        </a:xfrm>
        <a:prstGeom prst="roundRect">
          <a:avLst/>
        </a:prstGeom>
        <a:solidFill>
          <a:srgbClr val="282D5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900" b="1">
              <a:solidFill>
                <a:schemeClr val="bg1">
                  <a:lumMod val="95000"/>
                </a:schemeClr>
              </a:solidFill>
              <a:latin typeface="Arial Narrow" panose="020B0606020202030204" pitchFamily="34" charset="0"/>
            </a:rPr>
            <a:t>Datos del Contrato</a:t>
          </a:r>
        </a:p>
      </xdr:txBody>
    </xdr:sp>
    <xdr:clientData/>
  </xdr:twoCellAnchor>
  <xdr:twoCellAnchor editAs="absolute">
    <xdr:from>
      <xdr:col>2</xdr:col>
      <xdr:colOff>324843</xdr:colOff>
      <xdr:row>31</xdr:row>
      <xdr:rowOff>171245</xdr:rowOff>
    </xdr:from>
    <xdr:to>
      <xdr:col>4</xdr:col>
      <xdr:colOff>262549</xdr:colOff>
      <xdr:row>33</xdr:row>
      <xdr:rowOff>31062</xdr:rowOff>
    </xdr:to>
    <xdr:sp macro="" textlink="">
      <xdr:nvSpPr>
        <xdr:cNvPr id="8" name="CuadroTexto 7">
          <a:extLst>
            <a:ext uri="{FF2B5EF4-FFF2-40B4-BE49-F238E27FC236}">
              <a16:creationId xmlns:a16="http://schemas.microsoft.com/office/drawing/2014/main" id="{00000000-0008-0000-0000-000008000000}"/>
            </a:ext>
          </a:extLst>
        </xdr:cNvPr>
        <xdr:cNvSpPr txBox="1"/>
      </xdr:nvSpPr>
      <xdr:spPr>
        <a:xfrm flipH="1">
          <a:off x="839193" y="5263945"/>
          <a:ext cx="3989006" cy="253517"/>
        </a:xfrm>
        <a:prstGeom prst="roundRect">
          <a:avLst/>
        </a:prstGeom>
        <a:solidFill>
          <a:srgbClr val="282D5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900" b="1">
              <a:solidFill>
                <a:schemeClr val="bg1">
                  <a:lumMod val="95000"/>
                </a:schemeClr>
              </a:solidFill>
              <a:latin typeface="Arial Narrow" panose="020B0606020202030204" pitchFamily="34" charset="0"/>
            </a:rPr>
            <a:t>Datos Presupuestales y Financieros del Contrato</a:t>
          </a:r>
        </a:p>
      </xdr:txBody>
    </xdr:sp>
    <xdr:clientData/>
  </xdr:twoCellAnchor>
  <xdr:twoCellAnchor editAs="absolute">
    <xdr:from>
      <xdr:col>0</xdr:col>
      <xdr:colOff>188343</xdr:colOff>
      <xdr:row>4</xdr:row>
      <xdr:rowOff>51277</xdr:rowOff>
    </xdr:from>
    <xdr:to>
      <xdr:col>2</xdr:col>
      <xdr:colOff>57956</xdr:colOff>
      <xdr:row>6</xdr:row>
      <xdr:rowOff>90296</xdr:rowOff>
    </xdr:to>
    <xdr:sp macro="" textlink="">
      <xdr:nvSpPr>
        <xdr:cNvPr id="20" name="Elipse 19">
          <a:extLst>
            <a:ext uri="{FF2B5EF4-FFF2-40B4-BE49-F238E27FC236}">
              <a16:creationId xmlns:a16="http://schemas.microsoft.com/office/drawing/2014/main" id="{00000000-0008-0000-0000-000014000000}"/>
            </a:ext>
          </a:extLst>
        </xdr:cNvPr>
        <xdr:cNvSpPr/>
      </xdr:nvSpPr>
      <xdr:spPr>
        <a:xfrm>
          <a:off x="188343" y="671581"/>
          <a:ext cx="354522" cy="361859"/>
        </a:xfrm>
        <a:prstGeom prst="ellipse">
          <a:avLst/>
        </a:prstGeom>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900">
              <a:solidFill>
                <a:schemeClr val="bg1">
                  <a:lumMod val="50000"/>
                </a:schemeClr>
              </a:solidFill>
              <a:latin typeface="Arial Narrow" panose="020B0606020202030204" pitchFamily="34" charset="0"/>
            </a:rPr>
            <a:t>1</a:t>
          </a:r>
        </a:p>
      </xdr:txBody>
    </xdr:sp>
    <xdr:clientData/>
  </xdr:twoCellAnchor>
  <xdr:twoCellAnchor editAs="absolute">
    <xdr:from>
      <xdr:col>0</xdr:col>
      <xdr:colOff>185461</xdr:colOff>
      <xdr:row>11</xdr:row>
      <xdr:rowOff>135282</xdr:rowOff>
    </xdr:from>
    <xdr:to>
      <xdr:col>2</xdr:col>
      <xdr:colOff>49964</xdr:colOff>
      <xdr:row>14</xdr:row>
      <xdr:rowOff>13194</xdr:rowOff>
    </xdr:to>
    <xdr:sp macro="" textlink="">
      <xdr:nvSpPr>
        <xdr:cNvPr id="51" name="Elipse 50">
          <a:extLst>
            <a:ext uri="{FF2B5EF4-FFF2-40B4-BE49-F238E27FC236}">
              <a16:creationId xmlns:a16="http://schemas.microsoft.com/office/drawing/2014/main" id="{00000000-0008-0000-0000-000033000000}"/>
            </a:ext>
          </a:extLst>
        </xdr:cNvPr>
        <xdr:cNvSpPr/>
      </xdr:nvSpPr>
      <xdr:spPr>
        <a:xfrm>
          <a:off x="183898" y="1992657"/>
          <a:ext cx="389966" cy="362124"/>
        </a:xfrm>
        <a:prstGeom prst="ellipse">
          <a:avLst/>
        </a:prstGeom>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900">
              <a:solidFill>
                <a:schemeClr val="bg1">
                  <a:lumMod val="50000"/>
                </a:schemeClr>
              </a:solidFill>
              <a:latin typeface="Arial Narrow" panose="020B0606020202030204" pitchFamily="34" charset="0"/>
            </a:rPr>
            <a:t>2</a:t>
          </a:r>
        </a:p>
      </xdr:txBody>
    </xdr:sp>
    <xdr:clientData/>
  </xdr:twoCellAnchor>
  <xdr:twoCellAnchor>
    <xdr:from>
      <xdr:col>1</xdr:col>
      <xdr:colOff>12701</xdr:colOff>
      <xdr:row>65</xdr:row>
      <xdr:rowOff>16925</xdr:rowOff>
    </xdr:from>
    <xdr:to>
      <xdr:col>4</xdr:col>
      <xdr:colOff>698501</xdr:colOff>
      <xdr:row>67</xdr:row>
      <xdr:rowOff>59963</xdr:rowOff>
    </xdr:to>
    <xdr:grpSp>
      <xdr:nvGrpSpPr>
        <xdr:cNvPr id="13" name="Grupo 12">
          <a:extLst>
            <a:ext uri="{FF2B5EF4-FFF2-40B4-BE49-F238E27FC236}">
              <a16:creationId xmlns:a16="http://schemas.microsoft.com/office/drawing/2014/main" id="{00000000-0008-0000-0000-00000D000000}"/>
            </a:ext>
          </a:extLst>
        </xdr:cNvPr>
        <xdr:cNvGrpSpPr/>
      </xdr:nvGrpSpPr>
      <xdr:grpSpPr>
        <a:xfrm>
          <a:off x="247651" y="11561225"/>
          <a:ext cx="5016500" cy="373238"/>
          <a:chOff x="76200" y="13885324"/>
          <a:chExt cx="5305425" cy="368820"/>
        </a:xfrm>
      </xdr:grpSpPr>
      <xdr:sp macro="" textlink="">
        <xdr:nvSpPr>
          <xdr:cNvPr id="29" name="CuadroTexto 28">
            <a:extLst>
              <a:ext uri="{FF2B5EF4-FFF2-40B4-BE49-F238E27FC236}">
                <a16:creationId xmlns:a16="http://schemas.microsoft.com/office/drawing/2014/main" id="{00000000-0008-0000-0000-00001D000000}"/>
              </a:ext>
            </a:extLst>
          </xdr:cNvPr>
          <xdr:cNvSpPr txBox="1"/>
        </xdr:nvSpPr>
        <xdr:spPr>
          <a:xfrm flipH="1">
            <a:off x="636270" y="13946477"/>
            <a:ext cx="4745355" cy="304135"/>
          </a:xfrm>
          <a:prstGeom prst="roundRect">
            <a:avLst/>
          </a:prstGeom>
          <a:solidFill>
            <a:srgbClr val="282D5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900" b="1">
                <a:solidFill>
                  <a:schemeClr val="bg1">
                    <a:lumMod val="95000"/>
                  </a:schemeClr>
                </a:solidFill>
                <a:latin typeface="Arial Narrow" panose="020B0606020202030204" pitchFamily="34" charset="0"/>
              </a:rPr>
              <a:t>DATOS ---  Supervisor</a:t>
            </a:r>
            <a:r>
              <a:rPr lang="es-ES" sz="900" b="1" baseline="0">
                <a:solidFill>
                  <a:schemeClr val="bg1">
                    <a:lumMod val="95000"/>
                  </a:schemeClr>
                </a:solidFill>
                <a:latin typeface="Arial Narrow" panose="020B0606020202030204" pitchFamily="34" charset="0"/>
              </a:rPr>
              <a:t> / Interventor </a:t>
            </a:r>
          </a:p>
        </xdr:txBody>
      </xdr:sp>
      <xdr:sp macro="" textlink="">
        <xdr:nvSpPr>
          <xdr:cNvPr id="55" name="Elipse 54">
            <a:extLst>
              <a:ext uri="{FF2B5EF4-FFF2-40B4-BE49-F238E27FC236}">
                <a16:creationId xmlns:a16="http://schemas.microsoft.com/office/drawing/2014/main" id="{00000000-0008-0000-0000-000037000000}"/>
              </a:ext>
            </a:extLst>
          </xdr:cNvPr>
          <xdr:cNvSpPr/>
        </xdr:nvSpPr>
        <xdr:spPr>
          <a:xfrm>
            <a:off x="76200" y="13885324"/>
            <a:ext cx="392960" cy="368820"/>
          </a:xfrm>
          <a:prstGeom prst="ellipse">
            <a:avLst/>
          </a:prstGeom>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900">
                <a:solidFill>
                  <a:schemeClr val="bg1">
                    <a:lumMod val="50000"/>
                  </a:schemeClr>
                </a:solidFill>
                <a:latin typeface="Arial Narrow" panose="020B0606020202030204" pitchFamily="34" charset="0"/>
              </a:rPr>
              <a:t>5</a:t>
            </a:r>
          </a:p>
        </xdr:txBody>
      </xdr:sp>
    </xdr:grpSp>
    <xdr:clientData/>
  </xdr:twoCellAnchor>
  <xdr:twoCellAnchor>
    <xdr:from>
      <xdr:col>2</xdr:col>
      <xdr:colOff>114103</xdr:colOff>
      <xdr:row>43</xdr:row>
      <xdr:rowOff>209684</xdr:rowOff>
    </xdr:from>
    <xdr:to>
      <xdr:col>4</xdr:col>
      <xdr:colOff>640598</xdr:colOff>
      <xdr:row>44</xdr:row>
      <xdr:rowOff>76233</xdr:rowOff>
    </xdr:to>
    <xdr:sp macro="" textlink="">
      <xdr:nvSpPr>
        <xdr:cNvPr id="21" name="CuadroTexto 20">
          <a:extLst>
            <a:ext uri="{FF2B5EF4-FFF2-40B4-BE49-F238E27FC236}">
              <a16:creationId xmlns:a16="http://schemas.microsoft.com/office/drawing/2014/main" id="{00000000-0008-0000-0000-000015000000}"/>
            </a:ext>
          </a:extLst>
        </xdr:cNvPr>
        <xdr:cNvSpPr txBox="1"/>
      </xdr:nvSpPr>
      <xdr:spPr>
        <a:xfrm flipH="1">
          <a:off x="628453" y="7277234"/>
          <a:ext cx="4760358" cy="266599"/>
        </a:xfrm>
        <a:prstGeom prst="roundRect">
          <a:avLst/>
        </a:prstGeom>
        <a:solidFill>
          <a:srgbClr val="282D5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900" b="1" baseline="0">
              <a:solidFill>
                <a:schemeClr val="bg1">
                  <a:lumMod val="95000"/>
                </a:schemeClr>
              </a:solidFill>
              <a:latin typeface="Arial Narrow" panose="020B0606020202030204" pitchFamily="34" charset="0"/>
            </a:rPr>
            <a:t>Información Resposanbles y No Responsables de IVA</a:t>
          </a:r>
          <a:endParaRPr lang="es-ES" sz="900" b="1">
            <a:solidFill>
              <a:schemeClr val="bg1">
                <a:lumMod val="95000"/>
              </a:schemeClr>
            </a:solidFill>
            <a:latin typeface="Arial Narrow" panose="020B0606020202030204" pitchFamily="34" charset="0"/>
          </a:endParaRPr>
        </a:p>
      </xdr:txBody>
    </xdr:sp>
    <xdr:clientData/>
  </xdr:twoCellAnchor>
  <xdr:twoCellAnchor>
    <xdr:from>
      <xdr:col>0</xdr:col>
      <xdr:colOff>207645</xdr:colOff>
      <xdr:row>43</xdr:row>
      <xdr:rowOff>120612</xdr:rowOff>
    </xdr:from>
    <xdr:to>
      <xdr:col>2</xdr:col>
      <xdr:colOff>78495</xdr:colOff>
      <xdr:row>44</xdr:row>
      <xdr:rowOff>134968</xdr:rowOff>
    </xdr:to>
    <xdr:sp macro="" textlink="">
      <xdr:nvSpPr>
        <xdr:cNvPr id="56" name="Elipse 55">
          <a:extLst>
            <a:ext uri="{FF2B5EF4-FFF2-40B4-BE49-F238E27FC236}">
              <a16:creationId xmlns:a16="http://schemas.microsoft.com/office/drawing/2014/main" id="{00000000-0008-0000-0000-000038000000}"/>
            </a:ext>
          </a:extLst>
        </xdr:cNvPr>
        <xdr:cNvSpPr/>
      </xdr:nvSpPr>
      <xdr:spPr>
        <a:xfrm>
          <a:off x="207645" y="7188162"/>
          <a:ext cx="385200" cy="414406"/>
        </a:xfrm>
        <a:prstGeom prst="ellipse">
          <a:avLst/>
        </a:prstGeom>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900" b="1">
              <a:solidFill>
                <a:schemeClr val="bg1">
                  <a:lumMod val="50000"/>
                </a:schemeClr>
              </a:solidFill>
              <a:latin typeface="Arial Narrow" panose="020B0606020202030204" pitchFamily="34" charset="0"/>
            </a:rPr>
            <a:t>3</a:t>
          </a:r>
        </a:p>
      </xdr:txBody>
    </xdr:sp>
    <xdr:clientData/>
  </xdr:twoCellAnchor>
  <xdr:twoCellAnchor>
    <xdr:from>
      <xdr:col>0</xdr:col>
      <xdr:colOff>229300</xdr:colOff>
      <xdr:row>53</xdr:row>
      <xdr:rowOff>169651</xdr:rowOff>
    </xdr:from>
    <xdr:to>
      <xdr:col>4</xdr:col>
      <xdr:colOff>598054</xdr:colOff>
      <xdr:row>56</xdr:row>
      <xdr:rowOff>1281</xdr:rowOff>
    </xdr:to>
    <xdr:grpSp>
      <xdr:nvGrpSpPr>
        <xdr:cNvPr id="11" name="Grupo 10">
          <a:extLst>
            <a:ext uri="{FF2B5EF4-FFF2-40B4-BE49-F238E27FC236}">
              <a16:creationId xmlns:a16="http://schemas.microsoft.com/office/drawing/2014/main" id="{00000000-0008-0000-0000-00000B000000}"/>
            </a:ext>
          </a:extLst>
        </xdr:cNvPr>
        <xdr:cNvGrpSpPr/>
      </xdr:nvGrpSpPr>
      <xdr:grpSpPr>
        <a:xfrm>
          <a:off x="229300" y="9580351"/>
          <a:ext cx="4934404" cy="377730"/>
          <a:chOff x="105475" y="11990176"/>
          <a:chExt cx="5226504" cy="365030"/>
        </a:xfrm>
      </xdr:grpSpPr>
      <xdr:sp macro="" textlink="">
        <xdr:nvSpPr>
          <xdr:cNvPr id="66" name="CuadroTexto 65">
            <a:extLst>
              <a:ext uri="{FF2B5EF4-FFF2-40B4-BE49-F238E27FC236}">
                <a16:creationId xmlns:a16="http://schemas.microsoft.com/office/drawing/2014/main" id="{00000000-0008-0000-0000-000042000000}"/>
              </a:ext>
            </a:extLst>
          </xdr:cNvPr>
          <xdr:cNvSpPr txBox="1"/>
        </xdr:nvSpPr>
        <xdr:spPr>
          <a:xfrm flipH="1">
            <a:off x="619402" y="12010317"/>
            <a:ext cx="4712577" cy="295002"/>
          </a:xfrm>
          <a:prstGeom prst="roundRect">
            <a:avLst/>
          </a:prstGeom>
          <a:solidFill>
            <a:srgbClr val="282D55"/>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900" b="1">
                <a:solidFill>
                  <a:schemeClr val="bg1">
                    <a:lumMod val="95000"/>
                  </a:schemeClr>
                </a:solidFill>
                <a:latin typeface="Arial Narrow" panose="020B0606020202030204" pitchFamily="34" charset="0"/>
              </a:rPr>
              <a:t>Información Seguridad Social / AFC / Aportes Voluntarios</a:t>
            </a:r>
            <a:r>
              <a:rPr lang="es-ES" sz="900" b="1" baseline="0">
                <a:solidFill>
                  <a:schemeClr val="bg1">
                    <a:lumMod val="95000"/>
                  </a:schemeClr>
                </a:solidFill>
                <a:latin typeface="Arial Narrow" panose="020B0606020202030204" pitchFamily="34" charset="0"/>
              </a:rPr>
              <a:t> Pensión</a:t>
            </a:r>
            <a:endParaRPr lang="es-ES" sz="900" b="1">
              <a:solidFill>
                <a:schemeClr val="bg1">
                  <a:lumMod val="95000"/>
                </a:schemeClr>
              </a:solidFill>
              <a:latin typeface="Arial Narrow" panose="020B0606020202030204" pitchFamily="34" charset="0"/>
            </a:endParaRPr>
          </a:p>
        </xdr:txBody>
      </xdr:sp>
      <xdr:sp macro="" textlink="">
        <xdr:nvSpPr>
          <xdr:cNvPr id="67" name="Elipse 66">
            <a:extLst>
              <a:ext uri="{FF2B5EF4-FFF2-40B4-BE49-F238E27FC236}">
                <a16:creationId xmlns:a16="http://schemas.microsoft.com/office/drawing/2014/main" id="{00000000-0008-0000-0000-000043000000}"/>
              </a:ext>
            </a:extLst>
          </xdr:cNvPr>
          <xdr:cNvSpPr/>
        </xdr:nvSpPr>
        <xdr:spPr>
          <a:xfrm>
            <a:off x="105475" y="11990176"/>
            <a:ext cx="370989" cy="365030"/>
          </a:xfrm>
          <a:prstGeom prst="ellipse">
            <a:avLst/>
          </a:prstGeom>
          <a:ln>
            <a:solidFill>
              <a:schemeClr val="bg1">
                <a:lumMod val="50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900" b="1">
                <a:solidFill>
                  <a:schemeClr val="bg1">
                    <a:lumMod val="50000"/>
                  </a:schemeClr>
                </a:solidFill>
                <a:latin typeface="Arial Narrow" panose="020B0606020202030204" pitchFamily="34" charset="0"/>
              </a:rPr>
              <a:t>4</a:t>
            </a:r>
          </a:p>
        </xdr:txBody>
      </xdr:sp>
    </xdr:grpSp>
    <xdr:clientData/>
  </xdr:twoCellAnchor>
  <xdr:twoCellAnchor editAs="absolute">
    <xdr:from>
      <xdr:col>2</xdr:col>
      <xdr:colOff>2231161</xdr:colOff>
      <xdr:row>0</xdr:row>
      <xdr:rowOff>93605</xdr:rowOff>
    </xdr:from>
    <xdr:to>
      <xdr:col>5</xdr:col>
      <xdr:colOff>279420</xdr:colOff>
      <xdr:row>3</xdr:row>
      <xdr:rowOff>89972</xdr:rowOff>
    </xdr:to>
    <xdr:sp macro="" textlink="">
      <xdr:nvSpPr>
        <xdr:cNvPr id="73" name="Rectángulo 72">
          <a:extLst>
            <a:ext uri="{FF2B5EF4-FFF2-40B4-BE49-F238E27FC236}">
              <a16:creationId xmlns:a16="http://schemas.microsoft.com/office/drawing/2014/main" id="{00000000-0008-0000-0000-000049000000}"/>
            </a:ext>
          </a:extLst>
        </xdr:cNvPr>
        <xdr:cNvSpPr>
          <a:spLocks noChangeAspect="1"/>
        </xdr:cNvSpPr>
      </xdr:nvSpPr>
      <xdr:spPr>
        <a:xfrm>
          <a:off x="2757054" y="87253"/>
          <a:ext cx="3216297" cy="478560"/>
        </a:xfrm>
        <a:prstGeom prst="rect">
          <a:avLst/>
        </a:prstGeom>
        <a:noFill/>
      </xdr:spPr>
      <xdr:txBody>
        <a:bodyPr wrap="square" lIns="91440" tIns="45720" rIns="91440" bIns="45720">
          <a:noAutofit/>
        </a:bodyPr>
        <a:lstStyle/>
        <a:p>
          <a:pPr algn="ctr">
            <a:lnSpc>
              <a:spcPts val="1600"/>
            </a:lnSpc>
          </a:pPr>
          <a:r>
            <a:rPr lang="es-ES" sz="18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rPr>
            <a:t>Certificado de</a:t>
          </a:r>
          <a:r>
            <a:rPr lang="es-ES" sz="1800" b="0" cap="none" spc="0" baseline="0">
              <a:ln w="0"/>
              <a:solidFill>
                <a:srgbClr val="282D55"/>
              </a:solidFill>
              <a:effectLst>
                <a:outerShdw blurRad="38100" dist="19050" dir="2700000" algn="tl" rotWithShape="0">
                  <a:schemeClr val="dk1">
                    <a:alpha val="40000"/>
                  </a:schemeClr>
                </a:outerShdw>
              </a:effectLst>
              <a:latin typeface="Arial Narrow" panose="020B0606020202030204" pitchFamily="34" charset="0"/>
            </a:rPr>
            <a:t> Trámite de Pago </a:t>
          </a:r>
        </a:p>
        <a:p>
          <a:pPr algn="ctr">
            <a:lnSpc>
              <a:spcPts val="1500"/>
            </a:lnSpc>
          </a:pPr>
          <a:r>
            <a:rPr lang="es-ES" sz="1800" b="0" cap="none" spc="0" baseline="0">
              <a:ln w="0"/>
              <a:solidFill>
                <a:srgbClr val="282D55"/>
              </a:solidFill>
              <a:effectLst>
                <a:outerShdw blurRad="38100" dist="19050" dir="2700000" algn="tl" rotWithShape="0">
                  <a:schemeClr val="dk1">
                    <a:alpha val="40000"/>
                  </a:schemeClr>
                </a:outerShdw>
              </a:effectLst>
              <a:latin typeface="Arial Narrow" panose="020B0606020202030204" pitchFamily="34" charset="0"/>
            </a:rPr>
            <a:t>(Prestación de Servicios)</a:t>
          </a:r>
        </a:p>
      </xdr:txBody>
    </xdr:sp>
    <xdr:clientData/>
  </xdr:twoCellAnchor>
  <xdr:twoCellAnchor editAs="oneCell">
    <xdr:from>
      <xdr:col>2</xdr:col>
      <xdr:colOff>632460</xdr:colOff>
      <xdr:row>0</xdr:row>
      <xdr:rowOff>114300</xdr:rowOff>
    </xdr:from>
    <xdr:to>
      <xdr:col>2</xdr:col>
      <xdr:colOff>1961197</xdr:colOff>
      <xdr:row>3</xdr:row>
      <xdr:rowOff>1905</xdr:rowOff>
    </xdr:to>
    <xdr:pic>
      <xdr:nvPicPr>
        <xdr:cNvPr id="3" name="Picture 1">
          <a:extLst>
            <a:ext uri="{FF2B5EF4-FFF2-40B4-BE49-F238E27FC236}">
              <a16:creationId xmlns:a16="http://schemas.microsoft.com/office/drawing/2014/main" id="{00000000-0008-0000-0000-000003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32413" b="58333"/>
        <a:stretch/>
      </xdr:blipFill>
      <xdr:spPr bwMode="auto">
        <a:xfrm>
          <a:off x="1135380" y="114300"/>
          <a:ext cx="1323975" cy="400050"/>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7</xdr:col>
      <xdr:colOff>61912</xdr:colOff>
      <xdr:row>0</xdr:row>
      <xdr:rowOff>88900</xdr:rowOff>
    </xdr:from>
    <xdr:to>
      <xdr:col>7</xdr:col>
      <xdr:colOff>1179512</xdr:colOff>
      <xdr:row>3</xdr:row>
      <xdr:rowOff>90420</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7993062" y="88900"/>
          <a:ext cx="1117600" cy="4872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71</xdr:row>
      <xdr:rowOff>64134</xdr:rowOff>
    </xdr:from>
    <xdr:to>
      <xdr:col>22</xdr:col>
      <xdr:colOff>451167</xdr:colOff>
      <xdr:row>88</xdr:row>
      <xdr:rowOff>133350</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825500" y="13272134"/>
          <a:ext cx="10515917" cy="29203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De conformidad con el seguimiento a la ejecución del contrato, el (los) supervisor (es) certifica(n) que: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En mi calidad de supervisor / interventor del contrato de prestación de servicios aquí relacionado, certifico que el proveedor / contratista del servicio cumplió a satisfacción las especificaciones contenidas en el contrato y los informes mensuales aprobados a través del sistema SECOP II /TVEC con todos los requisitos legales necesarios para autorizar el pago.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A la fecha no existen causales de incumplimiento de las obligaciones contractuales que demanden actuaciones conminatorias o sancionatorias por parte de la Administración.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Verifique la matriz de riesgos del contrato y  se estableció, que no se ha materializado ninguno de los riesgos.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Verifique que el valor total del (los) contrato(s) suscritos por el contratista para la vigencia ( </a:t>
          </a:r>
          <a:r>
            <a:rPr lang="es-CO" sz="1200" b="1" i="1">
              <a:solidFill>
                <a:sysClr val="windowText" lastClr="000000"/>
              </a:solidFill>
              <a:effectLst/>
              <a:latin typeface="Times New Roman" panose="02020603050405020304" pitchFamily="18" charset="0"/>
              <a:ea typeface="+mn-ea"/>
              <a:cs typeface="Times New Roman" panose="02020603050405020304" pitchFamily="18" charset="0"/>
            </a:rPr>
            <a:t>20XX</a:t>
          </a: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  SI (_) NO (_) supera(n) los topes establecidos por el Estatuto Tributario; en consecuencia, SI (_) NO (_ ) es responsable de IVA, de conformidad con lo establecido en el parágrafo 3 del artículo 437 del Estatuto Tributario.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Verifique en las plataformas tecnológicas del Estado, tales como, el Sistema Electrónico para la Contratación SECOP (</a:t>
          </a:r>
          <a:r>
            <a:rPr lang="es-CO" sz="1100" b="1" i="1" u="sng">
              <a:solidFill>
                <a:sysClr val="windowText" lastClr="000000"/>
              </a:solidFill>
              <a:effectLst/>
              <a:latin typeface="Times New Roman" panose="02020603050405020304" pitchFamily="18" charset="0"/>
              <a:ea typeface="+mn-ea"/>
              <a:cs typeface="Times New Roman" panose="02020603050405020304" pitchFamily="18" charset="0"/>
            </a:rPr>
            <a:t>https:colombiacompra.gov.co/secop/secop</a:t>
          </a: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y el Portal Anticorrupción de Colombia PACO (</a:t>
          </a:r>
          <a:r>
            <a:rPr lang="es-CO" sz="1100" b="1" i="1" u="sng">
              <a:solidFill>
                <a:srgbClr val="4E67B4"/>
              </a:solidFill>
              <a:effectLst/>
              <a:latin typeface="Times New Roman" panose="02020603050405020304" pitchFamily="18" charset="0"/>
              <a:ea typeface="+mn-ea"/>
              <a:cs typeface="Times New Roman" panose="02020603050405020304" pitchFamily="18" charset="0"/>
            </a:rPr>
            <a:t>https:portalpaco.gov.co/</a:t>
          </a: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que el contratista tiene a la fecha de suscripción del presente documentos maximé dos contratos incluyendo el suscrito con la ADRES, lo anterior con la finalidad de verificar la capacidad e idoneidad del contratista para ejecutar múltiples contratos de prestación de servicios profesionales o de apoyo a la gestión.</a:t>
          </a:r>
        </a:p>
      </xdr:txBody>
    </xdr:sp>
    <xdr:clientData/>
  </xdr:twoCellAnchor>
  <xdr:twoCellAnchor editAs="oneCell">
    <xdr:from>
      <xdr:col>14</xdr:col>
      <xdr:colOff>57150</xdr:colOff>
      <xdr:row>93</xdr:row>
      <xdr:rowOff>80961</xdr:rowOff>
    </xdr:from>
    <xdr:to>
      <xdr:col>22</xdr:col>
      <xdr:colOff>285750</xdr:colOff>
      <xdr:row>94</xdr:row>
      <xdr:rowOff>131741</xdr:rowOff>
    </xdr:to>
    <xdr:sp macro="" textlink="">
      <xdr:nvSpPr>
        <xdr:cNvPr id="62" name="CuadroTexto 61">
          <a:extLst>
            <a:ext uri="{FF2B5EF4-FFF2-40B4-BE49-F238E27FC236}">
              <a16:creationId xmlns:a16="http://schemas.microsoft.com/office/drawing/2014/main" id="{00000000-0008-0000-0100-00003E000000}"/>
            </a:ext>
          </a:extLst>
        </xdr:cNvPr>
        <xdr:cNvSpPr txBox="1"/>
      </xdr:nvSpPr>
      <xdr:spPr>
        <a:xfrm>
          <a:off x="6738938" y="16511586"/>
          <a:ext cx="4557712" cy="212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baseline="0">
              <a:solidFill>
                <a:sysClr val="windowText" lastClr="000000"/>
              </a:solidFill>
              <a:latin typeface="Arial Narrow" panose="020B0606020202030204" pitchFamily="34" charset="0"/>
            </a:rPr>
            <a:t>ESPACIO PARA LA FIRMA DEL SUPERVISOR / INTERVENTOR</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6</xdr:col>
      <xdr:colOff>30333</xdr:colOff>
      <xdr:row>1</xdr:row>
      <xdr:rowOff>63503</xdr:rowOff>
    </xdr:from>
    <xdr:to>
      <xdr:col>19</xdr:col>
      <xdr:colOff>32410</xdr:colOff>
      <xdr:row>4</xdr:row>
      <xdr:rowOff>128003</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2262993" y="238763"/>
          <a:ext cx="6762948" cy="356943"/>
        </a:xfrm>
        <a:prstGeom prst="rect">
          <a:avLst/>
        </a:prstGeom>
        <a:noFill/>
      </xdr:spPr>
      <xdr:txBody>
        <a:bodyPr wrap="square" lIns="91440" tIns="45720" rIns="91440" bIns="45720" anchor="ctr">
          <a:noAutofit/>
        </a:bodyPr>
        <a:lstStyle/>
        <a:p>
          <a:pPr algn="ctr">
            <a:lnSpc>
              <a:spcPts val="1400"/>
            </a:lnSpc>
          </a:pPr>
          <a:r>
            <a:rPr lang="es-ES" sz="20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rPr>
            <a:t>Certificado</a:t>
          </a:r>
          <a:r>
            <a:rPr lang="es-ES" sz="2000" b="0" cap="none" spc="0" baseline="0">
              <a:ln w="0"/>
              <a:solidFill>
                <a:srgbClr val="282D55"/>
              </a:solidFill>
              <a:effectLst>
                <a:outerShdw blurRad="38100" dist="19050" dir="2700000" algn="tl" rotWithShape="0">
                  <a:schemeClr val="dk1">
                    <a:alpha val="40000"/>
                  </a:schemeClr>
                </a:outerShdw>
              </a:effectLst>
              <a:latin typeface="Arial Narrow" panose="020B0606020202030204" pitchFamily="34" charset="0"/>
            </a:rPr>
            <a:t> de Trámite de Pago  </a:t>
          </a:r>
          <a:endParaRPr lang="es-ES" sz="20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endParaRPr>
        </a:p>
      </xdr:txBody>
    </xdr:sp>
    <xdr:clientData/>
  </xdr:twoCellAnchor>
  <xdr:twoCellAnchor editAs="oneCell">
    <xdr:from>
      <xdr:col>2</xdr:col>
      <xdr:colOff>11907</xdr:colOff>
      <xdr:row>6</xdr:row>
      <xdr:rowOff>20431</xdr:rowOff>
    </xdr:from>
    <xdr:to>
      <xdr:col>4</xdr:col>
      <xdr:colOff>401079</xdr:colOff>
      <xdr:row>8</xdr:row>
      <xdr:rowOff>130969</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333376" y="841962"/>
          <a:ext cx="1317860" cy="3605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400" b="0">
              <a:solidFill>
                <a:sysClr val="windowText" lastClr="000000"/>
              </a:solidFill>
              <a:latin typeface="Arial Narrow" panose="020B0606020202030204" pitchFamily="34" charset="0"/>
            </a:rPr>
            <a:t>CONTRATO</a:t>
          </a:r>
          <a:r>
            <a:rPr lang="es-ES" sz="1400" b="0" baseline="0">
              <a:solidFill>
                <a:sysClr val="windowText" lastClr="000000"/>
              </a:solidFill>
              <a:latin typeface="Arial Narrow" panose="020B0606020202030204" pitchFamily="34" charset="0"/>
            </a:rPr>
            <a:t> N°</a:t>
          </a:r>
          <a:endParaRPr lang="es-ES" sz="1400" b="0">
            <a:solidFill>
              <a:sysClr val="windowText" lastClr="000000"/>
            </a:solidFill>
            <a:latin typeface="Arial Narrow" panose="020B0606020202030204" pitchFamily="34" charset="0"/>
          </a:endParaRPr>
        </a:p>
      </xdr:txBody>
    </xdr:sp>
    <xdr:clientData/>
  </xdr:twoCellAnchor>
  <xdr:twoCellAnchor editAs="oneCell">
    <xdr:from>
      <xdr:col>3</xdr:col>
      <xdr:colOff>159028</xdr:colOff>
      <xdr:row>18</xdr:row>
      <xdr:rowOff>150174</xdr:rowOff>
    </xdr:from>
    <xdr:to>
      <xdr:col>6</xdr:col>
      <xdr:colOff>342853</xdr:colOff>
      <xdr:row>19</xdr:row>
      <xdr:rowOff>132249</xdr:rowOff>
    </xdr:to>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911503" y="3893499"/>
          <a:ext cx="1584000"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 sz="1000" b="0">
              <a:solidFill>
                <a:sysClr val="windowText" lastClr="000000"/>
              </a:solidFill>
              <a:latin typeface="Arial Narrow" panose="020B0606020202030204" pitchFamily="34" charset="0"/>
            </a:rPr>
            <a:t>CC O NIT - CONTRATISTA</a:t>
          </a:r>
        </a:p>
      </xdr:txBody>
    </xdr:sp>
    <xdr:clientData/>
  </xdr:twoCellAnchor>
  <xdr:twoCellAnchor editAs="oneCell">
    <xdr:from>
      <xdr:col>9</xdr:col>
      <xdr:colOff>87731</xdr:colOff>
      <xdr:row>18</xdr:row>
      <xdr:rowOff>150174</xdr:rowOff>
    </xdr:from>
    <xdr:to>
      <xdr:col>13</xdr:col>
      <xdr:colOff>226743</xdr:colOff>
      <xdr:row>19</xdr:row>
      <xdr:rowOff>132249</xdr:rowOff>
    </xdr:to>
    <xdr:sp macro="" textlink="">
      <xdr:nvSpPr>
        <xdr:cNvPr id="13" name="CuadroTexto 12">
          <a:extLst>
            <a:ext uri="{FF2B5EF4-FFF2-40B4-BE49-F238E27FC236}">
              <a16:creationId xmlns:a16="http://schemas.microsoft.com/office/drawing/2014/main" id="{00000000-0008-0000-0100-00000D000000}"/>
            </a:ext>
          </a:extLst>
        </xdr:cNvPr>
        <xdr:cNvSpPr txBox="1"/>
      </xdr:nvSpPr>
      <xdr:spPr>
        <a:xfrm>
          <a:off x="3831056" y="3893499"/>
          <a:ext cx="1944000"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 sz="1000" b="0">
              <a:solidFill>
                <a:sysClr val="windowText" lastClr="000000"/>
              </a:solidFill>
              <a:latin typeface="Arial Narrow" panose="020B0606020202030204" pitchFamily="34" charset="0"/>
            </a:rPr>
            <a:t>NOMBRE</a:t>
          </a:r>
          <a:r>
            <a:rPr lang="es-ES" sz="1000" b="0" baseline="0">
              <a:solidFill>
                <a:sysClr val="windowText" lastClr="000000"/>
              </a:solidFill>
              <a:latin typeface="Arial Narrow" panose="020B0606020202030204" pitchFamily="34" charset="0"/>
            </a:rPr>
            <a:t> - </a:t>
          </a:r>
          <a:r>
            <a:rPr lang="es-ES" sz="1000" b="0">
              <a:solidFill>
                <a:sysClr val="windowText" lastClr="000000"/>
              </a:solidFill>
              <a:latin typeface="Arial Narrow" panose="020B0606020202030204" pitchFamily="34" charset="0"/>
            </a:rPr>
            <a:t>CONTRATISTA</a:t>
          </a:r>
        </a:p>
      </xdr:txBody>
    </xdr:sp>
    <xdr:clientData/>
  </xdr:twoCellAnchor>
  <xdr:twoCellAnchor editAs="oneCell">
    <xdr:from>
      <xdr:col>2</xdr:col>
      <xdr:colOff>38157</xdr:colOff>
      <xdr:row>10</xdr:row>
      <xdr:rowOff>112185</xdr:rowOff>
    </xdr:from>
    <xdr:to>
      <xdr:col>5</xdr:col>
      <xdr:colOff>495300</xdr:colOff>
      <xdr:row>11</xdr:row>
      <xdr:rowOff>228601</xdr:rowOff>
    </xdr:to>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a:off x="289617" y="1407585"/>
          <a:ext cx="1828743" cy="291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200" b="1">
              <a:solidFill>
                <a:sysClr val="windowText" lastClr="000000"/>
              </a:solidFill>
              <a:latin typeface="Arial Narrow" panose="020B0606020202030204" pitchFamily="34" charset="0"/>
            </a:rPr>
            <a:t>OBJETO DEL</a:t>
          </a:r>
          <a:r>
            <a:rPr lang="es-ES" sz="1200" b="1" baseline="0">
              <a:solidFill>
                <a:sysClr val="windowText" lastClr="000000"/>
              </a:solidFill>
              <a:latin typeface="Arial Narrow" panose="020B0606020202030204" pitchFamily="34" charset="0"/>
            </a:rPr>
            <a:t> CONTRATO</a:t>
          </a:r>
          <a:endParaRPr lang="es-ES" sz="1200" b="1">
            <a:solidFill>
              <a:sysClr val="windowText" lastClr="000000"/>
            </a:solidFill>
            <a:latin typeface="Arial Narrow" panose="020B0606020202030204" pitchFamily="34" charset="0"/>
          </a:endParaRPr>
        </a:p>
      </xdr:txBody>
    </xdr:sp>
    <xdr:clientData/>
  </xdr:twoCellAnchor>
  <xdr:twoCellAnchor editAs="oneCell">
    <xdr:from>
      <xdr:col>2</xdr:col>
      <xdr:colOff>262469</xdr:colOff>
      <xdr:row>24</xdr:row>
      <xdr:rowOff>133351</xdr:rowOff>
    </xdr:from>
    <xdr:to>
      <xdr:col>6</xdr:col>
      <xdr:colOff>267228</xdr:colOff>
      <xdr:row>25</xdr:row>
      <xdr:rowOff>151426</xdr:rowOff>
    </xdr:to>
    <xdr:sp macro="" textlink="">
      <xdr:nvSpPr>
        <xdr:cNvPr id="20" name="CuadroTexto 19">
          <a:extLst>
            <a:ext uri="{FF2B5EF4-FFF2-40B4-BE49-F238E27FC236}">
              <a16:creationId xmlns:a16="http://schemas.microsoft.com/office/drawing/2014/main" id="{00000000-0008-0000-0100-000014000000}"/>
            </a:ext>
          </a:extLst>
        </xdr:cNvPr>
        <xdr:cNvSpPr txBox="1"/>
      </xdr:nvSpPr>
      <xdr:spPr>
        <a:xfrm>
          <a:off x="548219" y="5715001"/>
          <a:ext cx="1866898" cy="18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a:t>
          </a:r>
          <a:r>
            <a:rPr lang="es-ES" sz="1000" b="0" baseline="0">
              <a:solidFill>
                <a:sysClr val="windowText" lastClr="000000"/>
              </a:solidFill>
              <a:latin typeface="Arial Narrow" panose="020B0606020202030204" pitchFamily="34" charset="0"/>
            </a:rPr>
            <a:t> INICIAL CONTRATO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6</xdr:col>
      <xdr:colOff>328865</xdr:colOff>
      <xdr:row>24</xdr:row>
      <xdr:rowOff>133351</xdr:rowOff>
    </xdr:from>
    <xdr:to>
      <xdr:col>10</xdr:col>
      <xdr:colOff>618</xdr:colOff>
      <xdr:row>25</xdr:row>
      <xdr:rowOff>151426</xdr:rowOff>
    </xdr:to>
    <xdr:sp macro="" textlink="">
      <xdr:nvSpPr>
        <xdr:cNvPr id="21" name="CuadroTexto 20">
          <a:extLst>
            <a:ext uri="{FF2B5EF4-FFF2-40B4-BE49-F238E27FC236}">
              <a16:creationId xmlns:a16="http://schemas.microsoft.com/office/drawing/2014/main" id="{00000000-0008-0000-0100-000015000000}"/>
            </a:ext>
          </a:extLst>
        </xdr:cNvPr>
        <xdr:cNvSpPr txBox="1"/>
      </xdr:nvSpPr>
      <xdr:spPr>
        <a:xfrm>
          <a:off x="2481515" y="5715001"/>
          <a:ext cx="1724414" cy="18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ADICIONES</a:t>
          </a:r>
          <a:r>
            <a:rPr lang="es-ES" sz="1000" b="0" baseline="0">
              <a:solidFill>
                <a:sysClr val="windowText" lastClr="000000"/>
              </a:solidFill>
              <a:latin typeface="Arial Narrow" panose="020B0606020202030204" pitchFamily="34" charset="0"/>
            </a:rPr>
            <a:t> AL CONTRATO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10</xdr:col>
      <xdr:colOff>301126</xdr:colOff>
      <xdr:row>24</xdr:row>
      <xdr:rowOff>133351</xdr:rowOff>
    </xdr:from>
    <xdr:to>
      <xdr:col>14</xdr:col>
      <xdr:colOff>284191</xdr:colOff>
      <xdr:row>25</xdr:row>
      <xdr:rowOff>151426</xdr:rowOff>
    </xdr:to>
    <xdr:sp macro="" textlink="">
      <xdr:nvSpPr>
        <xdr:cNvPr id="22" name="CuadroTexto 21">
          <a:extLst>
            <a:ext uri="{FF2B5EF4-FFF2-40B4-BE49-F238E27FC236}">
              <a16:creationId xmlns:a16="http://schemas.microsoft.com/office/drawing/2014/main" id="{00000000-0008-0000-0100-000016000000}"/>
            </a:ext>
          </a:extLst>
        </xdr:cNvPr>
        <xdr:cNvSpPr txBox="1"/>
      </xdr:nvSpPr>
      <xdr:spPr>
        <a:xfrm>
          <a:off x="4387351" y="5715001"/>
          <a:ext cx="1907115" cy="18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REDUCCIONES</a:t>
          </a:r>
          <a:r>
            <a:rPr lang="es-ES" sz="1000" b="0" baseline="0">
              <a:solidFill>
                <a:sysClr val="windowText" lastClr="000000"/>
              </a:solidFill>
              <a:latin typeface="Arial Narrow" panose="020B0606020202030204" pitchFamily="34" charset="0"/>
            </a:rPr>
            <a:t> AL CONTRATO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15</xdr:col>
      <xdr:colOff>21165</xdr:colOff>
      <xdr:row>24</xdr:row>
      <xdr:rowOff>133351</xdr:rowOff>
    </xdr:from>
    <xdr:to>
      <xdr:col>18</xdr:col>
      <xdr:colOff>496607</xdr:colOff>
      <xdr:row>25</xdr:row>
      <xdr:rowOff>151426</xdr:rowOff>
    </xdr:to>
    <xdr:sp macro="" textlink="">
      <xdr:nvSpPr>
        <xdr:cNvPr id="23" name="CuadroTexto 22">
          <a:extLst>
            <a:ext uri="{FF2B5EF4-FFF2-40B4-BE49-F238E27FC236}">
              <a16:creationId xmlns:a16="http://schemas.microsoft.com/office/drawing/2014/main" id="{00000000-0008-0000-0100-000017000000}"/>
            </a:ext>
          </a:extLst>
        </xdr:cNvPr>
        <xdr:cNvSpPr txBox="1"/>
      </xdr:nvSpPr>
      <xdr:spPr>
        <a:xfrm>
          <a:off x="6564840" y="5715001"/>
          <a:ext cx="2008967" cy="18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TOTAL DEL CONTRATO</a:t>
          </a:r>
        </a:p>
      </xdr:txBody>
    </xdr:sp>
    <xdr:clientData/>
  </xdr:twoCellAnchor>
  <xdr:twoCellAnchor editAs="oneCell">
    <xdr:from>
      <xdr:col>2</xdr:col>
      <xdr:colOff>428404</xdr:colOff>
      <xdr:row>28</xdr:row>
      <xdr:rowOff>67068</xdr:rowOff>
    </xdr:from>
    <xdr:to>
      <xdr:col>6</xdr:col>
      <xdr:colOff>433138</xdr:colOff>
      <xdr:row>29</xdr:row>
      <xdr:rowOff>89880</xdr:rowOff>
    </xdr:to>
    <xdr:sp macro="" textlink="">
      <xdr:nvSpPr>
        <xdr:cNvPr id="27" name="CuadroTexto 26">
          <a:extLst>
            <a:ext uri="{FF2B5EF4-FFF2-40B4-BE49-F238E27FC236}">
              <a16:creationId xmlns:a16="http://schemas.microsoft.com/office/drawing/2014/main" id="{00000000-0008-0000-0100-00001B000000}"/>
            </a:ext>
          </a:extLst>
        </xdr:cNvPr>
        <xdr:cNvSpPr txBox="1"/>
      </xdr:nvSpPr>
      <xdr:spPr>
        <a:xfrm>
          <a:off x="735321" y="5930235"/>
          <a:ext cx="1862664" cy="176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a:t>
          </a:r>
          <a:r>
            <a:rPr lang="es-ES" sz="1000" b="0" baseline="0">
              <a:solidFill>
                <a:sysClr val="windowText" lastClr="000000"/>
              </a:solidFill>
              <a:latin typeface="Arial Narrow" panose="020B0606020202030204" pitchFamily="34" charset="0"/>
            </a:rPr>
            <a:t> TOTAL GIRADO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11</xdr:col>
      <xdr:colOff>284247</xdr:colOff>
      <xdr:row>28</xdr:row>
      <xdr:rowOff>67068</xdr:rowOff>
    </xdr:from>
    <xdr:to>
      <xdr:col>14</xdr:col>
      <xdr:colOff>132597</xdr:colOff>
      <xdr:row>29</xdr:row>
      <xdr:rowOff>89880</xdr:rowOff>
    </xdr:to>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4782164" y="5930235"/>
          <a:ext cx="1357005" cy="176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EJECUTADO</a:t>
          </a:r>
        </a:p>
      </xdr:txBody>
    </xdr:sp>
    <xdr:clientData/>
  </xdr:twoCellAnchor>
  <xdr:twoCellAnchor editAs="oneCell">
    <xdr:from>
      <xdr:col>6</xdr:col>
      <xdr:colOff>412416</xdr:colOff>
      <xdr:row>28</xdr:row>
      <xdr:rowOff>67068</xdr:rowOff>
    </xdr:from>
    <xdr:to>
      <xdr:col>10</xdr:col>
      <xdr:colOff>394009</xdr:colOff>
      <xdr:row>29</xdr:row>
      <xdr:rowOff>89880</xdr:rowOff>
    </xdr:to>
    <xdr:sp macro="" textlink="">
      <xdr:nvSpPr>
        <xdr:cNvPr id="29" name="CuadroTexto 28">
          <a:extLst>
            <a:ext uri="{FF2B5EF4-FFF2-40B4-BE49-F238E27FC236}">
              <a16:creationId xmlns:a16="http://schemas.microsoft.com/office/drawing/2014/main" id="{00000000-0008-0000-0100-00001D000000}"/>
            </a:ext>
          </a:extLst>
        </xdr:cNvPr>
        <xdr:cNvSpPr txBox="1"/>
      </xdr:nvSpPr>
      <xdr:spPr>
        <a:xfrm>
          <a:off x="2581999" y="5930235"/>
          <a:ext cx="1995627" cy="176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CAUSADO NO PAGADO</a:t>
          </a:r>
        </a:p>
      </xdr:txBody>
    </xdr:sp>
    <xdr:clientData/>
  </xdr:twoCellAnchor>
  <xdr:twoCellAnchor editAs="oneCell">
    <xdr:from>
      <xdr:col>14</xdr:col>
      <xdr:colOff>468674</xdr:colOff>
      <xdr:row>28</xdr:row>
      <xdr:rowOff>67068</xdr:rowOff>
    </xdr:from>
    <xdr:to>
      <xdr:col>18</xdr:col>
      <xdr:colOff>515242</xdr:colOff>
      <xdr:row>29</xdr:row>
      <xdr:rowOff>89880</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6480007" y="5930235"/>
          <a:ext cx="2099735" cy="176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DISPONIBLE POR PAGAR</a:t>
          </a:r>
        </a:p>
      </xdr:txBody>
    </xdr:sp>
    <xdr:clientData/>
  </xdr:twoCellAnchor>
  <xdr:twoCellAnchor editAs="oneCell">
    <xdr:from>
      <xdr:col>13</xdr:col>
      <xdr:colOff>426720</xdr:colOff>
      <xdr:row>35</xdr:row>
      <xdr:rowOff>14720</xdr:rowOff>
    </xdr:from>
    <xdr:to>
      <xdr:col>17</xdr:col>
      <xdr:colOff>487654</xdr:colOff>
      <xdr:row>35</xdr:row>
      <xdr:rowOff>228600</xdr:rowOff>
    </xdr:to>
    <xdr:sp macro="" textlink="">
      <xdr:nvSpPr>
        <xdr:cNvPr id="33" name="CuadroTexto 32">
          <a:extLst>
            <a:ext uri="{FF2B5EF4-FFF2-40B4-BE49-F238E27FC236}">
              <a16:creationId xmlns:a16="http://schemas.microsoft.com/office/drawing/2014/main" id="{00000000-0008-0000-0100-000021000000}"/>
            </a:ext>
          </a:extLst>
        </xdr:cNvPr>
        <xdr:cNvSpPr txBox="1"/>
      </xdr:nvSpPr>
      <xdr:spPr>
        <a:xfrm>
          <a:off x="6088380" y="8785340"/>
          <a:ext cx="2110740" cy="2138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a:solidFill>
                <a:sysClr val="windowText" lastClr="000000"/>
              </a:solidFill>
              <a:latin typeface="Arial Narrow" panose="020B0606020202030204" pitchFamily="34" charset="0"/>
            </a:rPr>
            <a:t>FACTURA Nº</a:t>
          </a:r>
        </a:p>
      </xdr:txBody>
    </xdr:sp>
    <xdr:clientData/>
  </xdr:twoCellAnchor>
  <xdr:twoCellAnchor editAs="oneCell">
    <xdr:from>
      <xdr:col>13</xdr:col>
      <xdr:colOff>422410</xdr:colOff>
      <xdr:row>37</xdr:row>
      <xdr:rowOff>54513</xdr:rowOff>
    </xdr:from>
    <xdr:to>
      <xdr:col>16</xdr:col>
      <xdr:colOff>192727</xdr:colOff>
      <xdr:row>38</xdr:row>
      <xdr:rowOff>2222</xdr:rowOff>
    </xdr:to>
    <xdr:sp macro="" textlink="">
      <xdr:nvSpPr>
        <xdr:cNvPr id="35" name="CuadroTexto 34">
          <a:extLst>
            <a:ext uri="{FF2B5EF4-FFF2-40B4-BE49-F238E27FC236}">
              <a16:creationId xmlns:a16="http://schemas.microsoft.com/office/drawing/2014/main" id="{00000000-0008-0000-0100-000023000000}"/>
            </a:ext>
          </a:extLst>
        </xdr:cNvPr>
        <xdr:cNvSpPr txBox="1"/>
      </xdr:nvSpPr>
      <xdr:spPr>
        <a:xfrm>
          <a:off x="6084070" y="9328053"/>
          <a:ext cx="1340037" cy="1207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a:solidFill>
                <a:sysClr val="windowText" lastClr="000000"/>
              </a:solidFill>
              <a:latin typeface="Arial Narrow" panose="020B0606020202030204" pitchFamily="34" charset="0"/>
            </a:rPr>
            <a:t>FECHA FACTURA</a:t>
          </a:r>
        </a:p>
      </xdr:txBody>
    </xdr:sp>
    <xdr:clientData/>
  </xdr:twoCellAnchor>
  <xdr:twoCellAnchor editAs="oneCell">
    <xdr:from>
      <xdr:col>7</xdr:col>
      <xdr:colOff>245256</xdr:colOff>
      <xdr:row>18</xdr:row>
      <xdr:rowOff>150174</xdr:rowOff>
    </xdr:from>
    <xdr:to>
      <xdr:col>7</xdr:col>
      <xdr:colOff>685047</xdr:colOff>
      <xdr:row>19</xdr:row>
      <xdr:rowOff>132249</xdr:rowOff>
    </xdr:to>
    <xdr:sp macro="" textlink="">
      <xdr:nvSpPr>
        <xdr:cNvPr id="47" name="CuadroTexto 46">
          <a:extLst>
            <a:ext uri="{FF2B5EF4-FFF2-40B4-BE49-F238E27FC236}">
              <a16:creationId xmlns:a16="http://schemas.microsoft.com/office/drawing/2014/main" id="{00000000-0008-0000-0100-00002F000000}"/>
            </a:ext>
          </a:extLst>
        </xdr:cNvPr>
        <xdr:cNvSpPr txBox="1"/>
      </xdr:nvSpPr>
      <xdr:spPr>
        <a:xfrm>
          <a:off x="2931306" y="3893499"/>
          <a:ext cx="435029"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DV</a:t>
          </a:r>
        </a:p>
      </xdr:txBody>
    </xdr:sp>
    <xdr:clientData/>
  </xdr:twoCellAnchor>
  <xdr:twoCellAnchor editAs="oneCell">
    <xdr:from>
      <xdr:col>2</xdr:col>
      <xdr:colOff>57159</xdr:colOff>
      <xdr:row>95</xdr:row>
      <xdr:rowOff>10026</xdr:rowOff>
    </xdr:from>
    <xdr:to>
      <xdr:col>5</xdr:col>
      <xdr:colOff>516104</xdr:colOff>
      <xdr:row>95</xdr:row>
      <xdr:rowOff>154026</xdr:rowOff>
    </xdr:to>
    <xdr:sp macro="" textlink="">
      <xdr:nvSpPr>
        <xdr:cNvPr id="56" name="CuadroTexto 55">
          <a:extLst>
            <a:ext uri="{FF2B5EF4-FFF2-40B4-BE49-F238E27FC236}">
              <a16:creationId xmlns:a16="http://schemas.microsoft.com/office/drawing/2014/main" id="{00000000-0008-0000-0100-000038000000}"/>
            </a:ext>
          </a:extLst>
        </xdr:cNvPr>
        <xdr:cNvSpPr txBox="1"/>
      </xdr:nvSpPr>
      <xdr:spPr>
        <a:xfrm>
          <a:off x="361959" y="12259176"/>
          <a:ext cx="1787683"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latin typeface="Arial Narrow" panose="020B0606020202030204" pitchFamily="34" charset="0"/>
            </a:rPr>
            <a:t>SUPERVISOR / INTERVENTOR</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2</xdr:col>
      <xdr:colOff>352926</xdr:colOff>
      <xdr:row>98</xdr:row>
      <xdr:rowOff>47625</xdr:rowOff>
    </xdr:from>
    <xdr:to>
      <xdr:col>5</xdr:col>
      <xdr:colOff>516104</xdr:colOff>
      <xdr:row>98</xdr:row>
      <xdr:rowOff>191625</xdr:rowOff>
    </xdr:to>
    <xdr:sp macro="" textlink="">
      <xdr:nvSpPr>
        <xdr:cNvPr id="57" name="CuadroTexto 56">
          <a:extLst>
            <a:ext uri="{FF2B5EF4-FFF2-40B4-BE49-F238E27FC236}">
              <a16:creationId xmlns:a16="http://schemas.microsoft.com/office/drawing/2014/main" id="{00000000-0008-0000-0100-000039000000}"/>
            </a:ext>
          </a:extLst>
        </xdr:cNvPr>
        <xdr:cNvSpPr txBox="1"/>
      </xdr:nvSpPr>
      <xdr:spPr>
        <a:xfrm>
          <a:off x="657726" y="12925425"/>
          <a:ext cx="1491916"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a:solidFill>
                <a:sysClr val="windowText" lastClr="000000"/>
              </a:solidFill>
              <a:latin typeface="Arial Narrow" panose="020B0606020202030204" pitchFamily="34" charset="0"/>
            </a:rPr>
            <a:t>DEPENDENCIA</a:t>
          </a:r>
          <a:r>
            <a:rPr lang="es-ES" sz="1000" b="0" baseline="0">
              <a:solidFill>
                <a:sysClr val="windowText" lastClr="000000"/>
              </a:solidFill>
              <a:latin typeface="Arial Narrow" panose="020B0606020202030204" pitchFamily="34" charset="0"/>
            </a:rPr>
            <a:t> (ÁREA)</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4</xdr:col>
      <xdr:colOff>118308</xdr:colOff>
      <xdr:row>97</xdr:row>
      <xdr:rowOff>47625</xdr:rowOff>
    </xdr:from>
    <xdr:to>
      <xdr:col>5</xdr:col>
      <xdr:colOff>516105</xdr:colOff>
      <xdr:row>97</xdr:row>
      <xdr:rowOff>191625</xdr:rowOff>
    </xdr:to>
    <xdr:sp macro="" textlink="">
      <xdr:nvSpPr>
        <xdr:cNvPr id="58" name="CuadroTexto 57">
          <a:extLst>
            <a:ext uri="{FF2B5EF4-FFF2-40B4-BE49-F238E27FC236}">
              <a16:creationId xmlns:a16="http://schemas.microsoft.com/office/drawing/2014/main" id="{00000000-0008-0000-0100-00003A000000}"/>
            </a:ext>
          </a:extLst>
        </xdr:cNvPr>
        <xdr:cNvSpPr txBox="1"/>
      </xdr:nvSpPr>
      <xdr:spPr>
        <a:xfrm>
          <a:off x="1289883" y="12715875"/>
          <a:ext cx="859759"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latin typeface="Arial Narrow" panose="020B0606020202030204" pitchFamily="34" charset="0"/>
            </a:rPr>
            <a:t>CARGO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4</xdr:col>
      <xdr:colOff>118308</xdr:colOff>
      <xdr:row>96</xdr:row>
      <xdr:rowOff>28575</xdr:rowOff>
    </xdr:from>
    <xdr:to>
      <xdr:col>5</xdr:col>
      <xdr:colOff>516105</xdr:colOff>
      <xdr:row>96</xdr:row>
      <xdr:rowOff>172575</xdr:rowOff>
    </xdr:to>
    <xdr:sp macro="" textlink="">
      <xdr:nvSpPr>
        <xdr:cNvPr id="60" name="CuadroTexto 59">
          <a:extLst>
            <a:ext uri="{FF2B5EF4-FFF2-40B4-BE49-F238E27FC236}">
              <a16:creationId xmlns:a16="http://schemas.microsoft.com/office/drawing/2014/main" id="{00000000-0008-0000-0100-00003C000000}"/>
            </a:ext>
          </a:extLst>
        </xdr:cNvPr>
        <xdr:cNvSpPr txBox="1"/>
      </xdr:nvSpPr>
      <xdr:spPr>
        <a:xfrm>
          <a:off x="1289883" y="12487275"/>
          <a:ext cx="859759"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latin typeface="Arial Narrow" panose="020B0606020202030204" pitchFamily="34" charset="0"/>
            </a:rPr>
            <a:t>CC o NIT</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3</xdr:col>
      <xdr:colOff>298284</xdr:colOff>
      <xdr:row>58</xdr:row>
      <xdr:rowOff>10028</xdr:rowOff>
    </xdr:from>
    <xdr:to>
      <xdr:col>6</xdr:col>
      <xdr:colOff>114300</xdr:colOff>
      <xdr:row>58</xdr:row>
      <xdr:rowOff>204293</xdr:rowOff>
    </xdr:to>
    <xdr:sp macro="" textlink="">
      <xdr:nvSpPr>
        <xdr:cNvPr id="65" name="CuadroTexto 64">
          <a:extLst>
            <a:ext uri="{FF2B5EF4-FFF2-40B4-BE49-F238E27FC236}">
              <a16:creationId xmlns:a16="http://schemas.microsoft.com/office/drawing/2014/main" id="{00000000-0008-0000-0100-000041000000}"/>
            </a:ext>
          </a:extLst>
        </xdr:cNvPr>
        <xdr:cNvSpPr txBox="1"/>
      </xdr:nvSpPr>
      <xdr:spPr>
        <a:xfrm>
          <a:off x="1069809" y="9525503"/>
          <a:ext cx="1216191" cy="1800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a:solidFill>
                <a:sysClr val="windowText" lastClr="000000"/>
              </a:solidFill>
              <a:effectLst/>
              <a:latin typeface="Arial Narrow" panose="020B0606020202030204" pitchFamily="34" charset="0"/>
              <a:ea typeface="+mn-ea"/>
              <a:cs typeface="+mn-cs"/>
            </a:rPr>
            <a:t>N°</a:t>
          </a:r>
          <a:r>
            <a:rPr lang="es-ES" sz="1000" b="0" baseline="0">
              <a:solidFill>
                <a:sysClr val="windowText" lastClr="000000"/>
              </a:solidFill>
              <a:effectLst/>
              <a:latin typeface="Arial Narrow" panose="020B0606020202030204" pitchFamily="34" charset="0"/>
              <a:ea typeface="+mn-ea"/>
              <a:cs typeface="+mn-cs"/>
            </a:rPr>
            <a:t> PLANILLA SGSS</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2</xdr:col>
      <xdr:colOff>278789</xdr:colOff>
      <xdr:row>71</xdr:row>
      <xdr:rowOff>62613</xdr:rowOff>
    </xdr:from>
    <xdr:to>
      <xdr:col>22</xdr:col>
      <xdr:colOff>372346</xdr:colOff>
      <xdr:row>71</xdr:row>
      <xdr:rowOff>72118</xdr:rowOff>
    </xdr:to>
    <xdr:cxnSp macro="">
      <xdr:nvCxnSpPr>
        <xdr:cNvPr id="67" name="Conector recto 66">
          <a:extLst>
            <a:ext uri="{FF2B5EF4-FFF2-40B4-BE49-F238E27FC236}">
              <a16:creationId xmlns:a16="http://schemas.microsoft.com/office/drawing/2014/main" id="{00000000-0008-0000-0100-000043000000}"/>
            </a:ext>
          </a:extLst>
        </xdr:cNvPr>
        <xdr:cNvCxnSpPr/>
      </xdr:nvCxnSpPr>
      <xdr:spPr>
        <a:xfrm>
          <a:off x="723289" y="10679813"/>
          <a:ext cx="10675854" cy="3176"/>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335298</xdr:colOff>
      <xdr:row>18</xdr:row>
      <xdr:rowOff>28469</xdr:rowOff>
    </xdr:from>
    <xdr:to>
      <xdr:col>22</xdr:col>
      <xdr:colOff>475878</xdr:colOff>
      <xdr:row>18</xdr:row>
      <xdr:rowOff>51597</xdr:rowOff>
    </xdr:to>
    <xdr:cxnSp macro="">
      <xdr:nvCxnSpPr>
        <xdr:cNvPr id="68" name="Conector recto 67">
          <a:extLst>
            <a:ext uri="{FF2B5EF4-FFF2-40B4-BE49-F238E27FC236}">
              <a16:creationId xmlns:a16="http://schemas.microsoft.com/office/drawing/2014/main" id="{00000000-0008-0000-0100-000044000000}"/>
            </a:ext>
          </a:extLst>
        </xdr:cNvPr>
        <xdr:cNvCxnSpPr>
          <a:stCxn id="80" idx="6"/>
        </xdr:cNvCxnSpPr>
      </xdr:nvCxnSpPr>
      <xdr:spPr>
        <a:xfrm flipV="1">
          <a:off x="802023" y="3000269"/>
          <a:ext cx="10770480" cy="18391"/>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88757</xdr:colOff>
      <xdr:row>58</xdr:row>
      <xdr:rowOff>15039</xdr:rowOff>
    </xdr:from>
    <xdr:to>
      <xdr:col>12</xdr:col>
      <xdr:colOff>304800</xdr:colOff>
      <xdr:row>58</xdr:row>
      <xdr:rowOff>204541</xdr:rowOff>
    </xdr:to>
    <xdr:sp macro="" textlink="">
      <xdr:nvSpPr>
        <xdr:cNvPr id="71" name="CuadroTexto 70">
          <a:extLst>
            <a:ext uri="{FF2B5EF4-FFF2-40B4-BE49-F238E27FC236}">
              <a16:creationId xmlns:a16="http://schemas.microsoft.com/office/drawing/2014/main" id="{00000000-0008-0000-0100-000047000000}"/>
            </a:ext>
          </a:extLst>
        </xdr:cNvPr>
        <xdr:cNvSpPr txBox="1"/>
      </xdr:nvSpPr>
      <xdr:spPr>
        <a:xfrm>
          <a:off x="4194032" y="9530514"/>
          <a:ext cx="1149493" cy="1800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effectLst/>
              <a:latin typeface="Arial Narrow" panose="020B0606020202030204" pitchFamily="34" charset="0"/>
              <a:ea typeface="+mn-ea"/>
              <a:cs typeface="+mn-cs"/>
            </a:rPr>
            <a:t>FECHA DE PAGO</a:t>
          </a:r>
        </a:p>
      </xdr:txBody>
    </xdr:sp>
    <xdr:clientData/>
  </xdr:twoCellAnchor>
  <xdr:twoCellAnchor editAs="oneCell">
    <xdr:from>
      <xdr:col>15</xdr:col>
      <xdr:colOff>52636</xdr:colOff>
      <xdr:row>57</xdr:row>
      <xdr:rowOff>113030</xdr:rowOff>
    </xdr:from>
    <xdr:to>
      <xdr:col>16</xdr:col>
      <xdr:colOff>452104</xdr:colOff>
      <xdr:row>58</xdr:row>
      <xdr:rowOff>163271</xdr:rowOff>
    </xdr:to>
    <xdr:sp macro="" textlink="">
      <xdr:nvSpPr>
        <xdr:cNvPr id="72" name="CuadroTexto 71">
          <a:extLst>
            <a:ext uri="{FF2B5EF4-FFF2-40B4-BE49-F238E27FC236}">
              <a16:creationId xmlns:a16="http://schemas.microsoft.com/office/drawing/2014/main" id="{00000000-0008-0000-0100-000048000000}"/>
            </a:ext>
          </a:extLst>
        </xdr:cNvPr>
        <xdr:cNvSpPr txBox="1"/>
      </xdr:nvSpPr>
      <xdr:spPr>
        <a:xfrm>
          <a:off x="7183686" y="7155180"/>
          <a:ext cx="969397" cy="218533"/>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baseline="0">
              <a:solidFill>
                <a:sysClr val="windowText" lastClr="000000"/>
              </a:solidFill>
              <a:effectLst/>
              <a:latin typeface="Arial Narrow" panose="020B0606020202030204" pitchFamily="34" charset="0"/>
              <a:ea typeface="+mn-ea"/>
              <a:cs typeface="+mn-cs"/>
            </a:rPr>
            <a:t>Aportes Salud</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19</xdr:col>
      <xdr:colOff>101599</xdr:colOff>
      <xdr:row>57</xdr:row>
      <xdr:rowOff>109855</xdr:rowOff>
    </xdr:from>
    <xdr:to>
      <xdr:col>21</xdr:col>
      <xdr:colOff>2211</xdr:colOff>
      <xdr:row>58</xdr:row>
      <xdr:rowOff>163271</xdr:rowOff>
    </xdr:to>
    <xdr:sp macro="" textlink="">
      <xdr:nvSpPr>
        <xdr:cNvPr id="74" name="CuadroTexto 73">
          <a:extLst>
            <a:ext uri="{FF2B5EF4-FFF2-40B4-BE49-F238E27FC236}">
              <a16:creationId xmlns:a16="http://schemas.microsoft.com/office/drawing/2014/main" id="{00000000-0008-0000-0100-00004A000000}"/>
            </a:ext>
          </a:extLst>
        </xdr:cNvPr>
        <xdr:cNvSpPr txBox="1"/>
      </xdr:nvSpPr>
      <xdr:spPr>
        <a:xfrm>
          <a:off x="9448799" y="7152005"/>
          <a:ext cx="872162" cy="221708"/>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baseline="0">
              <a:solidFill>
                <a:sysClr val="windowText" lastClr="000000"/>
              </a:solidFill>
              <a:effectLst/>
              <a:latin typeface="Arial Narrow" panose="020B0606020202030204" pitchFamily="34" charset="0"/>
              <a:ea typeface="+mn-ea"/>
              <a:cs typeface="+mn-cs"/>
            </a:rPr>
            <a:t>Aportes ARL</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16</xdr:col>
      <xdr:colOff>337751</xdr:colOff>
      <xdr:row>57</xdr:row>
      <xdr:rowOff>109855</xdr:rowOff>
    </xdr:from>
    <xdr:to>
      <xdr:col>19</xdr:col>
      <xdr:colOff>69516</xdr:colOff>
      <xdr:row>58</xdr:row>
      <xdr:rowOff>163271</xdr:rowOff>
    </xdr:to>
    <xdr:sp macro="" textlink="">
      <xdr:nvSpPr>
        <xdr:cNvPr id="76" name="CuadroTexto 75">
          <a:extLst>
            <a:ext uri="{FF2B5EF4-FFF2-40B4-BE49-F238E27FC236}">
              <a16:creationId xmlns:a16="http://schemas.microsoft.com/office/drawing/2014/main" id="{00000000-0008-0000-0100-00004C000000}"/>
            </a:ext>
          </a:extLst>
        </xdr:cNvPr>
        <xdr:cNvSpPr txBox="1"/>
      </xdr:nvSpPr>
      <xdr:spPr>
        <a:xfrm>
          <a:off x="8040301" y="7152005"/>
          <a:ext cx="1368494" cy="221708"/>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effectLst/>
              <a:latin typeface="Arial Narrow" panose="020B0606020202030204" pitchFamily="34" charset="0"/>
              <a:ea typeface="+mn-ea"/>
              <a:cs typeface="+mn-cs"/>
            </a:rPr>
            <a:t>Aportes </a:t>
          </a:r>
          <a:r>
            <a:rPr lang="es-ES" sz="1000" b="0" baseline="0">
              <a:solidFill>
                <a:sysClr val="windowText" lastClr="000000"/>
              </a:solidFill>
              <a:effectLst/>
              <a:latin typeface="Arial Narrow" panose="020B0606020202030204" pitchFamily="34" charset="0"/>
              <a:ea typeface="+mn-ea"/>
              <a:cs typeface="+mn-cs"/>
            </a:rPr>
            <a:t>Pensión</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xdr:col>
      <xdr:colOff>76592</xdr:colOff>
      <xdr:row>17</xdr:row>
      <xdr:rowOff>18073</xdr:rowOff>
    </xdr:from>
    <xdr:to>
      <xdr:col>2</xdr:col>
      <xdr:colOff>335272</xdr:colOff>
      <xdr:row>19</xdr:row>
      <xdr:rowOff>75646</xdr:rowOff>
    </xdr:to>
    <xdr:sp macro="" textlink="">
      <xdr:nvSpPr>
        <xdr:cNvPr id="80" name="Elipse 79">
          <a:extLst>
            <a:ext uri="{FF2B5EF4-FFF2-40B4-BE49-F238E27FC236}">
              <a16:creationId xmlns:a16="http://schemas.microsoft.com/office/drawing/2014/main" id="{00000000-0008-0000-0100-000050000000}"/>
            </a:ext>
          </a:extLst>
        </xdr:cNvPr>
        <xdr:cNvSpPr/>
      </xdr:nvSpPr>
      <xdr:spPr>
        <a:xfrm>
          <a:off x="419492" y="2827948"/>
          <a:ext cx="382531" cy="381423"/>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1</a:t>
          </a:r>
        </a:p>
      </xdr:txBody>
    </xdr:sp>
    <xdr:clientData/>
  </xdr:twoCellAnchor>
  <xdr:twoCellAnchor>
    <xdr:from>
      <xdr:col>1</xdr:col>
      <xdr:colOff>76592</xdr:colOff>
      <xdr:row>22</xdr:row>
      <xdr:rowOff>0</xdr:rowOff>
    </xdr:from>
    <xdr:to>
      <xdr:col>22</xdr:col>
      <xdr:colOff>553983</xdr:colOff>
      <xdr:row>24</xdr:row>
      <xdr:rowOff>141191</xdr:rowOff>
    </xdr:to>
    <xdr:grpSp>
      <xdr:nvGrpSpPr>
        <xdr:cNvPr id="7" name="Grupo 6">
          <a:extLst>
            <a:ext uri="{FF2B5EF4-FFF2-40B4-BE49-F238E27FC236}">
              <a16:creationId xmlns:a16="http://schemas.microsoft.com/office/drawing/2014/main" id="{00000000-0008-0000-0100-000007000000}"/>
            </a:ext>
          </a:extLst>
        </xdr:cNvPr>
        <xdr:cNvGrpSpPr/>
      </xdr:nvGrpSpPr>
      <xdr:grpSpPr>
        <a:xfrm>
          <a:off x="400442" y="3644900"/>
          <a:ext cx="10929491" cy="369791"/>
          <a:chOff x="467117" y="4229100"/>
          <a:chExt cx="11097766" cy="369791"/>
        </a:xfrm>
      </xdr:grpSpPr>
      <xdr:cxnSp macro="">
        <xdr:nvCxnSpPr>
          <xdr:cNvPr id="18" name="Conector recto 17">
            <a:extLst>
              <a:ext uri="{FF2B5EF4-FFF2-40B4-BE49-F238E27FC236}">
                <a16:creationId xmlns:a16="http://schemas.microsoft.com/office/drawing/2014/main" id="{00000000-0008-0000-0100-000012000000}"/>
              </a:ext>
            </a:extLst>
          </xdr:cNvPr>
          <xdr:cNvCxnSpPr>
            <a:stCxn id="81" idx="6"/>
          </xdr:cNvCxnSpPr>
        </xdr:nvCxnSpPr>
        <xdr:spPr>
          <a:xfrm flipV="1">
            <a:off x="811395" y="4391026"/>
            <a:ext cx="10753488" cy="27732"/>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sp macro="" textlink="">
        <xdr:nvSpPr>
          <xdr:cNvPr id="81" name="Elipse 80">
            <a:extLst>
              <a:ext uri="{FF2B5EF4-FFF2-40B4-BE49-F238E27FC236}">
                <a16:creationId xmlns:a16="http://schemas.microsoft.com/office/drawing/2014/main" id="{00000000-0008-0000-0100-000051000000}"/>
              </a:ext>
            </a:extLst>
          </xdr:cNvPr>
          <xdr:cNvSpPr/>
        </xdr:nvSpPr>
        <xdr:spPr>
          <a:xfrm>
            <a:off x="467117" y="4229100"/>
            <a:ext cx="344278" cy="369791"/>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2</a:t>
            </a:r>
          </a:p>
        </xdr:txBody>
      </xdr:sp>
    </xdr:grpSp>
    <xdr:clientData/>
  </xdr:twoCellAnchor>
  <xdr:twoCellAnchor>
    <xdr:from>
      <xdr:col>1</xdr:col>
      <xdr:colOff>76592</xdr:colOff>
      <xdr:row>31</xdr:row>
      <xdr:rowOff>133348</xdr:rowOff>
    </xdr:from>
    <xdr:to>
      <xdr:col>23</xdr:col>
      <xdr:colOff>28203</xdr:colOff>
      <xdr:row>34</xdr:row>
      <xdr:rowOff>30472</xdr:rowOff>
    </xdr:to>
    <xdr:grpSp>
      <xdr:nvGrpSpPr>
        <xdr:cNvPr id="3" name="Grupo 2">
          <a:extLst>
            <a:ext uri="{FF2B5EF4-FFF2-40B4-BE49-F238E27FC236}">
              <a16:creationId xmlns:a16="http://schemas.microsoft.com/office/drawing/2014/main" id="{00000000-0008-0000-0100-000003000000}"/>
            </a:ext>
          </a:extLst>
        </xdr:cNvPr>
        <xdr:cNvGrpSpPr/>
      </xdr:nvGrpSpPr>
      <xdr:grpSpPr>
        <a:xfrm>
          <a:off x="400442" y="5111748"/>
          <a:ext cx="10962511" cy="411474"/>
          <a:chOff x="350912" y="7055773"/>
          <a:chExt cx="10677714" cy="550684"/>
        </a:xfrm>
      </xdr:grpSpPr>
      <xdr:cxnSp macro="">
        <xdr:nvCxnSpPr>
          <xdr:cNvPr id="54" name="Conector recto 53">
            <a:extLst>
              <a:ext uri="{FF2B5EF4-FFF2-40B4-BE49-F238E27FC236}">
                <a16:creationId xmlns:a16="http://schemas.microsoft.com/office/drawing/2014/main" id="{00000000-0008-0000-0100-000036000000}"/>
              </a:ext>
            </a:extLst>
          </xdr:cNvPr>
          <xdr:cNvCxnSpPr>
            <a:stCxn id="82" idx="6"/>
          </xdr:cNvCxnSpPr>
        </xdr:nvCxnSpPr>
        <xdr:spPr>
          <a:xfrm>
            <a:off x="711859" y="7331118"/>
            <a:ext cx="10316767" cy="68987"/>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sp macro="" textlink="">
        <xdr:nvSpPr>
          <xdr:cNvPr id="82" name="Elipse 81">
            <a:extLst>
              <a:ext uri="{FF2B5EF4-FFF2-40B4-BE49-F238E27FC236}">
                <a16:creationId xmlns:a16="http://schemas.microsoft.com/office/drawing/2014/main" id="{00000000-0008-0000-0100-000052000000}"/>
              </a:ext>
            </a:extLst>
          </xdr:cNvPr>
          <xdr:cNvSpPr/>
        </xdr:nvSpPr>
        <xdr:spPr>
          <a:xfrm>
            <a:off x="350912" y="7055773"/>
            <a:ext cx="360947" cy="550684"/>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3</a:t>
            </a:r>
          </a:p>
        </xdr:txBody>
      </xdr:sp>
    </xdr:grpSp>
    <xdr:clientData/>
  </xdr:twoCellAnchor>
  <xdr:twoCellAnchor>
    <xdr:from>
      <xdr:col>1</xdr:col>
      <xdr:colOff>55954</xdr:colOff>
      <xdr:row>55</xdr:row>
      <xdr:rowOff>132961</xdr:rowOff>
    </xdr:from>
    <xdr:to>
      <xdr:col>23</xdr:col>
      <xdr:colOff>44767</xdr:colOff>
      <xdr:row>58</xdr:row>
      <xdr:rowOff>27617</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379804" y="9448411"/>
          <a:ext cx="10999713" cy="389956"/>
          <a:chOff x="312812" y="9631956"/>
          <a:chExt cx="10654854" cy="559660"/>
        </a:xfrm>
      </xdr:grpSpPr>
      <xdr:cxnSp macro="">
        <xdr:nvCxnSpPr>
          <xdr:cNvPr id="63" name="Conector recto 62">
            <a:extLst>
              <a:ext uri="{FF2B5EF4-FFF2-40B4-BE49-F238E27FC236}">
                <a16:creationId xmlns:a16="http://schemas.microsoft.com/office/drawing/2014/main" id="{00000000-0008-0000-0100-00003F000000}"/>
              </a:ext>
            </a:extLst>
          </xdr:cNvPr>
          <xdr:cNvCxnSpPr>
            <a:stCxn id="83" idx="6"/>
          </xdr:cNvCxnSpPr>
        </xdr:nvCxnSpPr>
        <xdr:spPr>
          <a:xfrm>
            <a:off x="673759" y="9911794"/>
            <a:ext cx="10293907" cy="0"/>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sp macro="" textlink="">
        <xdr:nvSpPr>
          <xdr:cNvPr id="83" name="Elipse 82">
            <a:extLst>
              <a:ext uri="{FF2B5EF4-FFF2-40B4-BE49-F238E27FC236}">
                <a16:creationId xmlns:a16="http://schemas.microsoft.com/office/drawing/2014/main" id="{00000000-0008-0000-0100-000053000000}"/>
              </a:ext>
            </a:extLst>
          </xdr:cNvPr>
          <xdr:cNvSpPr/>
        </xdr:nvSpPr>
        <xdr:spPr>
          <a:xfrm>
            <a:off x="312812" y="9631956"/>
            <a:ext cx="360947" cy="559660"/>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4</a:t>
            </a:r>
          </a:p>
        </xdr:txBody>
      </xdr:sp>
    </xdr:grpSp>
    <xdr:clientData/>
  </xdr:twoCellAnchor>
  <xdr:twoCellAnchor editAs="oneCell">
    <xdr:from>
      <xdr:col>0</xdr:col>
      <xdr:colOff>311541</xdr:colOff>
      <xdr:row>70</xdr:row>
      <xdr:rowOff>76201</xdr:rowOff>
    </xdr:from>
    <xdr:to>
      <xdr:col>2</xdr:col>
      <xdr:colOff>226397</xdr:colOff>
      <xdr:row>72</xdr:row>
      <xdr:rowOff>96644</xdr:rowOff>
    </xdr:to>
    <xdr:sp macro="" textlink="">
      <xdr:nvSpPr>
        <xdr:cNvPr id="84" name="Elipse 83">
          <a:extLst>
            <a:ext uri="{FF2B5EF4-FFF2-40B4-BE49-F238E27FC236}">
              <a16:creationId xmlns:a16="http://schemas.microsoft.com/office/drawing/2014/main" id="{00000000-0008-0000-0100-000054000000}"/>
            </a:ext>
          </a:extLst>
        </xdr:cNvPr>
        <xdr:cNvSpPr/>
      </xdr:nvSpPr>
      <xdr:spPr>
        <a:xfrm>
          <a:off x="311541" y="10521951"/>
          <a:ext cx="359356" cy="366521"/>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5</a:t>
          </a:r>
        </a:p>
      </xdr:txBody>
    </xdr:sp>
    <xdr:clientData/>
  </xdr:twoCellAnchor>
  <xdr:twoCellAnchor editAs="oneCell">
    <xdr:from>
      <xdr:col>7</xdr:col>
      <xdr:colOff>61662</xdr:colOff>
      <xdr:row>58</xdr:row>
      <xdr:rowOff>15541</xdr:rowOff>
    </xdr:from>
    <xdr:to>
      <xdr:col>9</xdr:col>
      <xdr:colOff>171449</xdr:colOff>
      <xdr:row>58</xdr:row>
      <xdr:rowOff>205043</xdr:rowOff>
    </xdr:to>
    <xdr:sp macro="" textlink="">
      <xdr:nvSpPr>
        <xdr:cNvPr id="91" name="CuadroTexto 90">
          <a:extLst>
            <a:ext uri="{FF2B5EF4-FFF2-40B4-BE49-F238E27FC236}">
              <a16:creationId xmlns:a16="http://schemas.microsoft.com/office/drawing/2014/main" id="{00000000-0008-0000-0100-00005B000000}"/>
            </a:ext>
          </a:extLst>
        </xdr:cNvPr>
        <xdr:cNvSpPr txBox="1"/>
      </xdr:nvSpPr>
      <xdr:spPr>
        <a:xfrm>
          <a:off x="2766762" y="9531016"/>
          <a:ext cx="1300413" cy="1800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a:solidFill>
                <a:sysClr val="windowText" lastClr="000000"/>
              </a:solidFill>
              <a:effectLst/>
              <a:latin typeface="Arial Narrow" panose="020B0606020202030204" pitchFamily="34" charset="0"/>
              <a:ea typeface="+mn-ea"/>
              <a:cs typeface="+mn-cs"/>
            </a:rPr>
            <a:t>PERIODO DE APORTE</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13</xdr:col>
      <xdr:colOff>529</xdr:colOff>
      <xdr:row>4</xdr:row>
      <xdr:rowOff>100929</xdr:rowOff>
    </xdr:from>
    <xdr:to>
      <xdr:col>17</xdr:col>
      <xdr:colOff>38100</xdr:colOff>
      <xdr:row>6</xdr:row>
      <xdr:rowOff>1305</xdr:rowOff>
    </xdr:to>
    <xdr:sp macro="" textlink="">
      <xdr:nvSpPr>
        <xdr:cNvPr id="88" name="CuadroTexto 87">
          <a:extLst>
            <a:ext uri="{FF2B5EF4-FFF2-40B4-BE49-F238E27FC236}">
              <a16:creationId xmlns:a16="http://schemas.microsoft.com/office/drawing/2014/main" id="{00000000-0008-0000-0100-000058000000}"/>
            </a:ext>
          </a:extLst>
        </xdr:cNvPr>
        <xdr:cNvSpPr txBox="1"/>
      </xdr:nvSpPr>
      <xdr:spPr>
        <a:xfrm>
          <a:off x="5614676" y="560370"/>
          <a:ext cx="2043424" cy="2128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FECHA</a:t>
          </a:r>
          <a:r>
            <a:rPr lang="es-ES" sz="1000" b="0" baseline="0">
              <a:solidFill>
                <a:sysClr val="windowText" lastClr="000000"/>
              </a:solidFill>
              <a:latin typeface="Arial Narrow" panose="020B0606020202030204" pitchFamily="34" charset="0"/>
            </a:rPr>
            <a:t> DEL RP</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17</xdr:col>
      <xdr:colOff>502583</xdr:colOff>
      <xdr:row>4</xdr:row>
      <xdr:rowOff>134548</xdr:rowOff>
    </xdr:from>
    <xdr:to>
      <xdr:col>21</xdr:col>
      <xdr:colOff>431401</xdr:colOff>
      <xdr:row>6</xdr:row>
      <xdr:rowOff>783</xdr:rowOff>
    </xdr:to>
    <xdr:sp macro="" textlink="">
      <xdr:nvSpPr>
        <xdr:cNvPr id="89" name="CuadroTexto 88">
          <a:extLst>
            <a:ext uri="{FF2B5EF4-FFF2-40B4-BE49-F238E27FC236}">
              <a16:creationId xmlns:a16="http://schemas.microsoft.com/office/drawing/2014/main" id="{00000000-0008-0000-0100-000059000000}"/>
            </a:ext>
          </a:extLst>
        </xdr:cNvPr>
        <xdr:cNvSpPr txBox="1"/>
      </xdr:nvSpPr>
      <xdr:spPr>
        <a:xfrm>
          <a:off x="8122583" y="593989"/>
          <a:ext cx="1925171" cy="18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FECHA</a:t>
          </a:r>
          <a:r>
            <a:rPr lang="es-ES" sz="1000" b="0" baseline="0">
              <a:solidFill>
                <a:sysClr val="windowText" lastClr="000000"/>
              </a:solidFill>
              <a:latin typeface="Arial Narrow" panose="020B0606020202030204" pitchFamily="34" charset="0"/>
            </a:rPr>
            <a:t> FINAL</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9</xdr:col>
      <xdr:colOff>133351</xdr:colOff>
      <xdr:row>4</xdr:row>
      <xdr:rowOff>123342</xdr:rowOff>
    </xdr:from>
    <xdr:to>
      <xdr:col>12</xdr:col>
      <xdr:colOff>221431</xdr:colOff>
      <xdr:row>5</xdr:row>
      <xdr:rowOff>151221</xdr:rowOff>
    </xdr:to>
    <xdr:sp macro="" textlink="">
      <xdr:nvSpPr>
        <xdr:cNvPr id="78" name="CuadroTexto 77">
          <a:extLst>
            <a:ext uri="{FF2B5EF4-FFF2-40B4-BE49-F238E27FC236}">
              <a16:creationId xmlns:a16="http://schemas.microsoft.com/office/drawing/2014/main" id="{00000000-0008-0000-0100-00004E000000}"/>
            </a:ext>
          </a:extLst>
        </xdr:cNvPr>
        <xdr:cNvSpPr txBox="1"/>
      </xdr:nvSpPr>
      <xdr:spPr>
        <a:xfrm>
          <a:off x="3920939" y="582783"/>
          <a:ext cx="1372020" cy="180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AÑO DEL</a:t>
          </a:r>
          <a:r>
            <a:rPr lang="es-ES" sz="1000" b="0" baseline="0">
              <a:solidFill>
                <a:sysClr val="windowText" lastClr="000000"/>
              </a:solidFill>
              <a:latin typeface="Arial Narrow" panose="020B0606020202030204" pitchFamily="34" charset="0"/>
            </a:rPr>
            <a:t> CONTRATO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21</xdr:col>
      <xdr:colOff>118745</xdr:colOff>
      <xdr:row>57</xdr:row>
      <xdr:rowOff>109855</xdr:rowOff>
    </xdr:from>
    <xdr:to>
      <xdr:col>22</xdr:col>
      <xdr:colOff>515610</xdr:colOff>
      <xdr:row>58</xdr:row>
      <xdr:rowOff>163271</xdr:rowOff>
    </xdr:to>
    <xdr:sp macro="" textlink="">
      <xdr:nvSpPr>
        <xdr:cNvPr id="86" name="CuadroTexto 85">
          <a:extLst>
            <a:ext uri="{FF2B5EF4-FFF2-40B4-BE49-F238E27FC236}">
              <a16:creationId xmlns:a16="http://schemas.microsoft.com/office/drawing/2014/main" id="{00000000-0008-0000-0100-000056000000}"/>
            </a:ext>
          </a:extLst>
        </xdr:cNvPr>
        <xdr:cNvSpPr txBox="1"/>
      </xdr:nvSpPr>
      <xdr:spPr>
        <a:xfrm>
          <a:off x="10437495" y="7152005"/>
          <a:ext cx="968365" cy="221708"/>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baseline="0">
              <a:solidFill>
                <a:sysClr val="windowText" lastClr="000000"/>
              </a:solidFill>
              <a:effectLst/>
              <a:latin typeface="Arial Narrow" panose="020B0606020202030204" pitchFamily="34" charset="0"/>
              <a:ea typeface="+mn-ea"/>
              <a:cs typeface="+mn-cs"/>
            </a:rPr>
            <a:t>Total Planilla</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xdr:col>
      <xdr:colOff>5052</xdr:colOff>
      <xdr:row>4</xdr:row>
      <xdr:rowOff>78441</xdr:rowOff>
    </xdr:from>
    <xdr:to>
      <xdr:col>22</xdr:col>
      <xdr:colOff>514497</xdr:colOff>
      <xdr:row>4</xdr:row>
      <xdr:rowOff>105589</xdr:rowOff>
    </xdr:to>
    <xdr:cxnSp macro="">
      <xdr:nvCxnSpPr>
        <xdr:cNvPr id="101" name="Conector recto 100">
          <a:extLst>
            <a:ext uri="{FF2B5EF4-FFF2-40B4-BE49-F238E27FC236}">
              <a16:creationId xmlns:a16="http://schemas.microsoft.com/office/drawing/2014/main" id="{00000000-0008-0000-0100-000065000000}"/>
            </a:ext>
          </a:extLst>
        </xdr:cNvPr>
        <xdr:cNvCxnSpPr/>
      </xdr:nvCxnSpPr>
      <xdr:spPr>
        <a:xfrm>
          <a:off x="343190" y="554691"/>
          <a:ext cx="11244120" cy="22412"/>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426720</xdr:colOff>
      <xdr:row>33</xdr:row>
      <xdr:rowOff>129540</xdr:rowOff>
    </xdr:from>
    <xdr:to>
      <xdr:col>7</xdr:col>
      <xdr:colOff>68554</xdr:colOff>
      <xdr:row>34</xdr:row>
      <xdr:rowOff>164757</xdr:rowOff>
    </xdr:to>
    <xdr:sp macro="" textlink="">
      <xdr:nvSpPr>
        <xdr:cNvPr id="108" name="CuadroTexto 107">
          <a:extLst>
            <a:ext uri="{FF2B5EF4-FFF2-40B4-BE49-F238E27FC236}">
              <a16:creationId xmlns:a16="http://schemas.microsoft.com/office/drawing/2014/main" id="{00000000-0008-0000-0100-00006C000000}"/>
            </a:ext>
          </a:extLst>
        </xdr:cNvPr>
        <xdr:cNvSpPr txBox="1"/>
      </xdr:nvSpPr>
      <xdr:spPr>
        <a:xfrm>
          <a:off x="739140" y="8534400"/>
          <a:ext cx="2110740" cy="2057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a:solidFill>
                <a:sysClr val="windowText" lastClr="000000"/>
              </a:solidFill>
              <a:latin typeface="Arial Narrow" panose="020B0606020202030204" pitchFamily="34" charset="0"/>
            </a:rPr>
            <a:t>CONCEPTO DEL PAGO</a:t>
          </a:r>
        </a:p>
      </xdr:txBody>
    </xdr:sp>
    <xdr:clientData/>
  </xdr:twoCellAnchor>
  <xdr:twoCellAnchor editAs="oneCell">
    <xdr:from>
      <xdr:col>18</xdr:col>
      <xdr:colOff>60961</xdr:colOff>
      <xdr:row>37</xdr:row>
      <xdr:rowOff>114300</xdr:rowOff>
    </xdr:from>
    <xdr:to>
      <xdr:col>23</xdr:col>
      <xdr:colOff>68554</xdr:colOff>
      <xdr:row>39</xdr:row>
      <xdr:rowOff>58102</xdr:rowOff>
    </xdr:to>
    <xdr:sp macro="" textlink="">
      <xdr:nvSpPr>
        <xdr:cNvPr id="109" name="Rectángulo: esquinas redondeadas 108">
          <a:extLst>
            <a:ext uri="{FF2B5EF4-FFF2-40B4-BE49-F238E27FC236}">
              <a16:creationId xmlns:a16="http://schemas.microsoft.com/office/drawing/2014/main" id="{00000000-0008-0000-0100-00006D000000}"/>
            </a:ext>
          </a:extLst>
        </xdr:cNvPr>
        <xdr:cNvSpPr/>
      </xdr:nvSpPr>
      <xdr:spPr>
        <a:xfrm>
          <a:off x="8321041" y="9387840"/>
          <a:ext cx="2606039" cy="373380"/>
        </a:xfrm>
        <a:prstGeom prst="roundRect">
          <a:avLst/>
        </a:prstGeom>
        <a:no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xdr:twoCellAnchor>
  <xdr:twoCellAnchor editAs="oneCell">
    <xdr:from>
      <xdr:col>2</xdr:col>
      <xdr:colOff>431801</xdr:colOff>
      <xdr:row>34</xdr:row>
      <xdr:rowOff>144145</xdr:rowOff>
    </xdr:from>
    <xdr:to>
      <xdr:col>12</xdr:col>
      <xdr:colOff>470830</xdr:colOff>
      <xdr:row>39</xdr:row>
      <xdr:rowOff>11721</xdr:rowOff>
    </xdr:to>
    <xdr:sp macro="" textlink="">
      <xdr:nvSpPr>
        <xdr:cNvPr id="110" name="Rectángulo: esquinas redondeadas 109">
          <a:extLst>
            <a:ext uri="{FF2B5EF4-FFF2-40B4-BE49-F238E27FC236}">
              <a16:creationId xmlns:a16="http://schemas.microsoft.com/office/drawing/2014/main" id="{00000000-0008-0000-0100-00006E000000}"/>
            </a:ext>
          </a:extLst>
        </xdr:cNvPr>
        <xdr:cNvSpPr/>
      </xdr:nvSpPr>
      <xdr:spPr>
        <a:xfrm>
          <a:off x="876301" y="6284595"/>
          <a:ext cx="5246051" cy="1004248"/>
        </a:xfrm>
        <a:prstGeom prst="roundRect">
          <a:avLst/>
        </a:prstGeom>
        <a:no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xdr:twoCellAnchor>
  <xdr:twoCellAnchor editAs="oneCell">
    <xdr:from>
      <xdr:col>1</xdr:col>
      <xdr:colOff>58102</xdr:colOff>
      <xdr:row>11</xdr:row>
      <xdr:rowOff>189442</xdr:rowOff>
    </xdr:from>
    <xdr:to>
      <xdr:col>22</xdr:col>
      <xdr:colOff>455294</xdr:colOff>
      <xdr:row>16</xdr:row>
      <xdr:rowOff>20955</xdr:rowOff>
    </xdr:to>
    <xdr:sp macro="" textlink="">
      <xdr:nvSpPr>
        <xdr:cNvPr id="111" name="Rectángulo: esquinas redondeadas 110">
          <a:extLst>
            <a:ext uri="{FF2B5EF4-FFF2-40B4-BE49-F238E27FC236}">
              <a16:creationId xmlns:a16="http://schemas.microsoft.com/office/drawing/2014/main" id="{00000000-0008-0000-0100-00006F000000}"/>
            </a:ext>
          </a:extLst>
        </xdr:cNvPr>
        <xdr:cNvSpPr/>
      </xdr:nvSpPr>
      <xdr:spPr>
        <a:xfrm>
          <a:off x="401002" y="1646767"/>
          <a:ext cx="11150917" cy="1117388"/>
        </a:xfrm>
        <a:prstGeom prst="roundRect">
          <a:avLst>
            <a:gd name="adj" fmla="val 9669"/>
          </a:avLst>
        </a:prstGeom>
        <a:no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xdr:twoCellAnchor>
  <xdr:twoCellAnchor editAs="oneCell">
    <xdr:from>
      <xdr:col>2</xdr:col>
      <xdr:colOff>204786</xdr:colOff>
      <xdr:row>0</xdr:row>
      <xdr:rowOff>147638</xdr:rowOff>
    </xdr:from>
    <xdr:to>
      <xdr:col>5</xdr:col>
      <xdr:colOff>109510</xdr:colOff>
      <xdr:row>4</xdr:row>
      <xdr:rowOff>49504</xdr:rowOff>
    </xdr:to>
    <xdr:pic>
      <xdr:nvPicPr>
        <xdr:cNvPr id="69" name="Picture 1">
          <a:extLst>
            <a:ext uri="{FF2B5EF4-FFF2-40B4-BE49-F238E27FC236}">
              <a16:creationId xmlns:a16="http://schemas.microsoft.com/office/drawing/2014/main" id="{00000000-0008-0000-0100-000045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32413" b="58333"/>
        <a:stretch/>
      </xdr:blipFill>
      <xdr:spPr bwMode="auto">
        <a:xfrm>
          <a:off x="633411" y="147638"/>
          <a:ext cx="1228725" cy="373380"/>
        </a:xfrm>
        <a:prstGeom prst="rect">
          <a:avLst/>
        </a:prstGeom>
        <a:noFill/>
        <a:ln>
          <a:noFill/>
        </a:ln>
        <a:extLst>
          <a:ext uri="{53640926-AAD7-44D8-BBD7-CCE9431645EC}">
            <a14:shadowObscured xmlns:a14="http://schemas.microsoft.com/office/drawing/2010/main"/>
          </a:ext>
        </a:extLst>
      </xdr:spPr>
    </xdr:pic>
    <xdr:clientData/>
  </xdr:twoCellAnchor>
  <xdr:twoCellAnchor editAs="absolute">
    <xdr:from>
      <xdr:col>2</xdr:col>
      <xdr:colOff>452434</xdr:colOff>
      <xdr:row>60</xdr:row>
      <xdr:rowOff>252412</xdr:rowOff>
    </xdr:from>
    <xdr:to>
      <xdr:col>22</xdr:col>
      <xdr:colOff>525777</xdr:colOff>
      <xdr:row>63</xdr:row>
      <xdr:rowOff>97152</xdr:rowOff>
    </xdr:to>
    <xdr:sp macro="" textlink="">
      <xdr:nvSpPr>
        <xdr:cNvPr id="64" name="CuadroTexto 63">
          <a:extLst>
            <a:ext uri="{FF2B5EF4-FFF2-40B4-BE49-F238E27FC236}">
              <a16:creationId xmlns:a16="http://schemas.microsoft.com/office/drawing/2014/main" id="{00000000-0008-0000-0100-000040000000}"/>
            </a:ext>
          </a:extLst>
        </xdr:cNvPr>
        <xdr:cNvSpPr txBox="1"/>
      </xdr:nvSpPr>
      <xdr:spPr>
        <a:xfrm>
          <a:off x="895350" y="10448925"/>
          <a:ext cx="10641330" cy="6019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Declaro bajo la gravedad del juramento que los documentos anexos que soportan el pago de aportes obligatorios al sistema de seguridad social en salud, pensión y riesgos laborales para este mes, corresponden a los que legamente debe efectuar con base en los ingresos provenientes del Contrato y que la planilla aportada está efectivamente pagada y recibida a satisfacción por la entidad encargada de recaudar el pago, de conformidad con lo señalado en el artículo 1 del Decreto 1273 de 2018.</a:t>
          </a:r>
        </a:p>
      </xdr:txBody>
    </xdr:sp>
    <xdr:clientData/>
  </xdr:twoCellAnchor>
  <xdr:twoCellAnchor>
    <xdr:from>
      <xdr:col>7</xdr:col>
      <xdr:colOff>600075</xdr:colOff>
      <xdr:row>63</xdr:row>
      <xdr:rowOff>238125</xdr:rowOff>
    </xdr:from>
    <xdr:to>
      <xdr:col>17</xdr:col>
      <xdr:colOff>285817</xdr:colOff>
      <xdr:row>68</xdr:row>
      <xdr:rowOff>152388</xdr:rowOff>
    </xdr:to>
    <xdr:grpSp>
      <xdr:nvGrpSpPr>
        <xdr:cNvPr id="4" name="Grupo 3">
          <a:extLst>
            <a:ext uri="{FF2B5EF4-FFF2-40B4-BE49-F238E27FC236}">
              <a16:creationId xmlns:a16="http://schemas.microsoft.com/office/drawing/2014/main" id="{00000000-0008-0000-0100-000004000000}"/>
            </a:ext>
          </a:extLst>
        </xdr:cNvPr>
        <xdr:cNvGrpSpPr/>
      </xdr:nvGrpSpPr>
      <xdr:grpSpPr>
        <a:xfrm>
          <a:off x="3552825" y="11274425"/>
          <a:ext cx="4880042" cy="1184263"/>
          <a:chOff x="3014663" y="11353800"/>
          <a:chExt cx="4862579" cy="1176325"/>
        </a:xfrm>
      </xdr:grpSpPr>
      <xdr:sp macro="" textlink="">
        <xdr:nvSpPr>
          <xdr:cNvPr id="66" name="Rectángulo: esquinas redondeadas 65">
            <a:extLst>
              <a:ext uri="{FF2B5EF4-FFF2-40B4-BE49-F238E27FC236}">
                <a16:creationId xmlns:a16="http://schemas.microsoft.com/office/drawing/2014/main" id="{00000000-0008-0000-0100-000042000000}"/>
              </a:ext>
            </a:extLst>
          </xdr:cNvPr>
          <xdr:cNvSpPr/>
        </xdr:nvSpPr>
        <xdr:spPr>
          <a:xfrm>
            <a:off x="3014663" y="11353800"/>
            <a:ext cx="4862579" cy="1176325"/>
          </a:xfrm>
          <a:prstGeom prst="roundRect">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sp macro="" textlink="">
        <xdr:nvSpPr>
          <xdr:cNvPr id="70" name="CuadroTexto 69">
            <a:extLst>
              <a:ext uri="{FF2B5EF4-FFF2-40B4-BE49-F238E27FC236}">
                <a16:creationId xmlns:a16="http://schemas.microsoft.com/office/drawing/2014/main" id="{00000000-0008-0000-0100-000046000000}"/>
              </a:ext>
            </a:extLst>
          </xdr:cNvPr>
          <xdr:cNvSpPr txBox="1"/>
        </xdr:nvSpPr>
        <xdr:spPr>
          <a:xfrm>
            <a:off x="3159125" y="11403012"/>
            <a:ext cx="4562462" cy="2158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baseline="0">
                <a:solidFill>
                  <a:sysClr val="windowText" lastClr="000000"/>
                </a:solidFill>
                <a:latin typeface="Arial Narrow" panose="020B0606020202030204" pitchFamily="34" charset="0"/>
              </a:rPr>
              <a:t>FIRMA DEL PROVEEDOR / CONTRATISTA</a:t>
            </a:r>
            <a:endParaRPr lang="es-ES" sz="1000" b="0">
              <a:solidFill>
                <a:sysClr val="windowText" lastClr="000000"/>
              </a:solidFill>
              <a:latin typeface="Arial Narrow" panose="020B0606020202030204" pitchFamily="34" charset="0"/>
            </a:endParaRPr>
          </a:p>
        </xdr:txBody>
      </xdr:sp>
    </xdr:grpSp>
    <xdr:clientData/>
  </xdr:twoCellAnchor>
  <xdr:twoCellAnchor>
    <xdr:from>
      <xdr:col>3</xdr:col>
      <xdr:colOff>0</xdr:colOff>
      <xdr:row>40</xdr:row>
      <xdr:rowOff>2</xdr:rowOff>
    </xdr:from>
    <xdr:to>
      <xdr:col>23</xdr:col>
      <xdr:colOff>76200</xdr:colOff>
      <xdr:row>44</xdr:row>
      <xdr:rowOff>14288</xdr:rowOff>
    </xdr:to>
    <xdr:sp macro="" textlink="" fLocksText="0">
      <xdr:nvSpPr>
        <xdr:cNvPr id="73" name="CuadroTexto 72">
          <a:extLst>
            <a:ext uri="{FF2B5EF4-FFF2-40B4-BE49-F238E27FC236}">
              <a16:creationId xmlns:a16="http://schemas.microsoft.com/office/drawing/2014/main" id="{00000000-0008-0000-0100-000049000000}"/>
            </a:ext>
          </a:extLst>
        </xdr:cNvPr>
        <xdr:cNvSpPr txBox="1"/>
      </xdr:nvSpPr>
      <xdr:spPr>
        <a:xfrm>
          <a:off x="942975" y="6772277"/>
          <a:ext cx="10582275" cy="6619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Con la finalidad de verificar la capacidad e idoneidad del contratista para ejecutar múltiples contratos de prestación de servicios profesionales o de apoyo a la gestión, por favor señalar la siguiente información: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SÍ (   ) NO (    ) tengo a la fecha, contratos suscritos con otra(s) entidad(es) del Estado que se relacionan a continuación: </a:t>
          </a:r>
        </a:p>
        <a:p>
          <a:pPr marL="0" marR="0" lvl="0" indent="0" algn="just" defTabSz="914400" eaLnBrk="1" fontAlgn="auto" latinLnBrk="0" hangingPunct="1">
            <a:lnSpc>
              <a:spcPct val="100000"/>
            </a:lnSpc>
            <a:spcBef>
              <a:spcPts val="0"/>
            </a:spcBef>
            <a:spcAft>
              <a:spcPts val="0"/>
            </a:spcAft>
            <a:buClrTx/>
            <a:buSzTx/>
            <a:buFontTx/>
            <a:buNone/>
            <a:tabLst/>
            <a:defRPr/>
          </a:pPr>
          <a:endParaRPr lang="es-CO" sz="1100" b="1" i="1">
            <a:solidFill>
              <a:sysClr val="windowText" lastClr="000000"/>
            </a:solidFill>
            <a:effectLst/>
            <a:latin typeface="Times New Roman" panose="02020603050405020304" pitchFamily="18" charset="0"/>
            <a:ea typeface="+mn-ea"/>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endParaRPr lang="es-CO" sz="1100" b="1" i="1">
            <a:solidFill>
              <a:sysClr val="windowText" lastClr="000000"/>
            </a:solidFill>
            <a:effectLst/>
            <a:latin typeface="Times New Roman" panose="02020603050405020304" pitchFamily="18" charset="0"/>
            <a:ea typeface="+mn-ea"/>
            <a:cs typeface="Times New Roman" panose="02020603050405020304" pitchFamily="18" charset="0"/>
          </a:endParaRPr>
        </a:p>
        <a:p>
          <a:pPr fontAlgn="t"/>
          <a:endParaRPr lang="es-CO">
            <a:effectLst/>
          </a:endParaRPr>
        </a:p>
        <a:p>
          <a:pPr fontAlgn="t"/>
          <a:r>
            <a:rPr lang="es-CO" sz="1100" b="0" i="0">
              <a:solidFill>
                <a:schemeClr val="dk1"/>
              </a:solidFill>
              <a:effectLst/>
              <a:latin typeface="+mn-lt"/>
              <a:ea typeface="+mn-ea"/>
              <a:cs typeface="+mn-cs"/>
            </a:rPr>
            <a:t> </a:t>
          </a:r>
          <a:endParaRPr lang="es-CO">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marL="0" marR="0" lvl="0" indent="0" algn="just" defTabSz="914400" eaLnBrk="1" fontAlgn="auto" latinLnBrk="0" hangingPunct="1">
            <a:lnSpc>
              <a:spcPct val="100000"/>
            </a:lnSpc>
            <a:spcBef>
              <a:spcPts val="0"/>
            </a:spcBef>
            <a:spcAft>
              <a:spcPts val="0"/>
            </a:spcAft>
            <a:buClrTx/>
            <a:buSzTx/>
            <a:buFontTx/>
            <a:buNone/>
            <a:tabLst/>
            <a:defRPr/>
          </a:pPr>
          <a:endParaRPr lang="es-CO" sz="1100" b="1" i="1">
            <a:solidFill>
              <a:sysClr val="windowText" lastClr="000000"/>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3</xdr:col>
      <xdr:colOff>0</xdr:colOff>
      <xdr:row>49</xdr:row>
      <xdr:rowOff>161924</xdr:rowOff>
    </xdr:from>
    <xdr:to>
      <xdr:col>23</xdr:col>
      <xdr:colOff>76200</xdr:colOff>
      <xdr:row>54</xdr:row>
      <xdr:rowOff>85724</xdr:rowOff>
    </xdr:to>
    <xdr:sp macro="" textlink="">
      <xdr:nvSpPr>
        <xdr:cNvPr id="77" name="CuadroTexto 76">
          <a:extLst>
            <a:ext uri="{FF2B5EF4-FFF2-40B4-BE49-F238E27FC236}">
              <a16:creationId xmlns:a16="http://schemas.microsoft.com/office/drawing/2014/main" id="{00000000-0008-0000-0100-00004D000000}"/>
            </a:ext>
          </a:extLst>
        </xdr:cNvPr>
        <xdr:cNvSpPr txBox="1"/>
      </xdr:nvSpPr>
      <xdr:spPr>
        <a:xfrm>
          <a:off x="942975" y="8443912"/>
          <a:ext cx="10715625" cy="733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Dejo constancia que los datos suministrados son veraces y que cualquier inconsistencia asumo la responsabilidad que ello acarree. Así mismo manifiesto, de forma clara y consciente que el valor total del (los) contrato(s) a que he suscrito para la vigencia ( </a:t>
          </a:r>
          <a:r>
            <a:rPr lang="es-CO" sz="1200" b="1" i="1">
              <a:solidFill>
                <a:sysClr val="windowText" lastClr="000000"/>
              </a:solidFill>
              <a:effectLst/>
              <a:latin typeface="Times New Roman" panose="02020603050405020304" pitchFamily="18" charset="0"/>
              <a:ea typeface="+mn-ea"/>
              <a:cs typeface="Times New Roman" panose="02020603050405020304" pitchFamily="18" charset="0"/>
            </a:rPr>
            <a:t>20XX </a:t>
          </a: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  SI (_) NO (_) supera(n) los topes establecidos por el Estatuto Tributario; en consecuencia, </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SI (_) NO (_ ) soy responsable de IVA, de conformidad con lo establecido en el parágrafo 3 del artículo 437 del Estatuto Tributario </a:t>
          </a:r>
        </a:p>
        <a:p>
          <a:pPr marL="0" marR="0" lvl="0" indent="0" algn="just" defTabSz="914400" eaLnBrk="1" fontAlgn="auto" latinLnBrk="0" hangingPunct="1">
            <a:lnSpc>
              <a:spcPct val="100000"/>
            </a:lnSpc>
            <a:spcBef>
              <a:spcPts val="0"/>
            </a:spcBef>
            <a:spcAft>
              <a:spcPts val="0"/>
            </a:spcAft>
            <a:buClrTx/>
            <a:buSzTx/>
            <a:buFontTx/>
            <a:buNone/>
            <a:tabLst/>
            <a:defRPr/>
          </a:pPr>
          <a:endParaRPr lang="es-CO" sz="1100" b="1" i="1">
            <a:solidFill>
              <a:sysClr val="windowText" lastClr="000000"/>
            </a:solidFill>
            <a:effectLst/>
            <a:latin typeface="Times New Roman" panose="02020603050405020304" pitchFamily="18" charset="0"/>
            <a:ea typeface="+mn-ea"/>
            <a:cs typeface="Times New Roman" panose="02020603050405020304" pitchFamily="18" charset="0"/>
          </a:endParaRPr>
        </a:p>
        <a:p>
          <a:pPr marL="0" marR="0" lvl="0" indent="0" algn="just" defTabSz="914400" eaLnBrk="1" fontAlgn="auto" latinLnBrk="0" hangingPunct="1">
            <a:lnSpc>
              <a:spcPct val="100000"/>
            </a:lnSpc>
            <a:spcBef>
              <a:spcPts val="0"/>
            </a:spcBef>
            <a:spcAft>
              <a:spcPts val="0"/>
            </a:spcAft>
            <a:buClrTx/>
            <a:buSzTx/>
            <a:buFontTx/>
            <a:buNone/>
            <a:tabLst/>
            <a:defRPr/>
          </a:pPr>
          <a:endParaRPr lang="es-CO" sz="1100" b="1" i="1">
            <a:solidFill>
              <a:sysClr val="windowText" lastClr="000000"/>
            </a:solidFill>
            <a:effectLst/>
            <a:latin typeface="Times New Roman" panose="02020603050405020304" pitchFamily="18" charset="0"/>
            <a:ea typeface="+mn-ea"/>
            <a:cs typeface="Times New Roman" panose="02020603050405020304" pitchFamily="18" charset="0"/>
          </a:endParaRPr>
        </a:p>
        <a:p>
          <a:pPr fontAlgn="t"/>
          <a:endParaRPr lang="es-CO">
            <a:effectLst/>
          </a:endParaRPr>
        </a:p>
        <a:p>
          <a:pPr fontAlgn="t"/>
          <a:r>
            <a:rPr lang="es-CO" sz="1100" b="0" i="0">
              <a:solidFill>
                <a:schemeClr val="dk1"/>
              </a:solidFill>
              <a:effectLst/>
              <a:latin typeface="+mn-lt"/>
              <a:ea typeface="+mn-ea"/>
              <a:cs typeface="+mn-cs"/>
            </a:rPr>
            <a:t> </a:t>
          </a:r>
          <a:endParaRPr lang="es-CO">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rtl="0" fontAlgn="base"/>
          <a:r>
            <a:rPr lang="es-CO" sz="1100" b="0" i="0">
              <a:solidFill>
                <a:schemeClr val="dk1"/>
              </a:solidFill>
              <a:effectLst/>
              <a:latin typeface="+mn-lt"/>
              <a:ea typeface="+mn-ea"/>
              <a:cs typeface="+mn-cs"/>
            </a:rPr>
            <a:t> </a:t>
          </a:r>
          <a:endParaRPr lang="es-CO" b="0" i="0">
            <a:effectLst/>
          </a:endParaRPr>
        </a:p>
        <a:p>
          <a:pPr marL="0" marR="0" lvl="0" indent="0" algn="just" defTabSz="914400" eaLnBrk="1" fontAlgn="auto" latinLnBrk="0" hangingPunct="1">
            <a:lnSpc>
              <a:spcPct val="100000"/>
            </a:lnSpc>
            <a:spcBef>
              <a:spcPts val="0"/>
            </a:spcBef>
            <a:spcAft>
              <a:spcPts val="0"/>
            </a:spcAft>
            <a:buClrTx/>
            <a:buSzTx/>
            <a:buFontTx/>
            <a:buNone/>
            <a:tabLst/>
            <a:defRPr/>
          </a:pPr>
          <a:endParaRPr lang="es-CO" sz="1100" b="1" i="1">
            <a:solidFill>
              <a:sysClr val="windowText" lastClr="000000"/>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13</xdr:col>
      <xdr:colOff>329447</xdr:colOff>
      <xdr:row>92</xdr:row>
      <xdr:rowOff>32000</xdr:rowOff>
    </xdr:from>
    <xdr:to>
      <xdr:col>22</xdr:col>
      <xdr:colOff>394593</xdr:colOff>
      <xdr:row>101</xdr:row>
      <xdr:rowOff>144442</xdr:rowOff>
    </xdr:to>
    <xdr:sp macro="" textlink="">
      <xdr:nvSpPr>
        <xdr:cNvPr id="55" name="Rectángulo: esquinas redondeadas 54">
          <a:extLst>
            <a:ext uri="{FF2B5EF4-FFF2-40B4-BE49-F238E27FC236}">
              <a16:creationId xmlns:a16="http://schemas.microsoft.com/office/drawing/2014/main" id="{00000000-0008-0000-0100-000037000000}"/>
            </a:ext>
          </a:extLst>
        </xdr:cNvPr>
        <xdr:cNvSpPr/>
      </xdr:nvSpPr>
      <xdr:spPr>
        <a:xfrm>
          <a:off x="6539747" y="16395950"/>
          <a:ext cx="4865749" cy="1674545"/>
        </a:xfrm>
        <a:prstGeom prst="roundRect">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fLocksWithSheet="0"/>
  </xdr:twoCellAnchor>
  <xdr:twoCellAnchor editAs="oneCell">
    <xdr:from>
      <xdr:col>20</xdr:col>
      <xdr:colOff>50799</xdr:colOff>
      <xdr:row>0</xdr:row>
      <xdr:rowOff>80962</xdr:rowOff>
    </xdr:from>
    <xdr:to>
      <xdr:col>22</xdr:col>
      <xdr:colOff>20637</xdr:colOff>
      <xdr:row>4</xdr:row>
      <xdr:rowOff>87243</xdr:rowOff>
    </xdr:to>
    <xdr:pic>
      <xdr:nvPicPr>
        <xdr:cNvPr id="79" name="Imagen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2"/>
        <a:stretch>
          <a:fillRect/>
        </a:stretch>
      </xdr:blipFill>
      <xdr:spPr>
        <a:xfrm>
          <a:off x="9931399" y="80962"/>
          <a:ext cx="1112838" cy="4888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260350</xdr:colOff>
          <xdr:row>15</xdr:row>
          <xdr:rowOff>31750</xdr:rowOff>
        </xdr:from>
        <xdr:to>
          <xdr:col>8</xdr:col>
          <xdr:colOff>222250</xdr:colOff>
          <xdr:row>19</xdr:row>
          <xdr:rowOff>184150</xdr:rowOff>
        </xdr:to>
        <xdr:sp macro="" textlink="">
          <xdr:nvSpPr>
            <xdr:cNvPr id="4097" name="Check Box 7"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298450</xdr:colOff>
          <xdr:row>15</xdr:row>
          <xdr:rowOff>107950</xdr:rowOff>
        </xdr:from>
        <xdr:to>
          <xdr:col>10</xdr:col>
          <xdr:colOff>222250</xdr:colOff>
          <xdr:row>19</xdr:row>
          <xdr:rowOff>165100</xdr:rowOff>
        </xdr:to>
        <xdr:sp macro="" textlink="">
          <xdr:nvSpPr>
            <xdr:cNvPr id="4098" name="Check Box 8"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0</xdr:colOff>
      <xdr:row>3</xdr:row>
      <xdr:rowOff>0</xdr:rowOff>
    </xdr:from>
    <xdr:to>
      <xdr:col>6</xdr:col>
      <xdr:colOff>130177</xdr:colOff>
      <xdr:row>5</xdr:row>
      <xdr:rowOff>16194</xdr:rowOff>
    </xdr:to>
    <xdr:pic>
      <xdr:nvPicPr>
        <xdr:cNvPr id="2" name="Picture 1">
          <a:extLst>
            <a:ext uri="{FF2B5EF4-FFF2-40B4-BE49-F238E27FC236}">
              <a16:creationId xmlns:a16="http://schemas.microsoft.com/office/drawing/2014/main" id="{00000000-0008-0000-0200-000002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32413" b="58333"/>
        <a:stretch/>
      </xdr:blipFill>
      <xdr:spPr bwMode="auto">
        <a:xfrm>
          <a:off x="742950" y="552450"/>
          <a:ext cx="1228725" cy="373380"/>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4</xdr:col>
      <xdr:colOff>114300</xdr:colOff>
      <xdr:row>2</xdr:row>
      <xdr:rowOff>152400</xdr:rowOff>
    </xdr:from>
    <xdr:to>
      <xdr:col>17</xdr:col>
      <xdr:colOff>722828</xdr:colOff>
      <xdr:row>4</xdr:row>
      <xdr:rowOff>169302</xdr:rowOff>
    </xdr:to>
    <xdr:sp macro="" textlink="">
      <xdr:nvSpPr>
        <xdr:cNvPr id="3" name="Rectángulo 2">
          <a:extLst>
            <a:ext uri="{FF2B5EF4-FFF2-40B4-BE49-F238E27FC236}">
              <a16:creationId xmlns:a16="http://schemas.microsoft.com/office/drawing/2014/main" id="{00000000-0008-0000-0200-000003000000}"/>
            </a:ext>
          </a:extLst>
        </xdr:cNvPr>
        <xdr:cNvSpPr/>
      </xdr:nvSpPr>
      <xdr:spPr>
        <a:xfrm>
          <a:off x="1657350" y="523875"/>
          <a:ext cx="6574353" cy="374088"/>
        </a:xfrm>
        <a:prstGeom prst="rect">
          <a:avLst/>
        </a:prstGeom>
        <a:noFill/>
      </xdr:spPr>
      <xdr:txBody>
        <a:bodyPr wrap="square" lIns="91440" tIns="45720" rIns="91440" bIns="45720" anchor="ctr">
          <a:noAutofit/>
        </a:bodyPr>
        <a:lstStyle/>
        <a:p>
          <a:pPr algn="ctr">
            <a:lnSpc>
              <a:spcPts val="1400"/>
            </a:lnSpc>
          </a:pPr>
          <a:r>
            <a:rPr lang="es-ES" sz="20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rPr>
            <a:t>Cuenta de cobro</a:t>
          </a:r>
        </a:p>
      </xdr:txBody>
    </xdr:sp>
    <xdr:clientData/>
  </xdr:twoCellAnchor>
  <xdr:twoCellAnchor editAs="oneCell">
    <xdr:from>
      <xdr:col>16</xdr:col>
      <xdr:colOff>471487</xdr:colOff>
      <xdr:row>2</xdr:row>
      <xdr:rowOff>95250</xdr:rowOff>
    </xdr:from>
    <xdr:to>
      <xdr:col>17</xdr:col>
      <xdr:colOff>512763</xdr:colOff>
      <xdr:row>5</xdr:row>
      <xdr:rowOff>49145</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7132637" y="457200"/>
          <a:ext cx="1120776" cy="4872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260350</xdr:colOff>
          <xdr:row>13</xdr:row>
          <xdr:rowOff>31750</xdr:rowOff>
        </xdr:from>
        <xdr:to>
          <xdr:col>8</xdr:col>
          <xdr:colOff>222250</xdr:colOff>
          <xdr:row>17</xdr:row>
          <xdr:rowOff>184150</xdr:rowOff>
        </xdr:to>
        <xdr:sp macro="" textlink="">
          <xdr:nvSpPr>
            <xdr:cNvPr id="5121" name="Check Box 7"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298450</xdr:colOff>
          <xdr:row>13</xdr:row>
          <xdr:rowOff>107950</xdr:rowOff>
        </xdr:from>
        <xdr:to>
          <xdr:col>10</xdr:col>
          <xdr:colOff>228600</xdr:colOff>
          <xdr:row>17</xdr:row>
          <xdr:rowOff>165100</xdr:rowOff>
        </xdr:to>
        <xdr:sp macro="" textlink="">
          <xdr:nvSpPr>
            <xdr:cNvPr id="5122" name="Check Box 8"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180975</xdr:colOff>
      <xdr:row>1</xdr:row>
      <xdr:rowOff>161925</xdr:rowOff>
    </xdr:from>
    <xdr:to>
      <xdr:col>5</xdr:col>
      <xdr:colOff>85725</xdr:colOff>
      <xdr:row>4</xdr:row>
      <xdr:rowOff>1905</xdr:rowOff>
    </xdr:to>
    <xdr:pic>
      <xdr:nvPicPr>
        <xdr:cNvPr id="2" name="Picture 1">
          <a:extLst>
            <a:ext uri="{FF2B5EF4-FFF2-40B4-BE49-F238E27FC236}">
              <a16:creationId xmlns:a16="http://schemas.microsoft.com/office/drawing/2014/main" id="{00000000-0008-0000-0300-000002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32413" b="58333"/>
        <a:stretch/>
      </xdr:blipFill>
      <xdr:spPr bwMode="auto">
        <a:xfrm>
          <a:off x="504825" y="352425"/>
          <a:ext cx="1228725" cy="373380"/>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2</xdr:col>
      <xdr:colOff>266700</xdr:colOff>
      <xdr:row>4</xdr:row>
      <xdr:rowOff>19050</xdr:rowOff>
    </xdr:from>
    <xdr:to>
      <xdr:col>15</xdr:col>
      <xdr:colOff>1199078</xdr:colOff>
      <xdr:row>8</xdr:row>
      <xdr:rowOff>133350</xdr:rowOff>
    </xdr:to>
    <xdr:sp macro="" textlink="">
      <xdr:nvSpPr>
        <xdr:cNvPr id="3" name="Rectángulo 2">
          <a:extLst>
            <a:ext uri="{FF2B5EF4-FFF2-40B4-BE49-F238E27FC236}">
              <a16:creationId xmlns:a16="http://schemas.microsoft.com/office/drawing/2014/main" id="{00000000-0008-0000-0300-000003000000}"/>
            </a:ext>
          </a:extLst>
        </xdr:cNvPr>
        <xdr:cNvSpPr/>
      </xdr:nvSpPr>
      <xdr:spPr>
        <a:xfrm>
          <a:off x="971550" y="752475"/>
          <a:ext cx="6571178" cy="857250"/>
        </a:xfrm>
        <a:prstGeom prst="rect">
          <a:avLst/>
        </a:prstGeom>
        <a:noFill/>
      </xdr:spPr>
      <xdr:txBody>
        <a:bodyPr wrap="square" lIns="91440" tIns="45720" rIns="91440" bIns="45720" anchor="ctr">
          <a:noAutofit/>
        </a:bodyPr>
        <a:lstStyle/>
        <a:p>
          <a:pPr marL="0" indent="0" algn="ctr">
            <a:lnSpc>
              <a:spcPts val="1400"/>
            </a:lnSpc>
          </a:pPr>
          <a:r>
            <a:rPr lang="es-CO" sz="16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ea typeface="+mn-ea"/>
              <a:cs typeface="+mn-cs"/>
            </a:rPr>
            <a:t>CERTIFICACIÓN RETENCIÓN DE LA FUENTE Y DEPENDENCIA ECONÓMICA </a:t>
          </a:r>
        </a:p>
        <a:p>
          <a:pPr marL="0" indent="0" algn="ctr">
            <a:lnSpc>
              <a:spcPts val="1400"/>
            </a:lnSpc>
          </a:pPr>
          <a:r>
            <a:rPr lang="es-CO" sz="16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ea typeface="+mn-ea"/>
              <a:cs typeface="+mn-cs"/>
            </a:rPr>
            <a:t>PERSONAS NATURALES</a:t>
          </a:r>
          <a:endParaRPr lang="es-CO" sz="1000">
            <a:effectLst/>
            <a:latin typeface="+mn-lt"/>
            <a:ea typeface="+mn-ea"/>
            <a:cs typeface="+mn-cs"/>
          </a:endParaRPr>
        </a:p>
        <a:p>
          <a:pPr algn="ctr">
            <a:lnSpc>
              <a:spcPts val="1400"/>
            </a:lnSpc>
          </a:pPr>
          <a:endParaRPr lang="es-ES" sz="16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9</xdr:col>
          <xdr:colOff>165100</xdr:colOff>
          <xdr:row>33</xdr:row>
          <xdr:rowOff>190500</xdr:rowOff>
        </xdr:from>
        <xdr:to>
          <xdr:col>10</xdr:col>
          <xdr:colOff>400050</xdr:colOff>
          <xdr:row>34</xdr:row>
          <xdr:rowOff>571500</xdr:rowOff>
        </xdr:to>
        <xdr:sp macro="" textlink="">
          <xdr:nvSpPr>
            <xdr:cNvPr id="5123" name="Check Box 8"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34</xdr:row>
          <xdr:rowOff>609600</xdr:rowOff>
        </xdr:from>
        <xdr:to>
          <xdr:col>10</xdr:col>
          <xdr:colOff>412750</xdr:colOff>
          <xdr:row>36</xdr:row>
          <xdr:rowOff>222250</xdr:rowOff>
        </xdr:to>
        <xdr:sp macro="" textlink="">
          <xdr:nvSpPr>
            <xdr:cNvPr id="5124" name="Check Box 8"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36</xdr:row>
          <xdr:rowOff>800100</xdr:rowOff>
        </xdr:from>
        <xdr:to>
          <xdr:col>10</xdr:col>
          <xdr:colOff>488950</xdr:colOff>
          <xdr:row>36</xdr:row>
          <xdr:rowOff>1695450</xdr:rowOff>
        </xdr:to>
        <xdr:sp macro="" textlink="">
          <xdr:nvSpPr>
            <xdr:cNvPr id="5125" name="Check Box 8"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15</xdr:col>
      <xdr:colOff>1270000</xdr:colOff>
      <xdr:row>1</xdr:row>
      <xdr:rowOff>76200</xdr:rowOff>
    </xdr:from>
    <xdr:to>
      <xdr:col>17</xdr:col>
      <xdr:colOff>368301</xdr:colOff>
      <xdr:row>4</xdr:row>
      <xdr:rowOff>31683</xdr:rowOff>
    </xdr:to>
    <xdr:pic>
      <xdr:nvPicPr>
        <xdr:cNvPr id="12" name="Imagen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stretch>
          <a:fillRect/>
        </a:stretch>
      </xdr:blipFill>
      <xdr:spPr>
        <a:xfrm>
          <a:off x="8013700" y="260350"/>
          <a:ext cx="1117601" cy="488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1233487</xdr:colOff>
      <xdr:row>3</xdr:row>
      <xdr:rowOff>11090</xdr:rowOff>
    </xdr:to>
    <xdr:pic>
      <xdr:nvPicPr>
        <xdr:cNvPr id="2" name="Picture 1">
          <a:extLst>
            <a:ext uri="{FF2B5EF4-FFF2-40B4-BE49-F238E27FC236}">
              <a16:creationId xmlns:a16="http://schemas.microsoft.com/office/drawing/2014/main" id="{00000000-0008-0000-0400-000002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32413" b="58333"/>
        <a:stretch/>
      </xdr:blipFill>
      <xdr:spPr bwMode="auto">
        <a:xfrm>
          <a:off x="759860" y="181938"/>
          <a:ext cx="1228725" cy="373380"/>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1744414</xdr:colOff>
      <xdr:row>0</xdr:row>
      <xdr:rowOff>1</xdr:rowOff>
    </xdr:from>
    <xdr:to>
      <xdr:col>3</xdr:col>
      <xdr:colOff>1422007</xdr:colOff>
      <xdr:row>4</xdr:row>
      <xdr:rowOff>74917</xdr:rowOff>
    </xdr:to>
    <xdr:sp macro="" textlink="">
      <xdr:nvSpPr>
        <xdr:cNvPr id="4" name="Rectángulo 3">
          <a:extLst>
            <a:ext uri="{FF2B5EF4-FFF2-40B4-BE49-F238E27FC236}">
              <a16:creationId xmlns:a16="http://schemas.microsoft.com/office/drawing/2014/main" id="{00000000-0008-0000-0400-000004000000}"/>
            </a:ext>
          </a:extLst>
        </xdr:cNvPr>
        <xdr:cNvSpPr/>
      </xdr:nvSpPr>
      <xdr:spPr>
        <a:xfrm>
          <a:off x="2252771" y="1"/>
          <a:ext cx="4595276" cy="781264"/>
        </a:xfrm>
        <a:prstGeom prst="rect">
          <a:avLst/>
        </a:prstGeom>
        <a:noFill/>
      </xdr:spPr>
      <xdr:txBody>
        <a:bodyPr wrap="square" lIns="91440" tIns="45720" rIns="91440" bIns="45720" anchor="ctr">
          <a:noAutofit/>
        </a:bodyPr>
        <a:lstStyle/>
        <a:p>
          <a:pPr marL="0" indent="0" algn="ctr">
            <a:lnSpc>
              <a:spcPts val="1400"/>
            </a:lnSpc>
          </a:pPr>
          <a:r>
            <a:rPr lang="es-CO" sz="14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ea typeface="+mn-ea"/>
              <a:cs typeface="+mn-cs"/>
            </a:rPr>
            <a:t>INFORME DE CUMPLIMIENTO DE AVANCES DE OBLIGACIONES  CONTRACTUALES Y PAGO</a:t>
          </a:r>
          <a:endParaRPr lang="es-ES" sz="14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ea typeface="+mn-ea"/>
            <a:cs typeface="+mn-cs"/>
          </a:endParaRPr>
        </a:p>
      </xdr:txBody>
    </xdr:sp>
    <xdr:clientData/>
  </xdr:twoCellAnchor>
  <xdr:twoCellAnchor editAs="oneCell">
    <xdr:from>
      <xdr:col>3</xdr:col>
      <xdr:colOff>924352</xdr:colOff>
      <xdr:row>0</xdr:row>
      <xdr:rowOff>142696</xdr:rowOff>
    </xdr:from>
    <xdr:to>
      <xdr:col>3</xdr:col>
      <xdr:colOff>2048304</xdr:colOff>
      <xdr:row>3</xdr:row>
      <xdr:rowOff>102818</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6368228" y="142696"/>
          <a:ext cx="1123952" cy="49523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38100</xdr:colOff>
      <xdr:row>60</xdr:row>
      <xdr:rowOff>9524</xdr:rowOff>
    </xdr:from>
    <xdr:to>
      <xdr:col>22</xdr:col>
      <xdr:colOff>266700</xdr:colOff>
      <xdr:row>61</xdr:row>
      <xdr:rowOff>24766</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6339840" y="8932544"/>
          <a:ext cx="4389120" cy="2209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baseline="0">
              <a:solidFill>
                <a:sysClr val="windowText" lastClr="000000"/>
              </a:solidFill>
              <a:latin typeface="Arial Narrow" panose="020B0606020202030204" pitchFamily="34" charset="0"/>
            </a:rPr>
            <a:t>ESPACIO PARA LA FIRMA DEL SUPERVISOR / INTERVENTOR</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6</xdr:col>
      <xdr:colOff>30333</xdr:colOff>
      <xdr:row>1</xdr:row>
      <xdr:rowOff>63503</xdr:rowOff>
    </xdr:from>
    <xdr:to>
      <xdr:col>19</xdr:col>
      <xdr:colOff>161023</xdr:colOff>
      <xdr:row>4</xdr:row>
      <xdr:rowOff>123266</xdr:rowOff>
    </xdr:to>
    <xdr:sp macro="" textlink="">
      <xdr:nvSpPr>
        <xdr:cNvPr id="3" name="Rectángulo 2">
          <a:extLst>
            <a:ext uri="{FF2B5EF4-FFF2-40B4-BE49-F238E27FC236}">
              <a16:creationId xmlns:a16="http://schemas.microsoft.com/office/drawing/2014/main" id="{00000000-0008-0000-0500-000003000000}"/>
            </a:ext>
          </a:extLst>
        </xdr:cNvPr>
        <xdr:cNvSpPr/>
      </xdr:nvSpPr>
      <xdr:spPr>
        <a:xfrm>
          <a:off x="2384913" y="238763"/>
          <a:ext cx="6752470" cy="356943"/>
        </a:xfrm>
        <a:prstGeom prst="rect">
          <a:avLst/>
        </a:prstGeom>
        <a:noFill/>
      </xdr:spPr>
      <xdr:txBody>
        <a:bodyPr wrap="square" lIns="91440" tIns="45720" rIns="91440" bIns="45720" anchor="ctr">
          <a:noAutofit/>
        </a:bodyPr>
        <a:lstStyle/>
        <a:p>
          <a:pPr algn="ctr">
            <a:lnSpc>
              <a:spcPts val="1400"/>
            </a:lnSpc>
          </a:pPr>
          <a:r>
            <a:rPr lang="es-ES" sz="20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rPr>
            <a:t>Certificado</a:t>
          </a:r>
          <a:r>
            <a:rPr lang="es-ES" sz="2000" b="0" cap="none" spc="0" baseline="0">
              <a:ln w="0"/>
              <a:solidFill>
                <a:srgbClr val="282D55"/>
              </a:solidFill>
              <a:effectLst>
                <a:outerShdw blurRad="38100" dist="19050" dir="2700000" algn="tl" rotWithShape="0">
                  <a:schemeClr val="dk1">
                    <a:alpha val="40000"/>
                  </a:schemeClr>
                </a:outerShdw>
              </a:effectLst>
              <a:latin typeface="Arial Narrow" panose="020B0606020202030204" pitchFamily="34" charset="0"/>
            </a:rPr>
            <a:t> de Trámite de Pago  </a:t>
          </a:r>
          <a:endParaRPr lang="es-ES" sz="2000" b="0" cap="none" spc="0">
            <a:ln w="0"/>
            <a:solidFill>
              <a:srgbClr val="282D55"/>
            </a:solidFill>
            <a:effectLst>
              <a:outerShdw blurRad="38100" dist="19050" dir="2700000" algn="tl" rotWithShape="0">
                <a:schemeClr val="dk1">
                  <a:alpha val="40000"/>
                </a:schemeClr>
              </a:outerShdw>
            </a:effectLst>
            <a:latin typeface="Arial Narrow" panose="020B0606020202030204" pitchFamily="34" charset="0"/>
          </a:endParaRPr>
        </a:p>
      </xdr:txBody>
    </xdr:sp>
    <xdr:clientData/>
  </xdr:twoCellAnchor>
  <xdr:twoCellAnchor editAs="oneCell">
    <xdr:from>
      <xdr:col>2</xdr:col>
      <xdr:colOff>11907</xdr:colOff>
      <xdr:row>6</xdr:row>
      <xdr:rowOff>20431</xdr:rowOff>
    </xdr:from>
    <xdr:to>
      <xdr:col>4</xdr:col>
      <xdr:colOff>401079</xdr:colOff>
      <xdr:row>8</xdr:row>
      <xdr:rowOff>130969</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446247" y="828151"/>
          <a:ext cx="1280712" cy="35437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400" b="0">
              <a:solidFill>
                <a:sysClr val="windowText" lastClr="000000"/>
              </a:solidFill>
              <a:latin typeface="Arial Narrow" panose="020B0606020202030204" pitchFamily="34" charset="0"/>
            </a:rPr>
            <a:t>CONTRATO</a:t>
          </a:r>
          <a:r>
            <a:rPr lang="es-ES" sz="1400" b="0" baseline="0">
              <a:solidFill>
                <a:sysClr val="windowText" lastClr="000000"/>
              </a:solidFill>
              <a:latin typeface="Arial Narrow" panose="020B0606020202030204" pitchFamily="34" charset="0"/>
            </a:rPr>
            <a:t> N°</a:t>
          </a:r>
          <a:endParaRPr lang="es-ES" sz="1400" b="0">
            <a:solidFill>
              <a:sysClr val="windowText" lastClr="000000"/>
            </a:solidFill>
            <a:latin typeface="Arial Narrow" panose="020B0606020202030204" pitchFamily="34" charset="0"/>
          </a:endParaRPr>
        </a:p>
      </xdr:txBody>
    </xdr:sp>
    <xdr:clientData/>
  </xdr:twoCellAnchor>
  <xdr:twoCellAnchor editAs="oneCell">
    <xdr:from>
      <xdr:col>3</xdr:col>
      <xdr:colOff>159028</xdr:colOff>
      <xdr:row>18</xdr:row>
      <xdr:rowOff>150174</xdr:rowOff>
    </xdr:from>
    <xdr:to>
      <xdr:col>6</xdr:col>
      <xdr:colOff>342853</xdr:colOff>
      <xdr:row>19</xdr:row>
      <xdr:rowOff>132249</xdr:rowOff>
    </xdr:to>
    <xdr:sp macro="" textlink="">
      <xdr:nvSpPr>
        <xdr:cNvPr id="5" name="CuadroTexto 4">
          <a:extLst>
            <a:ext uri="{FF2B5EF4-FFF2-40B4-BE49-F238E27FC236}">
              <a16:creationId xmlns:a16="http://schemas.microsoft.com/office/drawing/2014/main" id="{00000000-0008-0000-0500-000005000000}"/>
            </a:ext>
          </a:extLst>
        </xdr:cNvPr>
        <xdr:cNvSpPr txBox="1"/>
      </xdr:nvSpPr>
      <xdr:spPr>
        <a:xfrm>
          <a:off x="1073428" y="3114354"/>
          <a:ext cx="1624005" cy="157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 sz="1000" b="0">
              <a:solidFill>
                <a:sysClr val="windowText" lastClr="000000"/>
              </a:solidFill>
              <a:latin typeface="Arial Narrow" panose="020B0606020202030204" pitchFamily="34" charset="0"/>
            </a:rPr>
            <a:t>CC O NIT - CONTRATISTA</a:t>
          </a:r>
        </a:p>
      </xdr:txBody>
    </xdr:sp>
    <xdr:clientData/>
  </xdr:twoCellAnchor>
  <xdr:twoCellAnchor editAs="oneCell">
    <xdr:from>
      <xdr:col>9</xdr:col>
      <xdr:colOff>87731</xdr:colOff>
      <xdr:row>18</xdr:row>
      <xdr:rowOff>150174</xdr:rowOff>
    </xdr:from>
    <xdr:to>
      <xdr:col>13</xdr:col>
      <xdr:colOff>226743</xdr:colOff>
      <xdr:row>19</xdr:row>
      <xdr:rowOff>132249</xdr:rowOff>
    </xdr:to>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4072991" y="3114354"/>
          <a:ext cx="1998292" cy="157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ES" sz="1000" b="0">
              <a:solidFill>
                <a:sysClr val="windowText" lastClr="000000"/>
              </a:solidFill>
              <a:latin typeface="Arial Narrow" panose="020B0606020202030204" pitchFamily="34" charset="0"/>
            </a:rPr>
            <a:t>NOMBRE</a:t>
          </a:r>
          <a:r>
            <a:rPr lang="es-ES" sz="1000" b="0" baseline="0">
              <a:solidFill>
                <a:sysClr val="windowText" lastClr="000000"/>
              </a:solidFill>
              <a:latin typeface="Arial Narrow" panose="020B0606020202030204" pitchFamily="34" charset="0"/>
            </a:rPr>
            <a:t> - </a:t>
          </a:r>
          <a:r>
            <a:rPr lang="es-ES" sz="1000" b="0">
              <a:solidFill>
                <a:sysClr val="windowText" lastClr="000000"/>
              </a:solidFill>
              <a:latin typeface="Arial Narrow" panose="020B0606020202030204" pitchFamily="34" charset="0"/>
            </a:rPr>
            <a:t>CONTRATISTA</a:t>
          </a:r>
        </a:p>
      </xdr:txBody>
    </xdr:sp>
    <xdr:clientData/>
  </xdr:twoCellAnchor>
  <xdr:twoCellAnchor editAs="oneCell">
    <xdr:from>
      <xdr:col>2</xdr:col>
      <xdr:colOff>38157</xdr:colOff>
      <xdr:row>10</xdr:row>
      <xdr:rowOff>112185</xdr:rowOff>
    </xdr:from>
    <xdr:to>
      <xdr:col>5</xdr:col>
      <xdr:colOff>495300</xdr:colOff>
      <xdr:row>11</xdr:row>
      <xdr:rowOff>228601</xdr:rowOff>
    </xdr:to>
    <xdr:sp macro="" textlink="">
      <xdr:nvSpPr>
        <xdr:cNvPr id="10" name="CuadroTexto 9">
          <a:extLst>
            <a:ext uri="{FF2B5EF4-FFF2-40B4-BE49-F238E27FC236}">
              <a16:creationId xmlns:a16="http://schemas.microsoft.com/office/drawing/2014/main" id="{00000000-0008-0000-0500-00000A000000}"/>
            </a:ext>
          </a:extLst>
        </xdr:cNvPr>
        <xdr:cNvSpPr txBox="1"/>
      </xdr:nvSpPr>
      <xdr:spPr>
        <a:xfrm>
          <a:off x="472497" y="1407585"/>
          <a:ext cx="1828743" cy="2916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200" b="1">
              <a:solidFill>
                <a:sysClr val="windowText" lastClr="000000"/>
              </a:solidFill>
              <a:latin typeface="Arial Narrow" panose="020B0606020202030204" pitchFamily="34" charset="0"/>
            </a:rPr>
            <a:t>OBJETO DEL</a:t>
          </a:r>
          <a:r>
            <a:rPr lang="es-ES" sz="1200" b="1" baseline="0">
              <a:solidFill>
                <a:sysClr val="windowText" lastClr="000000"/>
              </a:solidFill>
              <a:latin typeface="Arial Narrow" panose="020B0606020202030204" pitchFamily="34" charset="0"/>
            </a:rPr>
            <a:t> CONTRATO</a:t>
          </a:r>
          <a:endParaRPr lang="es-ES" sz="1200" b="1">
            <a:solidFill>
              <a:sysClr val="windowText" lastClr="000000"/>
            </a:solidFill>
            <a:latin typeface="Arial Narrow" panose="020B0606020202030204" pitchFamily="34" charset="0"/>
          </a:endParaRPr>
        </a:p>
      </xdr:txBody>
    </xdr:sp>
    <xdr:clientData/>
  </xdr:twoCellAnchor>
  <xdr:twoCellAnchor editAs="oneCell">
    <xdr:from>
      <xdr:col>2</xdr:col>
      <xdr:colOff>262469</xdr:colOff>
      <xdr:row>27</xdr:row>
      <xdr:rowOff>133351</xdr:rowOff>
    </xdr:from>
    <xdr:to>
      <xdr:col>6</xdr:col>
      <xdr:colOff>267228</xdr:colOff>
      <xdr:row>28</xdr:row>
      <xdr:rowOff>151426</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696809" y="4644391"/>
          <a:ext cx="1924999"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a:t>
          </a:r>
          <a:r>
            <a:rPr lang="es-ES" sz="1000" b="0" baseline="0">
              <a:solidFill>
                <a:sysClr val="windowText" lastClr="000000"/>
              </a:solidFill>
              <a:latin typeface="Arial Narrow" panose="020B0606020202030204" pitchFamily="34" charset="0"/>
            </a:rPr>
            <a:t> INICIAL CONTRATO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6</xdr:col>
      <xdr:colOff>328865</xdr:colOff>
      <xdr:row>27</xdr:row>
      <xdr:rowOff>133351</xdr:rowOff>
    </xdr:from>
    <xdr:to>
      <xdr:col>10</xdr:col>
      <xdr:colOff>124466</xdr:colOff>
      <xdr:row>28</xdr:row>
      <xdr:rowOff>151426</xdr:rowOff>
    </xdr:to>
    <xdr:sp macro="" textlink="">
      <xdr:nvSpPr>
        <xdr:cNvPr id="12" name="CuadroTexto 11">
          <a:extLst>
            <a:ext uri="{FF2B5EF4-FFF2-40B4-BE49-F238E27FC236}">
              <a16:creationId xmlns:a16="http://schemas.microsoft.com/office/drawing/2014/main" id="{00000000-0008-0000-0500-00000C000000}"/>
            </a:ext>
          </a:extLst>
        </xdr:cNvPr>
        <xdr:cNvSpPr txBox="1"/>
      </xdr:nvSpPr>
      <xdr:spPr>
        <a:xfrm>
          <a:off x="2683445" y="4644391"/>
          <a:ext cx="1776801"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ADICIONES</a:t>
          </a:r>
          <a:r>
            <a:rPr lang="es-ES" sz="1000" b="0" baseline="0">
              <a:solidFill>
                <a:sysClr val="windowText" lastClr="000000"/>
              </a:solidFill>
              <a:latin typeface="Arial Narrow" panose="020B0606020202030204" pitchFamily="34" charset="0"/>
            </a:rPr>
            <a:t> AL CONTRATO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10</xdr:col>
      <xdr:colOff>301126</xdr:colOff>
      <xdr:row>27</xdr:row>
      <xdr:rowOff>133351</xdr:rowOff>
    </xdr:from>
    <xdr:to>
      <xdr:col>14</xdr:col>
      <xdr:colOff>284191</xdr:colOff>
      <xdr:row>28</xdr:row>
      <xdr:rowOff>151426</xdr:rowOff>
    </xdr:to>
    <xdr:sp macro="" textlink="">
      <xdr:nvSpPr>
        <xdr:cNvPr id="13" name="CuadroTexto 12">
          <a:extLst>
            <a:ext uri="{FF2B5EF4-FFF2-40B4-BE49-F238E27FC236}">
              <a16:creationId xmlns:a16="http://schemas.microsoft.com/office/drawing/2014/main" id="{00000000-0008-0000-0500-00000D000000}"/>
            </a:ext>
          </a:extLst>
        </xdr:cNvPr>
        <xdr:cNvSpPr txBox="1"/>
      </xdr:nvSpPr>
      <xdr:spPr>
        <a:xfrm>
          <a:off x="4636906" y="4644391"/>
          <a:ext cx="1949025"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REDUCCIONES</a:t>
          </a:r>
          <a:r>
            <a:rPr lang="es-ES" sz="1000" b="0" baseline="0">
              <a:solidFill>
                <a:sysClr val="windowText" lastClr="000000"/>
              </a:solidFill>
              <a:latin typeface="Arial Narrow" panose="020B0606020202030204" pitchFamily="34" charset="0"/>
            </a:rPr>
            <a:t> AL CONTRATO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15</xdr:col>
      <xdr:colOff>21165</xdr:colOff>
      <xdr:row>27</xdr:row>
      <xdr:rowOff>133351</xdr:rowOff>
    </xdr:from>
    <xdr:to>
      <xdr:col>18</xdr:col>
      <xdr:colOff>496607</xdr:colOff>
      <xdr:row>28</xdr:row>
      <xdr:rowOff>151426</xdr:rowOff>
    </xdr:to>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6871545" y="4644391"/>
          <a:ext cx="2052782"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TOTAL DEL CONTRATO</a:t>
          </a:r>
        </a:p>
      </xdr:txBody>
    </xdr:sp>
    <xdr:clientData/>
  </xdr:twoCellAnchor>
  <xdr:twoCellAnchor editAs="oneCell">
    <xdr:from>
      <xdr:col>2</xdr:col>
      <xdr:colOff>428404</xdr:colOff>
      <xdr:row>31</xdr:row>
      <xdr:rowOff>67068</xdr:rowOff>
    </xdr:from>
    <xdr:to>
      <xdr:col>6</xdr:col>
      <xdr:colOff>428401</xdr:colOff>
      <xdr:row>32</xdr:row>
      <xdr:rowOff>85143</xdr:rowOff>
    </xdr:to>
    <xdr:sp macro="" textlink="">
      <xdr:nvSpPr>
        <xdr:cNvPr id="15" name="CuadroTexto 14">
          <a:extLst>
            <a:ext uri="{FF2B5EF4-FFF2-40B4-BE49-F238E27FC236}">
              <a16:creationId xmlns:a16="http://schemas.microsoft.com/office/drawing/2014/main" id="{00000000-0008-0000-0500-00000F000000}"/>
            </a:ext>
          </a:extLst>
        </xdr:cNvPr>
        <xdr:cNvSpPr txBox="1"/>
      </xdr:nvSpPr>
      <xdr:spPr>
        <a:xfrm>
          <a:off x="862744" y="5180088"/>
          <a:ext cx="1920237"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a:t>
          </a:r>
          <a:r>
            <a:rPr lang="es-ES" sz="1000" b="0" baseline="0">
              <a:solidFill>
                <a:sysClr val="windowText" lastClr="000000"/>
              </a:solidFill>
              <a:latin typeface="Arial Narrow" panose="020B0606020202030204" pitchFamily="34" charset="0"/>
            </a:rPr>
            <a:t> TOTAL GIRADO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11</xdr:col>
      <xdr:colOff>284247</xdr:colOff>
      <xdr:row>31</xdr:row>
      <xdr:rowOff>67068</xdr:rowOff>
    </xdr:from>
    <xdr:to>
      <xdr:col>14</xdr:col>
      <xdr:colOff>132597</xdr:colOff>
      <xdr:row>32</xdr:row>
      <xdr:rowOff>85143</xdr:rowOff>
    </xdr:to>
    <xdr:sp macro="" textlink="">
      <xdr:nvSpPr>
        <xdr:cNvPr id="16" name="CuadroTexto 15">
          <a:extLst>
            <a:ext uri="{FF2B5EF4-FFF2-40B4-BE49-F238E27FC236}">
              <a16:creationId xmlns:a16="http://schemas.microsoft.com/office/drawing/2014/main" id="{00000000-0008-0000-0500-000010000000}"/>
            </a:ext>
          </a:extLst>
        </xdr:cNvPr>
        <xdr:cNvSpPr txBox="1"/>
      </xdr:nvSpPr>
      <xdr:spPr>
        <a:xfrm>
          <a:off x="5031507" y="5180088"/>
          <a:ext cx="1402830"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EJECUTADO</a:t>
          </a:r>
        </a:p>
      </xdr:txBody>
    </xdr:sp>
    <xdr:clientData/>
  </xdr:twoCellAnchor>
  <xdr:twoCellAnchor editAs="oneCell">
    <xdr:from>
      <xdr:col>6</xdr:col>
      <xdr:colOff>412416</xdr:colOff>
      <xdr:row>31</xdr:row>
      <xdr:rowOff>67068</xdr:rowOff>
    </xdr:from>
    <xdr:to>
      <xdr:col>11</xdr:col>
      <xdr:colOff>84472</xdr:colOff>
      <xdr:row>32</xdr:row>
      <xdr:rowOff>85143</xdr:rowOff>
    </xdr:to>
    <xdr:sp macro="" textlink="">
      <xdr:nvSpPr>
        <xdr:cNvPr id="17" name="CuadroTexto 16">
          <a:extLst>
            <a:ext uri="{FF2B5EF4-FFF2-40B4-BE49-F238E27FC236}">
              <a16:creationId xmlns:a16="http://schemas.microsoft.com/office/drawing/2014/main" id="{00000000-0008-0000-0500-000011000000}"/>
            </a:ext>
          </a:extLst>
        </xdr:cNvPr>
        <xdr:cNvSpPr txBox="1"/>
      </xdr:nvSpPr>
      <xdr:spPr>
        <a:xfrm>
          <a:off x="2766996" y="5180088"/>
          <a:ext cx="2064736"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CAUSADO NO PAGADO</a:t>
          </a:r>
        </a:p>
      </xdr:txBody>
    </xdr:sp>
    <xdr:clientData/>
  </xdr:twoCellAnchor>
  <xdr:twoCellAnchor editAs="oneCell">
    <xdr:from>
      <xdr:col>14</xdr:col>
      <xdr:colOff>468674</xdr:colOff>
      <xdr:row>31</xdr:row>
      <xdr:rowOff>67068</xdr:rowOff>
    </xdr:from>
    <xdr:to>
      <xdr:col>18</xdr:col>
      <xdr:colOff>515242</xdr:colOff>
      <xdr:row>32</xdr:row>
      <xdr:rowOff>85143</xdr:rowOff>
    </xdr:to>
    <xdr:sp macro="" textlink="">
      <xdr:nvSpPr>
        <xdr:cNvPr id="18" name="CuadroTexto 17">
          <a:extLst>
            <a:ext uri="{FF2B5EF4-FFF2-40B4-BE49-F238E27FC236}">
              <a16:creationId xmlns:a16="http://schemas.microsoft.com/office/drawing/2014/main" id="{00000000-0008-0000-0500-000012000000}"/>
            </a:ext>
          </a:extLst>
        </xdr:cNvPr>
        <xdr:cNvSpPr txBox="1"/>
      </xdr:nvSpPr>
      <xdr:spPr>
        <a:xfrm>
          <a:off x="6770414" y="5180088"/>
          <a:ext cx="2172548" cy="193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VALOR DISPONIBLE POR PAGAR</a:t>
          </a:r>
        </a:p>
      </xdr:txBody>
    </xdr:sp>
    <xdr:clientData/>
  </xdr:twoCellAnchor>
  <xdr:twoCellAnchor editAs="oneCell">
    <xdr:from>
      <xdr:col>13</xdr:col>
      <xdr:colOff>426720</xdr:colOff>
      <xdr:row>38</xdr:row>
      <xdr:rowOff>14720</xdr:rowOff>
    </xdr:from>
    <xdr:to>
      <xdr:col>17</xdr:col>
      <xdr:colOff>487680</xdr:colOff>
      <xdr:row>38</xdr:row>
      <xdr:rowOff>228600</xdr:rowOff>
    </xdr:to>
    <xdr:sp macro="" textlink="">
      <xdr:nvSpPr>
        <xdr:cNvPr id="20" name="CuadroTexto 19">
          <a:extLst>
            <a:ext uri="{FF2B5EF4-FFF2-40B4-BE49-F238E27FC236}">
              <a16:creationId xmlns:a16="http://schemas.microsoft.com/office/drawing/2014/main" id="{00000000-0008-0000-0500-000014000000}"/>
            </a:ext>
          </a:extLst>
        </xdr:cNvPr>
        <xdr:cNvSpPr txBox="1"/>
      </xdr:nvSpPr>
      <xdr:spPr>
        <a:xfrm>
          <a:off x="6271260" y="6400280"/>
          <a:ext cx="2095500" cy="2138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a:solidFill>
                <a:sysClr val="windowText" lastClr="000000"/>
              </a:solidFill>
              <a:latin typeface="Arial Narrow" panose="020B0606020202030204" pitchFamily="34" charset="0"/>
            </a:rPr>
            <a:t>FACTURA Nº</a:t>
          </a:r>
        </a:p>
      </xdr:txBody>
    </xdr:sp>
    <xdr:clientData/>
  </xdr:twoCellAnchor>
  <xdr:twoCellAnchor editAs="oneCell">
    <xdr:from>
      <xdr:col>13</xdr:col>
      <xdr:colOff>422410</xdr:colOff>
      <xdr:row>40</xdr:row>
      <xdr:rowOff>54513</xdr:rowOff>
    </xdr:from>
    <xdr:to>
      <xdr:col>16</xdr:col>
      <xdr:colOff>192727</xdr:colOff>
      <xdr:row>40</xdr:row>
      <xdr:rowOff>180022</xdr:rowOff>
    </xdr:to>
    <xdr:sp macro="" textlink="">
      <xdr:nvSpPr>
        <xdr:cNvPr id="21" name="CuadroTexto 20">
          <a:extLst>
            <a:ext uri="{FF2B5EF4-FFF2-40B4-BE49-F238E27FC236}">
              <a16:creationId xmlns:a16="http://schemas.microsoft.com/office/drawing/2014/main" id="{00000000-0008-0000-0500-000015000000}"/>
            </a:ext>
          </a:extLst>
        </xdr:cNvPr>
        <xdr:cNvSpPr txBox="1"/>
      </xdr:nvSpPr>
      <xdr:spPr>
        <a:xfrm>
          <a:off x="6266950" y="6942993"/>
          <a:ext cx="1324797" cy="1255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a:solidFill>
                <a:sysClr val="windowText" lastClr="000000"/>
              </a:solidFill>
              <a:latin typeface="Arial Narrow" panose="020B0606020202030204" pitchFamily="34" charset="0"/>
            </a:rPr>
            <a:t>FECHA FACTURA</a:t>
          </a:r>
        </a:p>
      </xdr:txBody>
    </xdr:sp>
    <xdr:clientData/>
  </xdr:twoCellAnchor>
  <xdr:twoCellAnchor editAs="oneCell">
    <xdr:from>
      <xdr:col>7</xdr:col>
      <xdr:colOff>245256</xdr:colOff>
      <xdr:row>18</xdr:row>
      <xdr:rowOff>150174</xdr:rowOff>
    </xdr:from>
    <xdr:to>
      <xdr:col>7</xdr:col>
      <xdr:colOff>685047</xdr:colOff>
      <xdr:row>19</xdr:row>
      <xdr:rowOff>132249</xdr:rowOff>
    </xdr:to>
    <xdr:sp macro="" textlink="">
      <xdr:nvSpPr>
        <xdr:cNvPr id="22" name="CuadroTexto 21">
          <a:extLst>
            <a:ext uri="{FF2B5EF4-FFF2-40B4-BE49-F238E27FC236}">
              <a16:creationId xmlns:a16="http://schemas.microsoft.com/office/drawing/2014/main" id="{00000000-0008-0000-0500-000016000000}"/>
            </a:ext>
          </a:extLst>
        </xdr:cNvPr>
        <xdr:cNvSpPr txBox="1"/>
      </xdr:nvSpPr>
      <xdr:spPr>
        <a:xfrm>
          <a:off x="3148476" y="3114354"/>
          <a:ext cx="439791" cy="157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DV</a:t>
          </a:r>
        </a:p>
      </xdr:txBody>
    </xdr:sp>
    <xdr:clientData/>
  </xdr:twoCellAnchor>
  <xdr:twoCellAnchor editAs="oneCell">
    <xdr:from>
      <xdr:col>13</xdr:col>
      <xdr:colOff>375485</xdr:colOff>
      <xdr:row>59</xdr:row>
      <xdr:rowOff>195513</xdr:rowOff>
    </xdr:from>
    <xdr:to>
      <xdr:col>22</xdr:col>
      <xdr:colOff>426368</xdr:colOff>
      <xdr:row>70</xdr:row>
      <xdr:rowOff>11431</xdr:rowOff>
    </xdr:to>
    <xdr:sp macro="" textlink="">
      <xdr:nvSpPr>
        <xdr:cNvPr id="23" name="Rectángulo: esquinas redondeadas 22">
          <a:extLst>
            <a:ext uri="{FF2B5EF4-FFF2-40B4-BE49-F238E27FC236}">
              <a16:creationId xmlns:a16="http://schemas.microsoft.com/office/drawing/2014/main" id="{00000000-0008-0000-0500-000017000000}"/>
            </a:ext>
          </a:extLst>
        </xdr:cNvPr>
        <xdr:cNvSpPr/>
      </xdr:nvSpPr>
      <xdr:spPr>
        <a:xfrm>
          <a:off x="6220025" y="8920413"/>
          <a:ext cx="4668603" cy="1673293"/>
        </a:xfrm>
        <a:prstGeom prst="roundRect">
          <a:avLst/>
        </a:prstGeom>
        <a:no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xdr:twoCellAnchor>
  <xdr:twoCellAnchor editAs="oneCell">
    <xdr:from>
      <xdr:col>2</xdr:col>
      <xdr:colOff>57159</xdr:colOff>
      <xdr:row>62</xdr:row>
      <xdr:rowOff>10026</xdr:rowOff>
    </xdr:from>
    <xdr:to>
      <xdr:col>5</xdr:col>
      <xdr:colOff>516104</xdr:colOff>
      <xdr:row>62</xdr:row>
      <xdr:rowOff>154026</xdr:rowOff>
    </xdr:to>
    <xdr:sp macro="" textlink="">
      <xdr:nvSpPr>
        <xdr:cNvPr id="25" name="CuadroTexto 24">
          <a:extLst>
            <a:ext uri="{FF2B5EF4-FFF2-40B4-BE49-F238E27FC236}">
              <a16:creationId xmlns:a16="http://schemas.microsoft.com/office/drawing/2014/main" id="{00000000-0008-0000-0500-000019000000}"/>
            </a:ext>
          </a:extLst>
        </xdr:cNvPr>
        <xdr:cNvSpPr txBox="1"/>
      </xdr:nvSpPr>
      <xdr:spPr>
        <a:xfrm>
          <a:off x="491499" y="9291186"/>
          <a:ext cx="1830545"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latin typeface="Arial Narrow" panose="020B0606020202030204" pitchFamily="34" charset="0"/>
            </a:rPr>
            <a:t>SUPERVISOR / INTERVENTOR</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2</xdr:col>
      <xdr:colOff>352926</xdr:colOff>
      <xdr:row>65</xdr:row>
      <xdr:rowOff>47625</xdr:rowOff>
    </xdr:from>
    <xdr:to>
      <xdr:col>5</xdr:col>
      <xdr:colOff>516104</xdr:colOff>
      <xdr:row>66</xdr:row>
      <xdr:rowOff>16365</xdr:rowOff>
    </xdr:to>
    <xdr:sp macro="" textlink="">
      <xdr:nvSpPr>
        <xdr:cNvPr id="26" name="CuadroTexto 25">
          <a:extLst>
            <a:ext uri="{FF2B5EF4-FFF2-40B4-BE49-F238E27FC236}">
              <a16:creationId xmlns:a16="http://schemas.microsoft.com/office/drawing/2014/main" id="{00000000-0008-0000-0500-00001A000000}"/>
            </a:ext>
          </a:extLst>
        </xdr:cNvPr>
        <xdr:cNvSpPr txBox="1"/>
      </xdr:nvSpPr>
      <xdr:spPr>
        <a:xfrm>
          <a:off x="787266" y="9946005"/>
          <a:ext cx="1534778"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a:solidFill>
                <a:sysClr val="windowText" lastClr="000000"/>
              </a:solidFill>
              <a:latin typeface="Arial Narrow" panose="020B0606020202030204" pitchFamily="34" charset="0"/>
            </a:rPr>
            <a:t>DEPENDENCIA</a:t>
          </a:r>
          <a:r>
            <a:rPr lang="es-ES" sz="1000" b="0" baseline="0">
              <a:solidFill>
                <a:sysClr val="windowText" lastClr="000000"/>
              </a:solidFill>
              <a:latin typeface="Arial Narrow" panose="020B0606020202030204" pitchFamily="34" charset="0"/>
            </a:rPr>
            <a:t> (ÁREA)</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4</xdr:col>
      <xdr:colOff>118308</xdr:colOff>
      <xdr:row>64</xdr:row>
      <xdr:rowOff>47625</xdr:rowOff>
    </xdr:from>
    <xdr:to>
      <xdr:col>5</xdr:col>
      <xdr:colOff>516105</xdr:colOff>
      <xdr:row>65</xdr:row>
      <xdr:rowOff>16365</xdr:rowOff>
    </xdr:to>
    <xdr:sp macro="" textlink="">
      <xdr:nvSpPr>
        <xdr:cNvPr id="27" name="CuadroTexto 26">
          <a:extLst>
            <a:ext uri="{FF2B5EF4-FFF2-40B4-BE49-F238E27FC236}">
              <a16:creationId xmlns:a16="http://schemas.microsoft.com/office/drawing/2014/main" id="{00000000-0008-0000-0500-00001B000000}"/>
            </a:ext>
          </a:extLst>
        </xdr:cNvPr>
        <xdr:cNvSpPr txBox="1"/>
      </xdr:nvSpPr>
      <xdr:spPr>
        <a:xfrm>
          <a:off x="1444188" y="9740265"/>
          <a:ext cx="877857"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latin typeface="Arial Narrow" panose="020B0606020202030204" pitchFamily="34" charset="0"/>
            </a:rPr>
            <a:t>CARGO</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4</xdr:col>
      <xdr:colOff>118308</xdr:colOff>
      <xdr:row>63</xdr:row>
      <xdr:rowOff>28575</xdr:rowOff>
    </xdr:from>
    <xdr:to>
      <xdr:col>5</xdr:col>
      <xdr:colOff>516105</xdr:colOff>
      <xdr:row>64</xdr:row>
      <xdr:rowOff>1125</xdr:rowOff>
    </xdr:to>
    <xdr:sp macro="" textlink="">
      <xdr:nvSpPr>
        <xdr:cNvPr id="29" name="CuadroTexto 28">
          <a:extLst>
            <a:ext uri="{FF2B5EF4-FFF2-40B4-BE49-F238E27FC236}">
              <a16:creationId xmlns:a16="http://schemas.microsoft.com/office/drawing/2014/main" id="{00000000-0008-0000-0500-00001D000000}"/>
            </a:ext>
          </a:extLst>
        </xdr:cNvPr>
        <xdr:cNvSpPr txBox="1"/>
      </xdr:nvSpPr>
      <xdr:spPr>
        <a:xfrm>
          <a:off x="1444188" y="9515475"/>
          <a:ext cx="877857" cy="144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latin typeface="Arial Narrow" panose="020B0606020202030204" pitchFamily="34" charset="0"/>
            </a:rPr>
            <a:t>CC o NIT</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3</xdr:col>
      <xdr:colOff>298284</xdr:colOff>
      <xdr:row>43</xdr:row>
      <xdr:rowOff>10028</xdr:rowOff>
    </xdr:from>
    <xdr:to>
      <xdr:col>6</xdr:col>
      <xdr:colOff>114300</xdr:colOff>
      <xdr:row>43</xdr:row>
      <xdr:rowOff>190028</xdr:rowOff>
    </xdr:to>
    <xdr:sp macro="" textlink="">
      <xdr:nvSpPr>
        <xdr:cNvPr id="30" name="CuadroTexto 29">
          <a:extLst>
            <a:ext uri="{FF2B5EF4-FFF2-40B4-BE49-F238E27FC236}">
              <a16:creationId xmlns:a16="http://schemas.microsoft.com/office/drawing/2014/main" id="{00000000-0008-0000-0500-00001E000000}"/>
            </a:ext>
          </a:extLst>
        </xdr:cNvPr>
        <xdr:cNvSpPr txBox="1"/>
      </xdr:nvSpPr>
      <xdr:spPr>
        <a:xfrm>
          <a:off x="1212684" y="7508108"/>
          <a:ext cx="1256196" cy="180000"/>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a:solidFill>
                <a:sysClr val="windowText" lastClr="000000"/>
              </a:solidFill>
              <a:effectLst/>
              <a:latin typeface="Arial Narrow" panose="020B0606020202030204" pitchFamily="34" charset="0"/>
              <a:ea typeface="+mn-ea"/>
              <a:cs typeface="+mn-cs"/>
            </a:rPr>
            <a:t>N°</a:t>
          </a:r>
          <a:r>
            <a:rPr lang="es-ES" sz="1000" b="0" baseline="0">
              <a:solidFill>
                <a:sysClr val="windowText" lastClr="000000"/>
              </a:solidFill>
              <a:effectLst/>
              <a:latin typeface="Arial Narrow" panose="020B0606020202030204" pitchFamily="34" charset="0"/>
              <a:ea typeface="+mn-ea"/>
              <a:cs typeface="+mn-cs"/>
            </a:rPr>
            <a:t> PLANILLA SGSS</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2</xdr:col>
      <xdr:colOff>323240</xdr:colOff>
      <xdr:row>45</xdr:row>
      <xdr:rowOff>165800</xdr:rowOff>
    </xdr:from>
    <xdr:to>
      <xdr:col>23</xdr:col>
      <xdr:colOff>7248</xdr:colOff>
      <xdr:row>45</xdr:row>
      <xdr:rowOff>170562</xdr:rowOff>
    </xdr:to>
    <xdr:cxnSp macro="">
      <xdr:nvCxnSpPr>
        <xdr:cNvPr id="31" name="Conector recto 30">
          <a:extLst>
            <a:ext uri="{FF2B5EF4-FFF2-40B4-BE49-F238E27FC236}">
              <a16:creationId xmlns:a16="http://schemas.microsoft.com/office/drawing/2014/main" id="{00000000-0008-0000-0500-00001F000000}"/>
            </a:ext>
          </a:extLst>
        </xdr:cNvPr>
        <xdr:cNvCxnSpPr>
          <a:stCxn id="47" idx="6"/>
        </xdr:cNvCxnSpPr>
      </xdr:nvCxnSpPr>
      <xdr:spPr>
        <a:xfrm>
          <a:off x="757580" y="8121080"/>
          <a:ext cx="10260568" cy="4762"/>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335298</xdr:colOff>
      <xdr:row>18</xdr:row>
      <xdr:rowOff>28469</xdr:rowOff>
    </xdr:from>
    <xdr:to>
      <xdr:col>23</xdr:col>
      <xdr:colOff>37728</xdr:colOff>
      <xdr:row>18</xdr:row>
      <xdr:rowOff>46860</xdr:rowOff>
    </xdr:to>
    <xdr:cxnSp macro="">
      <xdr:nvCxnSpPr>
        <xdr:cNvPr id="32" name="Conector recto 31">
          <a:extLst>
            <a:ext uri="{FF2B5EF4-FFF2-40B4-BE49-F238E27FC236}">
              <a16:creationId xmlns:a16="http://schemas.microsoft.com/office/drawing/2014/main" id="{00000000-0008-0000-0500-000020000000}"/>
            </a:ext>
          </a:extLst>
        </xdr:cNvPr>
        <xdr:cNvCxnSpPr>
          <a:stCxn id="37" idx="6"/>
        </xdr:cNvCxnSpPr>
      </xdr:nvCxnSpPr>
      <xdr:spPr>
        <a:xfrm flipV="1">
          <a:off x="769638" y="2992649"/>
          <a:ext cx="10278990" cy="18391"/>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10</xdr:col>
      <xdr:colOff>88757</xdr:colOff>
      <xdr:row>43</xdr:row>
      <xdr:rowOff>15039</xdr:rowOff>
    </xdr:from>
    <xdr:to>
      <xdr:col>12</xdr:col>
      <xdr:colOff>304800</xdr:colOff>
      <xdr:row>43</xdr:row>
      <xdr:rowOff>199801</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4424537" y="7513119"/>
          <a:ext cx="1176163" cy="18476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baseline="0">
              <a:solidFill>
                <a:sysClr val="windowText" lastClr="000000"/>
              </a:solidFill>
              <a:effectLst/>
              <a:latin typeface="Arial Narrow" panose="020B0606020202030204" pitchFamily="34" charset="0"/>
              <a:ea typeface="+mn-ea"/>
              <a:cs typeface="+mn-cs"/>
            </a:rPr>
            <a:t>FECHA DE PAGO</a:t>
          </a:r>
        </a:p>
      </xdr:txBody>
    </xdr:sp>
    <xdr:clientData/>
  </xdr:twoCellAnchor>
  <xdr:twoCellAnchor editAs="oneCell">
    <xdr:from>
      <xdr:col>15</xdr:col>
      <xdr:colOff>249</xdr:colOff>
      <xdr:row>42</xdr:row>
      <xdr:rowOff>144780</xdr:rowOff>
    </xdr:from>
    <xdr:to>
      <xdr:col>16</xdr:col>
      <xdr:colOff>398146</xdr:colOff>
      <xdr:row>43</xdr:row>
      <xdr:rowOff>190282</xdr:rowOff>
    </xdr:to>
    <xdr:sp macro="" textlink="">
      <xdr:nvSpPr>
        <xdr:cNvPr id="34" name="CuadroTexto 33">
          <a:extLst>
            <a:ext uri="{FF2B5EF4-FFF2-40B4-BE49-F238E27FC236}">
              <a16:creationId xmlns:a16="http://schemas.microsoft.com/office/drawing/2014/main" id="{00000000-0008-0000-0500-000022000000}"/>
            </a:ext>
          </a:extLst>
        </xdr:cNvPr>
        <xdr:cNvSpPr txBox="1"/>
      </xdr:nvSpPr>
      <xdr:spPr>
        <a:xfrm>
          <a:off x="6850629" y="7467600"/>
          <a:ext cx="946537" cy="22076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baseline="0">
              <a:solidFill>
                <a:sysClr val="windowText" lastClr="000000"/>
              </a:solidFill>
              <a:effectLst/>
              <a:latin typeface="Arial Narrow" panose="020B0606020202030204" pitchFamily="34" charset="0"/>
              <a:ea typeface="+mn-ea"/>
              <a:cs typeface="+mn-cs"/>
            </a:rPr>
            <a:t>Aportes Salud</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19</xdr:col>
      <xdr:colOff>114299</xdr:colOff>
      <xdr:row>42</xdr:row>
      <xdr:rowOff>144780</xdr:rowOff>
    </xdr:from>
    <xdr:to>
      <xdr:col>21</xdr:col>
      <xdr:colOff>8570</xdr:colOff>
      <xdr:row>43</xdr:row>
      <xdr:rowOff>190282</xdr:rowOff>
    </xdr:to>
    <xdr:sp macro="" textlink="">
      <xdr:nvSpPr>
        <xdr:cNvPr id="35" name="CuadroTexto 34">
          <a:extLst>
            <a:ext uri="{FF2B5EF4-FFF2-40B4-BE49-F238E27FC236}">
              <a16:creationId xmlns:a16="http://schemas.microsoft.com/office/drawing/2014/main" id="{00000000-0008-0000-0500-000023000000}"/>
            </a:ext>
          </a:extLst>
        </xdr:cNvPr>
        <xdr:cNvSpPr txBox="1"/>
      </xdr:nvSpPr>
      <xdr:spPr>
        <a:xfrm>
          <a:off x="9090659" y="7467600"/>
          <a:ext cx="831531" cy="22076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baseline="0">
              <a:solidFill>
                <a:sysClr val="windowText" lastClr="000000"/>
              </a:solidFill>
              <a:effectLst/>
              <a:latin typeface="Arial Narrow" panose="020B0606020202030204" pitchFamily="34" charset="0"/>
              <a:ea typeface="+mn-ea"/>
              <a:cs typeface="+mn-cs"/>
            </a:rPr>
            <a:t>Aportes ARL</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16</xdr:col>
      <xdr:colOff>386964</xdr:colOff>
      <xdr:row>42</xdr:row>
      <xdr:rowOff>144780</xdr:rowOff>
    </xdr:from>
    <xdr:to>
      <xdr:col>19</xdr:col>
      <xdr:colOff>112395</xdr:colOff>
      <xdr:row>43</xdr:row>
      <xdr:rowOff>190282</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7785984" y="7467600"/>
          <a:ext cx="1302771" cy="22076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effectLst/>
              <a:latin typeface="Arial Narrow" panose="020B0606020202030204" pitchFamily="34" charset="0"/>
              <a:ea typeface="+mn-ea"/>
              <a:cs typeface="+mn-cs"/>
            </a:rPr>
            <a:t>Aportes </a:t>
          </a:r>
          <a:r>
            <a:rPr lang="es-ES" sz="1000" b="0" baseline="0">
              <a:solidFill>
                <a:sysClr val="windowText" lastClr="000000"/>
              </a:solidFill>
              <a:effectLst/>
              <a:latin typeface="Arial Narrow" panose="020B0606020202030204" pitchFamily="34" charset="0"/>
              <a:ea typeface="+mn-ea"/>
              <a:cs typeface="+mn-cs"/>
            </a:rPr>
            <a:t>Pensión</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xdr:col>
      <xdr:colOff>76592</xdr:colOff>
      <xdr:row>17</xdr:row>
      <xdr:rowOff>18073</xdr:rowOff>
    </xdr:from>
    <xdr:to>
      <xdr:col>2</xdr:col>
      <xdr:colOff>335298</xdr:colOff>
      <xdr:row>19</xdr:row>
      <xdr:rowOff>75646</xdr:rowOff>
    </xdr:to>
    <xdr:sp macro="" textlink="">
      <xdr:nvSpPr>
        <xdr:cNvPr id="37" name="Elipse 36">
          <a:extLst>
            <a:ext uri="{FF2B5EF4-FFF2-40B4-BE49-F238E27FC236}">
              <a16:creationId xmlns:a16="http://schemas.microsoft.com/office/drawing/2014/main" id="{00000000-0008-0000-0500-000025000000}"/>
            </a:ext>
          </a:extLst>
        </xdr:cNvPr>
        <xdr:cNvSpPr/>
      </xdr:nvSpPr>
      <xdr:spPr>
        <a:xfrm>
          <a:off x="396632" y="2806993"/>
          <a:ext cx="373006" cy="408093"/>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1</a:t>
          </a:r>
        </a:p>
      </xdr:txBody>
    </xdr:sp>
    <xdr:clientData/>
  </xdr:twoCellAnchor>
  <xdr:twoCellAnchor>
    <xdr:from>
      <xdr:col>1</xdr:col>
      <xdr:colOff>76592</xdr:colOff>
      <xdr:row>25</xdr:row>
      <xdr:rowOff>0</xdr:rowOff>
    </xdr:from>
    <xdr:to>
      <xdr:col>22</xdr:col>
      <xdr:colOff>546363</xdr:colOff>
      <xdr:row>27</xdr:row>
      <xdr:rowOff>141191</xdr:rowOff>
    </xdr:to>
    <xdr:grpSp>
      <xdr:nvGrpSpPr>
        <xdr:cNvPr id="38" name="Grupo 37">
          <a:extLst>
            <a:ext uri="{FF2B5EF4-FFF2-40B4-BE49-F238E27FC236}">
              <a16:creationId xmlns:a16="http://schemas.microsoft.com/office/drawing/2014/main" id="{00000000-0008-0000-0500-000026000000}"/>
            </a:ext>
          </a:extLst>
        </xdr:cNvPr>
        <xdr:cNvGrpSpPr/>
      </xdr:nvGrpSpPr>
      <xdr:grpSpPr>
        <a:xfrm>
          <a:off x="400442" y="4216400"/>
          <a:ext cx="10788521" cy="369791"/>
          <a:chOff x="467117" y="4229100"/>
          <a:chExt cx="11097766" cy="369791"/>
        </a:xfrm>
      </xdr:grpSpPr>
      <xdr:cxnSp macro="">
        <xdr:nvCxnSpPr>
          <xdr:cNvPr id="39" name="Conector recto 38">
            <a:extLst>
              <a:ext uri="{FF2B5EF4-FFF2-40B4-BE49-F238E27FC236}">
                <a16:creationId xmlns:a16="http://schemas.microsoft.com/office/drawing/2014/main" id="{00000000-0008-0000-0500-000027000000}"/>
              </a:ext>
            </a:extLst>
          </xdr:cNvPr>
          <xdr:cNvCxnSpPr>
            <a:stCxn id="40" idx="6"/>
          </xdr:cNvCxnSpPr>
        </xdr:nvCxnSpPr>
        <xdr:spPr>
          <a:xfrm flipV="1">
            <a:off x="811395" y="4391026"/>
            <a:ext cx="10753488" cy="27732"/>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sp macro="" textlink="">
        <xdr:nvSpPr>
          <xdr:cNvPr id="40" name="Elipse 39">
            <a:extLst>
              <a:ext uri="{FF2B5EF4-FFF2-40B4-BE49-F238E27FC236}">
                <a16:creationId xmlns:a16="http://schemas.microsoft.com/office/drawing/2014/main" id="{00000000-0008-0000-0500-000028000000}"/>
              </a:ext>
            </a:extLst>
          </xdr:cNvPr>
          <xdr:cNvSpPr/>
        </xdr:nvSpPr>
        <xdr:spPr>
          <a:xfrm>
            <a:off x="467117" y="4229100"/>
            <a:ext cx="344278" cy="369791"/>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2</a:t>
            </a:r>
          </a:p>
        </xdr:txBody>
      </xdr:sp>
    </xdr:grpSp>
    <xdr:clientData/>
  </xdr:twoCellAnchor>
  <xdr:twoCellAnchor>
    <xdr:from>
      <xdr:col>1</xdr:col>
      <xdr:colOff>76592</xdr:colOff>
      <xdr:row>34</xdr:row>
      <xdr:rowOff>133348</xdr:rowOff>
    </xdr:from>
    <xdr:to>
      <xdr:col>23</xdr:col>
      <xdr:colOff>28203</xdr:colOff>
      <xdr:row>37</xdr:row>
      <xdr:rowOff>30472</xdr:rowOff>
    </xdr:to>
    <xdr:grpSp>
      <xdr:nvGrpSpPr>
        <xdr:cNvPr id="41" name="Grupo 40">
          <a:extLst>
            <a:ext uri="{FF2B5EF4-FFF2-40B4-BE49-F238E27FC236}">
              <a16:creationId xmlns:a16="http://schemas.microsoft.com/office/drawing/2014/main" id="{00000000-0008-0000-0500-000029000000}"/>
            </a:ext>
          </a:extLst>
        </xdr:cNvPr>
        <xdr:cNvGrpSpPr/>
      </xdr:nvGrpSpPr>
      <xdr:grpSpPr>
        <a:xfrm>
          <a:off x="400442" y="5683248"/>
          <a:ext cx="10829161" cy="411474"/>
          <a:chOff x="350912" y="7055773"/>
          <a:chExt cx="10677714" cy="550684"/>
        </a:xfrm>
      </xdr:grpSpPr>
      <xdr:cxnSp macro="">
        <xdr:nvCxnSpPr>
          <xdr:cNvPr id="42" name="Conector recto 41">
            <a:extLst>
              <a:ext uri="{FF2B5EF4-FFF2-40B4-BE49-F238E27FC236}">
                <a16:creationId xmlns:a16="http://schemas.microsoft.com/office/drawing/2014/main" id="{00000000-0008-0000-0500-00002A000000}"/>
              </a:ext>
            </a:extLst>
          </xdr:cNvPr>
          <xdr:cNvCxnSpPr>
            <a:stCxn id="43" idx="6"/>
          </xdr:cNvCxnSpPr>
        </xdr:nvCxnSpPr>
        <xdr:spPr>
          <a:xfrm>
            <a:off x="711859" y="7331118"/>
            <a:ext cx="10316767" cy="68987"/>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Elipse 42">
            <a:extLst>
              <a:ext uri="{FF2B5EF4-FFF2-40B4-BE49-F238E27FC236}">
                <a16:creationId xmlns:a16="http://schemas.microsoft.com/office/drawing/2014/main" id="{00000000-0008-0000-0500-00002B000000}"/>
              </a:ext>
            </a:extLst>
          </xdr:cNvPr>
          <xdr:cNvSpPr/>
        </xdr:nvSpPr>
        <xdr:spPr>
          <a:xfrm>
            <a:off x="350912" y="7055773"/>
            <a:ext cx="360947" cy="550684"/>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3</a:t>
            </a:r>
          </a:p>
        </xdr:txBody>
      </xdr:sp>
    </xdr:grpSp>
    <xdr:clientData/>
  </xdr:twoCellAnchor>
  <xdr:twoCellAnchor>
    <xdr:from>
      <xdr:col>1</xdr:col>
      <xdr:colOff>76592</xdr:colOff>
      <xdr:row>41</xdr:row>
      <xdr:rowOff>182174</xdr:rowOff>
    </xdr:from>
    <xdr:to>
      <xdr:col>23</xdr:col>
      <xdr:colOff>63818</xdr:colOff>
      <xdr:row>43</xdr:row>
      <xdr:rowOff>141917</xdr:rowOff>
    </xdr:to>
    <xdr:grpSp>
      <xdr:nvGrpSpPr>
        <xdr:cNvPr id="44" name="Grupo 43">
          <a:extLst>
            <a:ext uri="{FF2B5EF4-FFF2-40B4-BE49-F238E27FC236}">
              <a16:creationId xmlns:a16="http://schemas.microsoft.com/office/drawing/2014/main" id="{00000000-0008-0000-0500-00002C000000}"/>
            </a:ext>
          </a:extLst>
        </xdr:cNvPr>
        <xdr:cNvGrpSpPr/>
      </xdr:nvGrpSpPr>
      <xdr:grpSpPr>
        <a:xfrm>
          <a:off x="400442" y="7129074"/>
          <a:ext cx="10864776" cy="378843"/>
          <a:chOff x="312812" y="9631956"/>
          <a:chExt cx="10654854" cy="559660"/>
        </a:xfrm>
      </xdr:grpSpPr>
      <xdr:cxnSp macro="">
        <xdr:nvCxnSpPr>
          <xdr:cNvPr id="45" name="Conector recto 44">
            <a:extLst>
              <a:ext uri="{FF2B5EF4-FFF2-40B4-BE49-F238E27FC236}">
                <a16:creationId xmlns:a16="http://schemas.microsoft.com/office/drawing/2014/main" id="{00000000-0008-0000-0500-00002D000000}"/>
              </a:ext>
            </a:extLst>
          </xdr:cNvPr>
          <xdr:cNvCxnSpPr>
            <a:stCxn id="46" idx="6"/>
          </xdr:cNvCxnSpPr>
        </xdr:nvCxnSpPr>
        <xdr:spPr>
          <a:xfrm>
            <a:off x="673759" y="9911794"/>
            <a:ext cx="10293907" cy="0"/>
          </a:xfrm>
          <a:prstGeom prst="line">
            <a:avLst/>
          </a:prstGeom>
          <a:ln w="12700">
            <a:solidFill>
              <a:srgbClr val="4E67B4"/>
            </a:solidFill>
          </a:ln>
        </xdr:spPr>
        <xdr:style>
          <a:lnRef idx="1">
            <a:schemeClr val="accent1"/>
          </a:lnRef>
          <a:fillRef idx="0">
            <a:schemeClr val="accent1"/>
          </a:fillRef>
          <a:effectRef idx="0">
            <a:schemeClr val="accent1"/>
          </a:effectRef>
          <a:fontRef idx="minor">
            <a:schemeClr val="tx1"/>
          </a:fontRef>
        </xdr:style>
      </xdr:cxnSp>
      <xdr:sp macro="" textlink="">
        <xdr:nvSpPr>
          <xdr:cNvPr id="46" name="Elipse 45">
            <a:extLst>
              <a:ext uri="{FF2B5EF4-FFF2-40B4-BE49-F238E27FC236}">
                <a16:creationId xmlns:a16="http://schemas.microsoft.com/office/drawing/2014/main" id="{00000000-0008-0000-0500-00002E000000}"/>
              </a:ext>
            </a:extLst>
          </xdr:cNvPr>
          <xdr:cNvSpPr/>
        </xdr:nvSpPr>
        <xdr:spPr>
          <a:xfrm>
            <a:off x="312812" y="9631956"/>
            <a:ext cx="360947" cy="559660"/>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4</a:t>
            </a:r>
          </a:p>
        </xdr:txBody>
      </xdr:sp>
    </xdr:grpSp>
    <xdr:clientData/>
  </xdr:twoCellAnchor>
  <xdr:twoCellAnchor editAs="oneCell">
    <xdr:from>
      <xdr:col>1</xdr:col>
      <xdr:colOff>76592</xdr:colOff>
      <xdr:row>44</xdr:row>
      <xdr:rowOff>238126</xdr:rowOff>
    </xdr:from>
    <xdr:to>
      <xdr:col>2</xdr:col>
      <xdr:colOff>323240</xdr:colOff>
      <xdr:row>46</xdr:row>
      <xdr:rowOff>179199</xdr:rowOff>
    </xdr:to>
    <xdr:sp macro="" textlink="">
      <xdr:nvSpPr>
        <xdr:cNvPr id="47" name="Elipse 46">
          <a:extLst>
            <a:ext uri="{FF2B5EF4-FFF2-40B4-BE49-F238E27FC236}">
              <a16:creationId xmlns:a16="http://schemas.microsoft.com/office/drawing/2014/main" id="{00000000-0008-0000-0500-00002F000000}"/>
            </a:ext>
          </a:extLst>
        </xdr:cNvPr>
        <xdr:cNvSpPr/>
      </xdr:nvSpPr>
      <xdr:spPr>
        <a:xfrm>
          <a:off x="396632" y="7941946"/>
          <a:ext cx="360948" cy="375413"/>
        </a:xfrm>
        <a:prstGeom prst="ellipse">
          <a:avLst/>
        </a:prstGeom>
        <a:ln>
          <a:solidFill>
            <a:srgbClr val="4E67B4"/>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s-ES" sz="1000" b="1">
              <a:solidFill>
                <a:sysClr val="windowText" lastClr="000000"/>
              </a:solidFill>
              <a:latin typeface="Arial Narrow" panose="020B0606020202030204" pitchFamily="34" charset="0"/>
            </a:rPr>
            <a:t>5</a:t>
          </a:r>
        </a:p>
      </xdr:txBody>
    </xdr:sp>
    <xdr:clientData/>
  </xdr:twoCellAnchor>
  <xdr:twoCellAnchor editAs="oneCell">
    <xdr:from>
      <xdr:col>7</xdr:col>
      <xdr:colOff>61662</xdr:colOff>
      <xdr:row>43</xdr:row>
      <xdr:rowOff>15541</xdr:rowOff>
    </xdr:from>
    <xdr:to>
      <xdr:col>9</xdr:col>
      <xdr:colOff>304799</xdr:colOff>
      <xdr:row>43</xdr:row>
      <xdr:rowOff>200303</xdr:rowOff>
    </xdr:to>
    <xdr:sp macro="" textlink="">
      <xdr:nvSpPr>
        <xdr:cNvPr id="48" name="CuadroTexto 47">
          <a:extLst>
            <a:ext uri="{FF2B5EF4-FFF2-40B4-BE49-F238E27FC236}">
              <a16:creationId xmlns:a16="http://schemas.microsoft.com/office/drawing/2014/main" id="{00000000-0008-0000-0500-000030000000}"/>
            </a:ext>
          </a:extLst>
        </xdr:cNvPr>
        <xdr:cNvSpPr txBox="1"/>
      </xdr:nvSpPr>
      <xdr:spPr>
        <a:xfrm>
          <a:off x="2964882" y="7513621"/>
          <a:ext cx="1325177" cy="18476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000" b="0">
              <a:solidFill>
                <a:sysClr val="windowText" lastClr="000000"/>
              </a:solidFill>
              <a:effectLst/>
              <a:latin typeface="Arial Narrow" panose="020B0606020202030204" pitchFamily="34" charset="0"/>
              <a:ea typeface="+mn-ea"/>
              <a:cs typeface="+mn-cs"/>
            </a:rPr>
            <a:t>PERIODO DE APORTE</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13</xdr:col>
      <xdr:colOff>529</xdr:colOff>
      <xdr:row>4</xdr:row>
      <xdr:rowOff>100929</xdr:rowOff>
    </xdr:from>
    <xdr:to>
      <xdr:col>17</xdr:col>
      <xdr:colOff>38100</xdr:colOff>
      <xdr:row>6</xdr:row>
      <xdr:rowOff>1623</xdr:rowOff>
    </xdr:to>
    <xdr:sp macro="" textlink="">
      <xdr:nvSpPr>
        <xdr:cNvPr id="50" name="CuadroTexto 49">
          <a:extLst>
            <a:ext uri="{FF2B5EF4-FFF2-40B4-BE49-F238E27FC236}">
              <a16:creationId xmlns:a16="http://schemas.microsoft.com/office/drawing/2014/main" id="{00000000-0008-0000-0500-000032000000}"/>
            </a:ext>
          </a:extLst>
        </xdr:cNvPr>
        <xdr:cNvSpPr txBox="1"/>
      </xdr:nvSpPr>
      <xdr:spPr>
        <a:xfrm>
          <a:off x="5845069" y="573369"/>
          <a:ext cx="2072111" cy="235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FECHA</a:t>
          </a:r>
          <a:r>
            <a:rPr lang="es-ES" sz="1000" b="0" baseline="0">
              <a:solidFill>
                <a:sysClr val="windowText" lastClr="000000"/>
              </a:solidFill>
              <a:latin typeface="Arial Narrow" panose="020B0606020202030204" pitchFamily="34" charset="0"/>
            </a:rPr>
            <a:t> DEL RP</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17</xdr:col>
      <xdr:colOff>502583</xdr:colOff>
      <xdr:row>4</xdr:row>
      <xdr:rowOff>134548</xdr:rowOff>
    </xdr:from>
    <xdr:to>
      <xdr:col>21</xdr:col>
      <xdr:colOff>426664</xdr:colOff>
      <xdr:row>6</xdr:row>
      <xdr:rowOff>783</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8381663" y="606988"/>
          <a:ext cx="1958621" cy="2015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FECHA</a:t>
          </a:r>
          <a:r>
            <a:rPr lang="es-ES" sz="1000" b="0" baseline="0">
              <a:solidFill>
                <a:sysClr val="windowText" lastClr="000000"/>
              </a:solidFill>
              <a:latin typeface="Arial Narrow" panose="020B0606020202030204" pitchFamily="34" charset="0"/>
            </a:rPr>
            <a:t> FINAL</a:t>
          </a:r>
          <a:endParaRPr lang="es-ES" sz="1000" b="0">
            <a:solidFill>
              <a:sysClr val="windowText" lastClr="000000"/>
            </a:solidFill>
            <a:latin typeface="Arial Narrow" panose="020B0606020202030204" pitchFamily="34" charset="0"/>
          </a:endParaRPr>
        </a:p>
      </xdr:txBody>
    </xdr:sp>
    <xdr:clientData/>
  </xdr:twoCellAnchor>
  <xdr:twoCellAnchor editAs="oneCell">
    <xdr:from>
      <xdr:col>9</xdr:col>
      <xdr:colOff>133351</xdr:colOff>
      <xdr:row>4</xdr:row>
      <xdr:rowOff>123342</xdr:rowOff>
    </xdr:from>
    <xdr:to>
      <xdr:col>12</xdr:col>
      <xdr:colOff>216694</xdr:colOff>
      <xdr:row>5</xdr:row>
      <xdr:rowOff>151221</xdr:rowOff>
    </xdr:to>
    <xdr:sp macro="" textlink="">
      <xdr:nvSpPr>
        <xdr:cNvPr id="52" name="CuadroTexto 51">
          <a:extLst>
            <a:ext uri="{FF2B5EF4-FFF2-40B4-BE49-F238E27FC236}">
              <a16:creationId xmlns:a16="http://schemas.microsoft.com/office/drawing/2014/main" id="{00000000-0008-0000-0500-000034000000}"/>
            </a:ext>
          </a:extLst>
        </xdr:cNvPr>
        <xdr:cNvSpPr txBox="1"/>
      </xdr:nvSpPr>
      <xdr:spPr>
        <a:xfrm>
          <a:off x="4118611" y="595782"/>
          <a:ext cx="1393983" cy="2031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000" b="0">
              <a:solidFill>
                <a:sysClr val="windowText" lastClr="000000"/>
              </a:solidFill>
              <a:latin typeface="Arial Narrow" panose="020B0606020202030204" pitchFamily="34" charset="0"/>
            </a:rPr>
            <a:t>AÑO DEL</a:t>
          </a:r>
          <a:r>
            <a:rPr lang="es-ES" sz="1000" b="0" baseline="0">
              <a:solidFill>
                <a:sysClr val="windowText" lastClr="000000"/>
              </a:solidFill>
              <a:latin typeface="Arial Narrow" panose="020B0606020202030204" pitchFamily="34" charset="0"/>
            </a:rPr>
            <a:t> CONTRATO</a:t>
          </a:r>
          <a:endParaRPr lang="es-ES" sz="1000" b="0">
            <a:solidFill>
              <a:sysClr val="windowText" lastClr="000000"/>
            </a:solidFill>
            <a:latin typeface="Arial Narrow" panose="020B0606020202030204" pitchFamily="34" charset="0"/>
          </a:endParaRPr>
        </a:p>
      </xdr:txBody>
    </xdr:sp>
    <xdr:clientData/>
  </xdr:twoCellAnchor>
  <xdr:twoCellAnchor>
    <xdr:from>
      <xdr:col>2</xdr:col>
      <xdr:colOff>381000</xdr:colOff>
      <xdr:row>46</xdr:row>
      <xdr:rowOff>59373</xdr:rowOff>
    </xdr:from>
    <xdr:to>
      <xdr:col>22</xdr:col>
      <xdr:colOff>452756</xdr:colOff>
      <xdr:row>50</xdr:row>
      <xdr:rowOff>42862</xdr:rowOff>
    </xdr:to>
    <xdr:sp macro="" textlink="">
      <xdr:nvSpPr>
        <xdr:cNvPr id="53" name="CuadroTexto 52">
          <a:extLst>
            <a:ext uri="{FF2B5EF4-FFF2-40B4-BE49-F238E27FC236}">
              <a16:creationId xmlns:a16="http://schemas.microsoft.com/office/drawing/2014/main" id="{00000000-0008-0000-0500-000035000000}"/>
            </a:ext>
          </a:extLst>
        </xdr:cNvPr>
        <xdr:cNvSpPr txBox="1"/>
      </xdr:nvSpPr>
      <xdr:spPr>
        <a:xfrm>
          <a:off x="819150" y="8060373"/>
          <a:ext cx="10268269" cy="6931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En calidad de supervisor / interventor del contrato de prestación de servicios aquí relacionado, certifico que el proveedor / contratista del servicio cumplió a satisfacción las especificaciones contenidas en el contrato</a:t>
          </a:r>
          <a:r>
            <a:rPr lang="es-CO" sz="1100" b="1" i="1" baseline="0">
              <a:solidFill>
                <a:sysClr val="windowText" lastClr="000000"/>
              </a:solidFill>
              <a:effectLst/>
              <a:latin typeface="Times New Roman" panose="02020603050405020304" pitchFamily="18" charset="0"/>
              <a:ea typeface="+mn-ea"/>
              <a:cs typeface="Times New Roman" panose="02020603050405020304" pitchFamily="18" charset="0"/>
            </a:rPr>
            <a:t> y los </a:t>
          </a: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informes mensuales aprobados a través del sistema SECOP II con todos los requisitos legales necesarios para autorizar el pago.</a:t>
          </a:r>
        </a:p>
        <a:p>
          <a:pPr marL="0" marR="0" lvl="0" indent="0" algn="just" defTabSz="914400" eaLnBrk="1" fontAlgn="auto" latinLnBrk="0" hangingPunct="1">
            <a:lnSpc>
              <a:spcPct val="100000"/>
            </a:lnSpc>
            <a:spcBef>
              <a:spcPts val="0"/>
            </a:spcBef>
            <a:spcAft>
              <a:spcPts val="0"/>
            </a:spcAft>
            <a:buClrTx/>
            <a:buSzTx/>
            <a:buFontTx/>
            <a:buNone/>
            <a:tabLst/>
            <a:defRPr/>
          </a:pPr>
          <a:r>
            <a:rPr lang="es-CO" sz="1100" b="1" i="1">
              <a:solidFill>
                <a:sysClr val="windowText" lastClr="000000"/>
              </a:solidFill>
              <a:effectLst/>
              <a:latin typeface="Times New Roman" panose="02020603050405020304" pitchFamily="18" charset="0"/>
              <a:ea typeface="+mn-ea"/>
              <a:cs typeface="Times New Roman" panose="02020603050405020304" pitchFamily="18" charset="0"/>
            </a:rPr>
            <a:t>LINK</a:t>
          </a:r>
          <a:r>
            <a:rPr lang="es-CO" sz="1100" b="1" i="1" baseline="0">
              <a:solidFill>
                <a:sysClr val="windowText" lastClr="000000"/>
              </a:solidFill>
              <a:effectLst/>
              <a:latin typeface="Times New Roman" panose="02020603050405020304" pitchFamily="18" charset="0"/>
              <a:ea typeface="+mn-ea"/>
              <a:cs typeface="Times New Roman" panose="02020603050405020304" pitchFamily="18" charset="0"/>
            </a:rPr>
            <a:t> SECOP</a:t>
          </a:r>
          <a:endParaRPr lang="es-CO" sz="1100" b="1" i="1">
            <a:solidFill>
              <a:sysClr val="windowText" lastClr="000000"/>
            </a:solidFill>
            <a:effectLst/>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21</xdr:col>
      <xdr:colOff>131445</xdr:colOff>
      <xdr:row>42</xdr:row>
      <xdr:rowOff>144780</xdr:rowOff>
    </xdr:from>
    <xdr:to>
      <xdr:col>22</xdr:col>
      <xdr:colOff>521969</xdr:colOff>
      <xdr:row>43</xdr:row>
      <xdr:rowOff>190282</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0045065" y="7467600"/>
          <a:ext cx="939164" cy="220762"/>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baseline="0">
              <a:solidFill>
                <a:sysClr val="windowText" lastClr="000000"/>
              </a:solidFill>
              <a:effectLst/>
              <a:latin typeface="Arial Narrow" panose="020B0606020202030204" pitchFamily="34" charset="0"/>
              <a:ea typeface="+mn-ea"/>
              <a:cs typeface="+mn-cs"/>
            </a:rPr>
            <a:t>Total Planilla</a:t>
          </a:r>
          <a:endParaRPr lang="es-ES" sz="1000" b="0">
            <a:solidFill>
              <a:sysClr val="windowText" lastClr="000000"/>
            </a:solidFill>
            <a:effectLst/>
            <a:latin typeface="Arial Narrow" panose="020B0606020202030204" pitchFamily="34" charset="0"/>
          </a:endParaRPr>
        </a:p>
      </xdr:txBody>
    </xdr:sp>
    <xdr:clientData/>
  </xdr:twoCellAnchor>
  <xdr:twoCellAnchor editAs="oneCell">
    <xdr:from>
      <xdr:col>1</xdr:col>
      <xdr:colOff>5052</xdr:colOff>
      <xdr:row>4</xdr:row>
      <xdr:rowOff>78441</xdr:rowOff>
    </xdr:from>
    <xdr:to>
      <xdr:col>23</xdr:col>
      <xdr:colOff>76347</xdr:colOff>
      <xdr:row>4</xdr:row>
      <xdr:rowOff>105615</xdr:rowOff>
    </xdr:to>
    <xdr:cxnSp macro="">
      <xdr:nvCxnSpPr>
        <xdr:cNvPr id="55" name="Conector recto 54">
          <a:extLst>
            <a:ext uri="{FF2B5EF4-FFF2-40B4-BE49-F238E27FC236}">
              <a16:creationId xmlns:a16="http://schemas.microsoft.com/office/drawing/2014/main" id="{00000000-0008-0000-0500-000037000000}"/>
            </a:ext>
          </a:extLst>
        </xdr:cNvPr>
        <xdr:cNvCxnSpPr/>
      </xdr:nvCxnSpPr>
      <xdr:spPr>
        <a:xfrm>
          <a:off x="325092" y="550881"/>
          <a:ext cx="10762155" cy="27174"/>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426720</xdr:colOff>
      <xdr:row>36</xdr:row>
      <xdr:rowOff>129540</xdr:rowOff>
    </xdr:from>
    <xdr:to>
      <xdr:col>7</xdr:col>
      <xdr:colOff>68580</xdr:colOff>
      <xdr:row>37</xdr:row>
      <xdr:rowOff>160020</xdr:rowOff>
    </xdr:to>
    <xdr:sp macro="" textlink="">
      <xdr:nvSpPr>
        <xdr:cNvPr id="56" name="CuadroTexto 55">
          <a:extLst>
            <a:ext uri="{FF2B5EF4-FFF2-40B4-BE49-F238E27FC236}">
              <a16:creationId xmlns:a16="http://schemas.microsoft.com/office/drawing/2014/main" id="{00000000-0008-0000-0500-000038000000}"/>
            </a:ext>
          </a:extLst>
        </xdr:cNvPr>
        <xdr:cNvSpPr txBox="1"/>
      </xdr:nvSpPr>
      <xdr:spPr>
        <a:xfrm>
          <a:off x="861060" y="6149340"/>
          <a:ext cx="2110740" cy="2057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000" b="0">
              <a:solidFill>
                <a:sysClr val="windowText" lastClr="000000"/>
              </a:solidFill>
              <a:latin typeface="Arial Narrow" panose="020B0606020202030204" pitchFamily="34" charset="0"/>
            </a:rPr>
            <a:t>CONCEPTO DEL PAGO</a:t>
          </a:r>
        </a:p>
      </xdr:txBody>
    </xdr:sp>
    <xdr:clientData/>
  </xdr:twoCellAnchor>
  <xdr:twoCellAnchor editAs="oneCell">
    <xdr:from>
      <xdr:col>18</xdr:col>
      <xdr:colOff>60961</xdr:colOff>
      <xdr:row>40</xdr:row>
      <xdr:rowOff>114300</xdr:rowOff>
    </xdr:from>
    <xdr:to>
      <xdr:col>23</xdr:col>
      <xdr:colOff>68580</xdr:colOff>
      <xdr:row>42</xdr:row>
      <xdr:rowOff>58102</xdr:rowOff>
    </xdr:to>
    <xdr:sp macro="" textlink="">
      <xdr:nvSpPr>
        <xdr:cNvPr id="57" name="Rectángulo: esquinas redondeadas 56">
          <a:extLst>
            <a:ext uri="{FF2B5EF4-FFF2-40B4-BE49-F238E27FC236}">
              <a16:creationId xmlns:a16="http://schemas.microsoft.com/office/drawing/2014/main" id="{00000000-0008-0000-0500-000039000000}"/>
            </a:ext>
          </a:extLst>
        </xdr:cNvPr>
        <xdr:cNvSpPr/>
      </xdr:nvSpPr>
      <xdr:spPr>
        <a:xfrm>
          <a:off x="8488681" y="7002780"/>
          <a:ext cx="2590799" cy="378142"/>
        </a:xfrm>
        <a:prstGeom prst="roundRect">
          <a:avLst/>
        </a:prstGeom>
        <a:no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xdr:twoCellAnchor>
  <xdr:twoCellAnchor editAs="oneCell">
    <xdr:from>
      <xdr:col>2</xdr:col>
      <xdr:colOff>438151</xdr:colOff>
      <xdr:row>37</xdr:row>
      <xdr:rowOff>160020</xdr:rowOff>
    </xdr:from>
    <xdr:to>
      <xdr:col>13</xdr:col>
      <xdr:colOff>39052</xdr:colOff>
      <xdr:row>42</xdr:row>
      <xdr:rowOff>27622</xdr:rowOff>
    </xdr:to>
    <xdr:sp macro="" textlink="">
      <xdr:nvSpPr>
        <xdr:cNvPr id="58" name="Rectángulo: esquinas redondeadas 57">
          <a:extLst>
            <a:ext uri="{FF2B5EF4-FFF2-40B4-BE49-F238E27FC236}">
              <a16:creationId xmlns:a16="http://schemas.microsoft.com/office/drawing/2014/main" id="{00000000-0008-0000-0500-00003A000000}"/>
            </a:ext>
          </a:extLst>
        </xdr:cNvPr>
        <xdr:cNvSpPr/>
      </xdr:nvSpPr>
      <xdr:spPr>
        <a:xfrm>
          <a:off x="872491" y="6355080"/>
          <a:ext cx="5011101" cy="995362"/>
        </a:xfrm>
        <a:prstGeom prst="roundRect">
          <a:avLst/>
        </a:prstGeom>
        <a:no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xdr:twoCellAnchor>
  <xdr:twoCellAnchor editAs="oneCell">
    <xdr:from>
      <xdr:col>1</xdr:col>
      <xdr:colOff>58102</xdr:colOff>
      <xdr:row>11</xdr:row>
      <xdr:rowOff>189442</xdr:rowOff>
    </xdr:from>
    <xdr:to>
      <xdr:col>23</xdr:col>
      <xdr:colOff>17144</xdr:colOff>
      <xdr:row>16</xdr:row>
      <xdr:rowOff>20955</xdr:rowOff>
    </xdr:to>
    <xdr:sp macro="" textlink="">
      <xdr:nvSpPr>
        <xdr:cNvPr id="59" name="Rectángulo: esquinas redondeadas 58">
          <a:extLst>
            <a:ext uri="{FF2B5EF4-FFF2-40B4-BE49-F238E27FC236}">
              <a16:creationId xmlns:a16="http://schemas.microsoft.com/office/drawing/2014/main" id="{00000000-0008-0000-0500-00003B000000}"/>
            </a:ext>
          </a:extLst>
        </xdr:cNvPr>
        <xdr:cNvSpPr/>
      </xdr:nvSpPr>
      <xdr:spPr>
        <a:xfrm>
          <a:off x="378142" y="1660102"/>
          <a:ext cx="10649902" cy="1088813"/>
        </a:xfrm>
        <a:prstGeom prst="roundRect">
          <a:avLst>
            <a:gd name="adj" fmla="val 9669"/>
          </a:avLst>
        </a:prstGeom>
        <a:noFill/>
        <a:ln w="12700">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O" b="0">
            <a:solidFill>
              <a:sysClr val="windowText" lastClr="000000"/>
            </a:solidFill>
          </a:endParaRPr>
        </a:p>
      </xdr:txBody>
    </xdr:sp>
    <xdr:clientData/>
  </xdr:twoCellAnchor>
  <xdr:twoCellAnchor>
    <xdr:from>
      <xdr:col>19</xdr:col>
      <xdr:colOff>129540</xdr:colOff>
      <xdr:row>28</xdr:row>
      <xdr:rowOff>68580</xdr:rowOff>
    </xdr:from>
    <xdr:to>
      <xdr:col>22</xdr:col>
      <xdr:colOff>114300</xdr:colOff>
      <xdr:row>35</xdr:row>
      <xdr:rowOff>0</xdr:rowOff>
    </xdr:to>
    <xdr:graphicFrame macro="">
      <xdr:nvGraphicFramePr>
        <xdr:cNvPr id="60" name="Gráfico 59">
          <a:extLst>
            <a:ext uri="{FF2B5EF4-FFF2-40B4-BE49-F238E27FC236}">
              <a16:creationId xmlns:a16="http://schemas.microsoft.com/office/drawing/2014/main" id="{00000000-0008-0000-05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204786</xdr:colOff>
      <xdr:row>0</xdr:row>
      <xdr:rowOff>147638</xdr:rowOff>
    </xdr:from>
    <xdr:to>
      <xdr:col>5</xdr:col>
      <xdr:colOff>104773</xdr:colOff>
      <xdr:row>4</xdr:row>
      <xdr:rowOff>49530</xdr:rowOff>
    </xdr:to>
    <xdr:pic>
      <xdr:nvPicPr>
        <xdr:cNvPr id="62" name="Picture 1">
          <a:extLst>
            <a:ext uri="{FF2B5EF4-FFF2-40B4-BE49-F238E27FC236}">
              <a16:creationId xmlns:a16="http://schemas.microsoft.com/office/drawing/2014/main" id="{00000000-0008-0000-0500-00003E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32413" b="58333"/>
        <a:stretch/>
      </xdr:blipFill>
      <xdr:spPr bwMode="auto">
        <a:xfrm>
          <a:off x="639126" y="147638"/>
          <a:ext cx="1271587" cy="374332"/>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19</xdr:col>
      <xdr:colOff>139699</xdr:colOff>
      <xdr:row>0</xdr:row>
      <xdr:rowOff>77786</xdr:rowOff>
    </xdr:from>
    <xdr:to>
      <xdr:col>21</xdr:col>
      <xdr:colOff>284163</xdr:colOff>
      <xdr:row>4</xdr:row>
      <xdr:rowOff>84069</xdr:rowOff>
    </xdr:to>
    <xdr:pic>
      <xdr:nvPicPr>
        <xdr:cNvPr id="64" name="Imagen 63">
          <a:extLst>
            <a:ext uri="{FF2B5EF4-FFF2-40B4-BE49-F238E27FC236}">
              <a16:creationId xmlns:a16="http://schemas.microsoft.com/office/drawing/2014/main" id="{00000000-0008-0000-0500-000040000000}"/>
            </a:ext>
          </a:extLst>
        </xdr:cNvPr>
        <xdr:cNvPicPr>
          <a:picLocks noChangeAspect="1"/>
        </xdr:cNvPicPr>
      </xdr:nvPicPr>
      <xdr:blipFill>
        <a:blip xmlns:r="http://schemas.openxmlformats.org/officeDocument/2006/relationships" r:embed="rId3"/>
        <a:stretch>
          <a:fillRect/>
        </a:stretch>
      </xdr:blipFill>
      <xdr:spPr>
        <a:xfrm>
          <a:off x="9486899" y="77786"/>
          <a:ext cx="1116014" cy="495233"/>
        </a:xfrm>
        <a:prstGeom prst="rect">
          <a:avLst/>
        </a:prstGeom>
      </xdr:spPr>
    </xdr:pic>
    <xdr:clientData/>
  </xdr:twoCellAnchor>
  <xdr:twoCellAnchor editAs="oneCell">
    <xdr:from>
      <xdr:col>3</xdr:col>
      <xdr:colOff>0</xdr:colOff>
      <xdr:row>51</xdr:row>
      <xdr:rowOff>0</xdr:rowOff>
    </xdr:from>
    <xdr:to>
      <xdr:col>17</xdr:col>
      <xdr:colOff>523875</xdr:colOff>
      <xdr:row>56</xdr:row>
      <xdr:rowOff>46693</xdr:rowOff>
    </xdr:to>
    <xdr:pic>
      <xdr:nvPicPr>
        <xdr:cNvPr id="66" name="Imagen 65">
          <a:extLst>
            <a:ext uri="{FF2B5EF4-FFF2-40B4-BE49-F238E27FC236}">
              <a16:creationId xmlns:a16="http://schemas.microsoft.com/office/drawing/2014/main" id="{00000000-0008-0000-0500-000042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42975" y="8729663"/>
          <a:ext cx="7772400" cy="85631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43</xdr:row>
      <xdr:rowOff>0</xdr:rowOff>
    </xdr:from>
    <xdr:to>
      <xdr:col>1</xdr:col>
      <xdr:colOff>171450</xdr:colOff>
      <xdr:row>43</xdr:row>
      <xdr:rowOff>142875</xdr:rowOff>
    </xdr:to>
    <xdr:sp macro="" textlink="">
      <xdr:nvSpPr>
        <xdr:cNvPr id="2" name="INV2">
          <a:extLst>
            <a:ext uri="{FF2B5EF4-FFF2-40B4-BE49-F238E27FC236}">
              <a16:creationId xmlns:a16="http://schemas.microsoft.com/office/drawing/2014/main" id="{00000000-0008-0000-0600-000002000000}"/>
            </a:ext>
          </a:extLst>
        </xdr:cNvPr>
        <xdr:cNvSpPr txBox="1">
          <a:spLocks noChangeArrowheads="1"/>
        </xdr:cNvSpPr>
      </xdr:nvSpPr>
      <xdr:spPr bwMode="auto">
        <a:xfrm>
          <a:off x="0" y="8277225"/>
          <a:ext cx="438150" cy="142875"/>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es-ES" sz="900" b="1" i="0" strike="noStrike">
              <a:solidFill>
                <a:srgbClr val="000000"/>
              </a:solidFill>
              <a:latin typeface="Arial"/>
              <a:cs typeface="Arial"/>
            </a:rPr>
            <a:t>I.C.A.</a:t>
          </a:r>
        </a:p>
      </xdr:txBody>
    </xdr:sp>
    <xdr:clientData/>
  </xdr:twoCellAnchor>
  <xdr:twoCellAnchor editAs="oneCell">
    <xdr:from>
      <xdr:col>0</xdr:col>
      <xdr:colOff>0</xdr:colOff>
      <xdr:row>43</xdr:row>
      <xdr:rowOff>0</xdr:rowOff>
    </xdr:from>
    <xdr:to>
      <xdr:col>1</xdr:col>
      <xdr:colOff>171450</xdr:colOff>
      <xdr:row>43</xdr:row>
      <xdr:rowOff>142875</xdr:rowOff>
    </xdr:to>
    <xdr:sp macro="" textlink="">
      <xdr:nvSpPr>
        <xdr:cNvPr id="3" name="INV2">
          <a:extLst>
            <a:ext uri="{FF2B5EF4-FFF2-40B4-BE49-F238E27FC236}">
              <a16:creationId xmlns:a16="http://schemas.microsoft.com/office/drawing/2014/main" id="{00000000-0008-0000-0600-000003000000}"/>
            </a:ext>
          </a:extLst>
        </xdr:cNvPr>
        <xdr:cNvSpPr txBox="1">
          <a:spLocks noChangeArrowheads="1"/>
        </xdr:cNvSpPr>
      </xdr:nvSpPr>
      <xdr:spPr bwMode="auto">
        <a:xfrm>
          <a:off x="0" y="8277225"/>
          <a:ext cx="438150" cy="142875"/>
        </a:xfrm>
        <a:prstGeom prst="rect">
          <a:avLst/>
        </a:prstGeom>
        <a:solidFill>
          <a:srgbClr val="FFFFFF"/>
        </a:solidFill>
        <a:ln w="1">
          <a:noFill/>
          <a:miter lim="800000"/>
          <a:headEnd/>
          <a:tailEnd/>
        </a:ln>
      </xdr:spPr>
      <xdr:txBody>
        <a:bodyPr vertOverflow="clip" wrap="square" lIns="27432" tIns="22860" rIns="27432" bIns="0" anchor="t" upright="1"/>
        <a:lstStyle/>
        <a:p>
          <a:pPr algn="ctr" rtl="0">
            <a:defRPr sz="1000"/>
          </a:pPr>
          <a:r>
            <a:rPr lang="es-ES" sz="900" b="1" i="0" strike="noStrike">
              <a:solidFill>
                <a:srgbClr val="000000"/>
              </a:solidFill>
              <a:latin typeface="Arial"/>
              <a:cs typeface="Arial"/>
            </a:rPr>
            <a:t>I.C.A.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adres-my.sharepoint.com/personal/editzon_lagos_adres_gov_co/Documents/1_Sistematizaci&#243;n%20Informes%20de%20Cumplimiento/BASE%202023%20FIN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23"/>
      <sheetName val="BASE 2023 FINAL"/>
    </sheetNames>
    <sheetDataSet>
      <sheetData sheetId="0" refreshError="1">
        <row r="1">
          <cell r="C1" t="str">
            <v>No. CTO</v>
          </cell>
          <cell r="D1" t="str">
            <v>No. CTO SECOP</v>
          </cell>
          <cell r="E1" t="str">
            <v>MODALIDAD</v>
          </cell>
          <cell r="F1" t="str">
            <v>CLASE DE CONTRATO</v>
          </cell>
          <cell r="G1" t="str">
            <v>CONCEPTO (INICIAL O CESIÓN)</v>
          </cell>
          <cell r="H1" t="str">
            <v>FECHA FIRMA</v>
          </cell>
          <cell r="I1" t="str">
            <v>CONTRATISTA</v>
          </cell>
          <cell r="J1" t="str">
            <v>TIPO DE IDENTIFICACION (CC. NIT. CE)</v>
          </cell>
          <cell r="K1" t="str">
            <v>No DE IDENTIFICACION</v>
          </cell>
          <cell r="L1" t="str">
            <v xml:space="preserve">CODIGO DE verificación </v>
          </cell>
          <cell r="M1" t="str">
            <v>LUGAR DE EJECUCION</v>
          </cell>
          <cell r="N1" t="str">
            <v>NATURALEZA JURIDICA</v>
          </cell>
          <cell r="O1" t="str">
            <v>NOMBRE REPRESENTATE LEGAL</v>
          </cell>
          <cell r="P1" t="str">
            <v>No DE IDENTIFICACION2</v>
          </cell>
          <cell r="Q1" t="str">
            <v>CODIGO DE verificación 3</v>
          </cell>
          <cell r="R1" t="str">
            <v xml:space="preserve">FECHA INICIO </v>
          </cell>
          <cell r="S1" t="str">
            <v>FECHA FIN</v>
          </cell>
          <cell r="T1" t="str">
            <v xml:space="preserve">DURACION EN DIAS </v>
          </cell>
          <cell r="U1" t="str">
            <v>FINAL DEFINITIVA</v>
          </cell>
          <cell r="V1" t="str">
            <v>CATEGORÍA  BAJO LA CUAL SE CONTRATO</v>
          </cell>
          <cell r="W1" t="str">
            <v xml:space="preserve">OBJETO DEL CONTRATO </v>
          </cell>
          <cell r="X1" t="str">
            <v>OBLIGACIONES ESPECIFICAS</v>
          </cell>
          <cell r="Y1" t="str">
            <v>ID DEL PLAN ANUAL DE ADQUISICIONES</v>
          </cell>
          <cell r="Z1" t="str">
            <v>CÓDIGO UNSPSC</v>
          </cell>
          <cell r="AA1" t="str">
            <v>VALOR CONTRATADO</v>
          </cell>
          <cell r="AB1" t="str">
            <v>VALOR CONTRATO INICIAL</v>
          </cell>
          <cell r="AC1" t="str">
            <v>TERMINACIÓN ANTICIPADA (FECHA DE LA MODIFICACIÓN)</v>
          </cell>
          <cell r="AD1" t="str">
            <v xml:space="preserve">VALOR TOTAL EJECUTADO (cuando aplique para TERMINACION ANTICIPADA) </v>
          </cell>
          <cell r="AE1" t="str">
            <v>CESIÓN  (FECHA DE LA MODIFICACIÓN)</v>
          </cell>
          <cell r="AF1" t="str">
            <v>VALOR CEDIDO (cuando aplique para Cesión)</v>
          </cell>
          <cell r="AG1" t="str">
            <v>PRORROGA  (FECHA DE LA MODIFICACIÓN)</v>
          </cell>
          <cell r="AH1" t="str">
            <v>FECHA HASTA CUANDO SE PRORROGO</v>
          </cell>
          <cell r="AI1" t="str">
            <v>ADICIÓN (FECHA DE LA MODIFICACIÓN)</v>
          </cell>
          <cell r="AJ1" t="str">
            <v>ADICIÓN (VALOR DE LA MODIFICACIÓN)</v>
          </cell>
          <cell r="AK1" t="str">
            <v>FECHA FINAL DEFINITIVA</v>
          </cell>
          <cell r="AL1" t="str">
            <v>VALOR TOTAL CONTRATO  (ADICIONES O REDUCCIONES)</v>
          </cell>
          <cell r="AM1" t="str">
            <v>VALOR MENSUALIDAD SIN IVA</v>
          </cell>
          <cell r="AN1" t="str">
            <v>IVA
S/N</v>
          </cell>
          <cell r="AO1" t="str">
            <v>VALOR IVA</v>
          </cell>
          <cell r="AP1" t="str">
            <v>VALOR MENSUALIDAD CON IVA</v>
          </cell>
          <cell r="AQ1" t="str">
            <v>VIGENCIA FUTURA</v>
          </cell>
          <cell r="AR1" t="str">
            <v>No. CDP</v>
          </cell>
          <cell r="AS1" t="str">
            <v>FECHA CDP</v>
          </cell>
          <cell r="AT1" t="str">
            <v>VALOR CDP</v>
          </cell>
          <cell r="AU1" t="str">
            <v xml:space="preserve">No. RP </v>
          </cell>
          <cell r="AV1" t="str">
            <v>FECHA RP</v>
          </cell>
          <cell r="AW1" t="str">
            <v>VALOR RP</v>
          </cell>
          <cell r="AX1" t="str">
            <v xml:space="preserve">RUBRO </v>
          </cell>
          <cell r="AY1" t="str">
            <v>CONCEPTO DEL RUBRO</v>
          </cell>
          <cell r="AZ1" t="str">
            <v>NOMBRE DE LA ASEGURADORA</v>
          </cell>
          <cell r="BA1" t="str">
            <v>NO. GARANTIA</v>
          </cell>
          <cell r="BB1" t="str">
            <v>FECHA EXPEDICION GARANTIA</v>
          </cell>
          <cell r="BC1" t="str">
            <v>AMPAROS</v>
          </cell>
          <cell r="BD1" t="str">
            <v xml:space="preserve">% </v>
          </cell>
          <cell r="BE1" t="str">
            <v>VALOR ASEGURADO</v>
          </cell>
          <cell r="BF1" t="str">
            <v>FECHA DE INICIO DE VIGENCIA POLIZA</v>
          </cell>
          <cell r="BG1" t="str">
            <v xml:space="preserve">FECHA APROBACION </v>
          </cell>
          <cell r="BH1" t="str">
            <v>FECHA DE TERMINACION VIGENCIA POLIZA</v>
          </cell>
          <cell r="BI1" t="str">
            <v>INICIO COBERTURA ARL</v>
          </cell>
          <cell r="BJ1" t="str">
            <v xml:space="preserve">DEPENDENCIA SOLICITANTE </v>
          </cell>
          <cell r="BK1" t="str">
            <v>NOMBRE SUPERVISOR ACTUAL</v>
          </cell>
          <cell r="BL1" t="str">
            <v>TRAZABILIDAD DE SUPERVISORES</v>
          </cell>
          <cell r="BM1" t="str">
            <v>CEDULA SUPERVISOR</v>
          </cell>
          <cell r="BN1" t="str">
            <v>DEPENDENCIA SUPERVISOR</v>
          </cell>
          <cell r="BO1" t="str">
            <v>CARGO SUPERVISOR</v>
          </cell>
          <cell r="BP1" t="str">
            <v xml:space="preserve">ABOGADO RESPONSABLE </v>
          </cell>
          <cell r="BQ1" t="str">
            <v>ESTADO</v>
          </cell>
          <cell r="BR1" t="str">
            <v>GENERO</v>
          </cell>
          <cell r="BS1" t="str">
            <v>CIUDAD DOMICILIO</v>
          </cell>
          <cell r="BT1" t="str">
            <v>DOMICILIO</v>
          </cell>
          <cell r="BU1" t="str">
            <v>TELEFONO</v>
          </cell>
          <cell r="BV1" t="str">
            <v>EMAIL</v>
          </cell>
          <cell r="BW1" t="str">
            <v>FECHA NACIMIENTO</v>
          </cell>
          <cell r="BX1" t="str">
            <v>HOY</v>
          </cell>
          <cell r="BY1" t="str">
            <v>EDAD</v>
          </cell>
          <cell r="BZ1" t="str">
            <v>EPS</v>
          </cell>
          <cell r="CA1" t="str">
            <v>AFP</v>
          </cell>
          <cell r="CB1" t="str">
            <v>ARL</v>
          </cell>
          <cell r="CC1" t="str">
            <v>PROFESION DEL CONTRATISTA</v>
          </cell>
          <cell r="CD1" t="str">
            <v>FECHA LIQUIDACION</v>
          </cell>
          <cell r="CE1" t="str">
            <v>FECHA ALTA EN PORTAL SIGEP</v>
          </cell>
          <cell r="CF1" t="str">
            <v>FECHA BAJA DEL PORTAL SIGEP</v>
          </cell>
          <cell r="CG1" t="str">
            <v>PUBLICACION SIGEP</v>
          </cell>
          <cell r="CH1" t="str">
            <v>ID SECOP</v>
          </cell>
          <cell r="CI1" t="str">
            <v>Fecha Cierre en SECOP</v>
          </cell>
          <cell r="CJ1" t="str">
            <v>REPORTADA AL SIRECI</v>
          </cell>
          <cell r="CK1" t="str">
            <v>Nª VECES</v>
          </cell>
          <cell r="CL1" t="str">
            <v>FECHA INFORME (MENSUAL)</v>
          </cell>
          <cell r="CM1" t="str">
            <v>INFORME CCOM?</v>
          </cell>
          <cell r="CN1" t="str">
            <v>Fecha reporte a CCB</v>
          </cell>
          <cell r="CO1" t="str">
            <v>Indicador de envio
0-Nueva
1-Modificado
2-Eliminado</v>
          </cell>
        </row>
        <row r="2">
          <cell r="C2">
            <v>905</v>
          </cell>
          <cell r="D2" t="str">
            <v>ADRES-CTO-905-2023</v>
          </cell>
          <cell r="E2" t="str">
            <v>CONTRATACION DIRECTA</v>
          </cell>
          <cell r="F2" t="str">
            <v>CONVENIO INTERADMINISTRATIVO</v>
          </cell>
          <cell r="G2" t="str">
            <v>INICIAL</v>
          </cell>
          <cell r="H2">
            <v>45118</v>
          </cell>
          <cell r="I2" t="str">
            <v xml:space="preserve"> INSTITUTO COLOMBIANO DE CRÉDITO EDUCATIVO Y
ESTUDIOS TÉCNICOS EN EL EXTERIOR MARIANO OSPINA PÉREZ – ICETEX</v>
          </cell>
          <cell r="J2" t="str">
            <v>Nit</v>
          </cell>
          <cell r="K2">
            <v>899999035</v>
          </cell>
          <cell r="L2">
            <v>7</v>
          </cell>
          <cell r="M2" t="str">
            <v>Bogotá</v>
          </cell>
          <cell r="N2" t="str">
            <v>J</v>
          </cell>
          <cell r="O2" t="str">
            <v>Dinorah Patricia Aabadia Murillo</v>
          </cell>
          <cell r="P2">
            <v>52220857</v>
          </cell>
          <cell r="Q2" t="str">
            <v>N/A</v>
          </cell>
          <cell r="R2">
            <v>45119</v>
          </cell>
          <cell r="S2">
            <v>46578</v>
          </cell>
          <cell r="T2">
            <v>1459</v>
          </cell>
          <cell r="U2">
            <v>46578</v>
          </cell>
          <cell r="V2" t="str">
            <v>N/A</v>
          </cell>
          <cell r="W2" t="str">
            <v>Celebrar un convenio interadministrativo entre ADRES en calidad de MANDATARIO y el ICETEX en calidad de ADMINISTRADOR, con el fin de administrar recursos económicos, para el otorgamiento de créditos condonables a los servidores públicos de la Entidad, con el fin de adelantar estudios en la modalidad de especialización y maestría conforme a las condiciones establecidas en el reglamento operativo, denominado FONDO ADRES</v>
          </cell>
          <cell r="X2"/>
          <cell r="Y2"/>
          <cell r="Z2"/>
          <cell r="AA2">
            <v>950000000</v>
          </cell>
          <cell r="AB2">
            <v>950000000</v>
          </cell>
          <cell r="AC2"/>
          <cell r="AD2"/>
          <cell r="AE2"/>
          <cell r="AF2"/>
          <cell r="AG2"/>
          <cell r="AH2"/>
          <cell r="AI2"/>
          <cell r="AJ2"/>
          <cell r="AK2"/>
          <cell r="AL2"/>
          <cell r="AM2"/>
          <cell r="AN2"/>
          <cell r="AO2"/>
          <cell r="AP2"/>
          <cell r="AQ2"/>
          <cell r="AR2">
            <v>817</v>
          </cell>
          <cell r="AS2">
            <v>45090</v>
          </cell>
          <cell r="AT2">
            <v>950000000</v>
          </cell>
          <cell r="AU2">
            <v>12890</v>
          </cell>
          <cell r="AV2">
            <v>45119</v>
          </cell>
          <cell r="AW2">
            <v>950000000</v>
          </cell>
          <cell r="AX2" t="str">
            <v>A-03-08-01-002</v>
          </cell>
          <cell r="AY2" t="str">
            <v>TRANSFERENCIA CONVENIOS ICETEX</v>
          </cell>
          <cell r="AZ2"/>
          <cell r="BA2"/>
          <cell r="BB2"/>
          <cell r="BC2"/>
          <cell r="BD2"/>
          <cell r="BE2"/>
          <cell r="BF2"/>
          <cell r="BG2"/>
          <cell r="BH2"/>
          <cell r="BI2"/>
          <cell r="BJ2" t="str">
            <v>D. ADMINISTRATIVA Y FINANCIERA</v>
          </cell>
          <cell r="BK2" t="str">
            <v>LADDY ASTRID GIRALDO PIEDRAHITA</v>
          </cell>
          <cell r="BL2"/>
          <cell r="BM2">
            <v>53062135</v>
          </cell>
          <cell r="BN2" t="str">
            <v>GRUPO DE GESTIÓN DE TALENTO HUMANO</v>
          </cell>
          <cell r="BO2" t="str">
            <v>COORDINADOR</v>
          </cell>
          <cell r="BP2" t="str">
            <v>JUAN CAMILO MARTINEZ RODRIGUEZ</v>
          </cell>
          <cell r="BQ2" t="str">
            <v>EN EJECUCION</v>
          </cell>
          <cell r="BR2" t="str">
            <v>N/A</v>
          </cell>
          <cell r="BS2"/>
          <cell r="BT2"/>
          <cell r="BU2"/>
          <cell r="BV2"/>
          <cell r="BW2"/>
          <cell r="BX2"/>
          <cell r="BY2"/>
          <cell r="BZ2"/>
          <cell r="CA2"/>
          <cell r="CB2"/>
          <cell r="CC2"/>
          <cell r="CD2"/>
          <cell r="CE2"/>
          <cell r="CF2"/>
          <cell r="CG2"/>
          <cell r="CH2"/>
          <cell r="CI2"/>
          <cell r="CJ2"/>
          <cell r="CK2"/>
          <cell r="CL2"/>
          <cell r="CM2"/>
          <cell r="CN2"/>
          <cell r="CO2"/>
        </row>
        <row r="3">
          <cell r="C3">
            <v>184</v>
          </cell>
          <cell r="D3" t="str">
            <v>ADRES-CPS-184-2023</v>
          </cell>
          <cell r="E3" t="str">
            <v>CONTRATACION DIRECTA</v>
          </cell>
          <cell r="F3" t="str">
            <v>PRESTACION DE SERVICIOS PROFESIONALES</v>
          </cell>
          <cell r="G3" t="str">
            <v>INICIAL</v>
          </cell>
          <cell r="H3">
            <v>44951</v>
          </cell>
          <cell r="I3" t="str">
            <v>MARIO ALBERTO SANTOS NOVA</v>
          </cell>
          <cell r="J3" t="str">
            <v>CC</v>
          </cell>
          <cell r="K3">
            <v>2235492</v>
          </cell>
          <cell r="L3">
            <v>7</v>
          </cell>
          <cell r="M3" t="str">
            <v>Bogotá</v>
          </cell>
          <cell r="N3" t="str">
            <v>N</v>
          </cell>
          <cell r="O3" t="str">
            <v>N/A</v>
          </cell>
          <cell r="P3" t="str">
            <v>N/A</v>
          </cell>
          <cell r="Q3" t="str">
            <v>N/A</v>
          </cell>
          <cell r="R3">
            <v>44952</v>
          </cell>
          <cell r="S3">
            <v>45071</v>
          </cell>
          <cell r="T3">
            <v>119</v>
          </cell>
          <cell r="U3">
            <v>45071</v>
          </cell>
          <cell r="V3" t="str">
            <v>9 TP+E+23MPR</v>
          </cell>
          <cell r="W3" t="str">
            <v>Prestar los servicios especializados a la Dirección de Otras Prestaciones de la ADRES en las actividades relacionadas con la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conforme a lo establecido en la normativa y manuales vigentes</v>
          </cell>
          <cell r="X3" t="str">
            <v>1 Elaborar o proveer los documentos. requerimientos. oficios y demás insumos que se requieran en las actividades relacionadas con la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conforme a lo establecido en la normativa y manuales vigentes
2. Brindar apoyo desde un enfoque financiero al proceso de certificación de los pre-cierres y cierres de
paquetes de otras prestaciones respecto a la auditoría integral de otras prestaciones por conceptos de
los servicios de salud determinados por el Ministerio de Salud y Protección Social; de las prestaciones
de servicios de salud a víctimas de eventos de origen natural. de eventos terroristas. de las víctimas de
accidentes de tránsito cuando no exista cobertura por parte del SOAT y de las solicitudes de recobro
por servicios extraordinarios no incluidos en el Plan General de Beneficios
3 Realizar el seguimiento y monitoreo del proceso de recobros y reclamaciones. a través de la validación
de la consistencia de la información generada a partir de las fuentes internas y externas que se validan.
4 Participar en las sesiones de conciliación a las que se le cite para brindar el apoyo técnico operativo
necesario a fin de justificar las no conformidades encontradas en el proceso de verificación de calidad
de los resultados de auditoría de recobros y reclamaciones.
5 Participar en la elaboración de los informes que sean requeridos por organismos de control internos y/o
externos. así como los diferentes actores involuCrados en el proceso de validación de resultados de
auditoría.
6 .Efectuar el seguimiento de gestión documental de las comunicaciones remitidas en relación con el
proceso de auditoría de recobros y reclamaciones. realizando la respectiva clasificación y archivo de
cada uno de los paquetes en el repositorio determinado para tal fin.
7 Las demás actividades que se deriven del objeto y naturaleza del contrato. que para el efecto le asigne
la Dirección de Otras Prestaciones</v>
          </cell>
          <cell r="Y3">
            <v>224</v>
          </cell>
          <cell r="Z3">
            <v>93151501</v>
          </cell>
          <cell r="AA3">
            <v>37580792</v>
          </cell>
          <cell r="AB3">
            <v>37580792</v>
          </cell>
          <cell r="AC3"/>
          <cell r="AM3">
            <v>9395198</v>
          </cell>
          <cell r="AO3"/>
          <cell r="AP3"/>
          <cell r="AQ3" t="str">
            <v>N/A</v>
          </cell>
          <cell r="AR3">
            <v>453</v>
          </cell>
          <cell r="AS3">
            <v>44936</v>
          </cell>
          <cell r="AT3">
            <v>37580792</v>
          </cell>
          <cell r="AU3">
            <v>525</v>
          </cell>
          <cell r="AV3">
            <v>44951</v>
          </cell>
          <cell r="AW3">
            <v>37580792</v>
          </cell>
          <cell r="AX3" t="str">
            <v>A-02-02-02-008-003-01</v>
          </cell>
          <cell r="AY3" t="str">
            <v>SERVICIOS DE CONSULTORÍA EN ADMINISTRACIÓN Y SERVICIOS DE GESTIÓN; SERVICIOS DE TECNOLOGÍA DE LA INFORMACIÓN</v>
          </cell>
          <cell r="AZ3" t="str">
            <v>SEGUROS DEL ESTADO</v>
          </cell>
          <cell r="BA3" t="str">
            <v>14-44-101172405</v>
          </cell>
          <cell r="BB3">
            <v>44951</v>
          </cell>
          <cell r="BC3" t="str">
            <v>CUMPLIMIENTO</v>
          </cell>
          <cell r="BD3">
            <v>25</v>
          </cell>
          <cell r="BE3">
            <v>9395198</v>
          </cell>
          <cell r="BF3">
            <v>44951</v>
          </cell>
          <cell r="BG3">
            <v>44952</v>
          </cell>
          <cell r="BH3">
            <v>45270</v>
          </cell>
          <cell r="BI3">
            <v>44952</v>
          </cell>
          <cell r="BJ3" t="str">
            <v>D. OTRAS PRESTACIONES</v>
          </cell>
          <cell r="BK3" t="str">
            <v>CAMILO ANDRES PLAZAS VELOZA-RODRIGO ALEXANDER MOLINA PALOMARES RAD 20231450019843 DEL 14 DE ABRIL AL 7 DE MAYO DE 2023</v>
          </cell>
          <cell r="BM3">
            <v>4151998</v>
          </cell>
          <cell r="BN3" t="str">
            <v>GRUPO DE VERIFICACIÓN Y AUDITORÍA DE CUENTAS</v>
          </cell>
          <cell r="BO3" t="str">
            <v>GESTOR DE OPERACIONES</v>
          </cell>
          <cell r="BP3" t="str">
            <v>DIANA CAROLINA BONILLA RODRIGUEZ</v>
          </cell>
          <cell r="BQ3" t="str">
            <v>TERMINADO</v>
          </cell>
          <cell r="BR3" t="str">
            <v>MASCULINO</v>
          </cell>
          <cell r="BS3" t="str">
            <v>Bogotá</v>
          </cell>
          <cell r="BT3" t="str">
            <v>Cra 111 c No 81-30 torre 10 apto 301</v>
          </cell>
          <cell r="BU3" t="str">
            <v>3102268657- 6756496</v>
          </cell>
          <cell r="BV3" t="str">
            <v>masantos24@hotmail.com</v>
          </cell>
          <cell r="BW3">
            <v>29694</v>
          </cell>
          <cell r="BX3">
            <v>45247</v>
          </cell>
          <cell r="BY3">
            <v>42</v>
          </cell>
          <cell r="BZ3" t="str">
            <v>SANITAS</v>
          </cell>
          <cell r="CA3" t="str">
            <v>COLPENSIONES</v>
          </cell>
          <cell r="CB3" t="str">
            <v>POSITIVA</v>
          </cell>
          <cell r="CC3" t="str">
            <v>ADM FINANCIERO</v>
          </cell>
          <cell r="CH3" t="str">
            <v>CO1.PCCNTR.4475320</v>
          </cell>
        </row>
        <row r="4">
          <cell r="C4">
            <v>584</v>
          </cell>
          <cell r="D4" t="str">
            <v>ADRES-CPS-584-2023</v>
          </cell>
          <cell r="E4" t="str">
            <v>CONTRATACION DIRECTA</v>
          </cell>
          <cell r="F4" t="str">
            <v>PRESTACION DE SERVICIOS DE APOYO A LA GESTION</v>
          </cell>
          <cell r="G4" t="str">
            <v>INICIAL</v>
          </cell>
          <cell r="H4">
            <v>45078</v>
          </cell>
          <cell r="I4" t="str">
            <v>ABEL CASTILLO ARANGO</v>
          </cell>
          <cell r="J4" t="str">
            <v>CC</v>
          </cell>
          <cell r="K4">
            <v>79964770</v>
          </cell>
          <cell r="L4">
            <v>7</v>
          </cell>
          <cell r="M4"/>
          <cell r="N4" t="str">
            <v>N</v>
          </cell>
          <cell r="O4" t="str">
            <v>N/A</v>
          </cell>
          <cell r="P4" t="str">
            <v>N/A</v>
          </cell>
          <cell r="Q4" t="str">
            <v>N/A</v>
          </cell>
          <cell r="R4">
            <v>45079</v>
          </cell>
          <cell r="S4">
            <v>45291</v>
          </cell>
          <cell r="T4">
            <v>212</v>
          </cell>
          <cell r="U4">
            <v>45291</v>
          </cell>
          <cell r="V4" t="str">
            <v>14 A</v>
          </cell>
          <cell r="W4"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4"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Y4"/>
          <cell r="Z4">
            <v>93151501</v>
          </cell>
          <cell r="AA4">
            <v>38182992</v>
          </cell>
          <cell r="AB4">
            <v>38182992</v>
          </cell>
          <cell r="AC4"/>
          <cell r="AD4"/>
          <cell r="AE4"/>
          <cell r="AF4"/>
          <cell r="AG4"/>
          <cell r="AH4"/>
          <cell r="AI4"/>
          <cell r="AJ4"/>
          <cell r="AK4"/>
          <cell r="AL4"/>
          <cell r="AM4">
            <v>4772874</v>
          </cell>
          <cell r="AN4"/>
          <cell r="AO4"/>
          <cell r="AP4"/>
          <cell r="AQ4" t="str">
            <v>N/A</v>
          </cell>
          <cell r="AR4">
            <v>760</v>
          </cell>
          <cell r="AS4">
            <v>45071</v>
          </cell>
          <cell r="AT4">
            <v>114548976</v>
          </cell>
          <cell r="AU4">
            <v>10009</v>
          </cell>
          <cell r="AV4">
            <v>45079</v>
          </cell>
          <cell r="AW4">
            <v>38182992</v>
          </cell>
          <cell r="AX4" t="str">
            <v>A-02-02-02-008-003-09</v>
          </cell>
          <cell r="AY4" t="str">
            <v>OTROS SERVICIOS PROFESIONALES Y TÉCNICOS N.C.P.</v>
          </cell>
          <cell r="AZ4" t="str">
            <v>SEGUROS DEL ESTADO</v>
          </cell>
          <cell r="BA4" t="str">
            <v>11-44-101202561</v>
          </cell>
          <cell r="BB4">
            <v>45078</v>
          </cell>
          <cell r="BC4" t="str">
            <v>CUMPLIMIENTO</v>
          </cell>
          <cell r="BD4">
            <v>25</v>
          </cell>
          <cell r="BE4">
            <v>9545748</v>
          </cell>
          <cell r="BF4">
            <v>45078</v>
          </cell>
          <cell r="BG4">
            <v>45079</v>
          </cell>
          <cell r="BH4">
            <v>45474</v>
          </cell>
          <cell r="BI4">
            <v>45079</v>
          </cell>
          <cell r="BJ4" t="str">
            <v>D. DE GESTION DE LOS RECURSOS FINANCIEROS DE LA SALUD</v>
          </cell>
          <cell r="BK4" t="str">
            <v>RAFAEL GUILLERMO ANAYA SANTRICH</v>
          </cell>
          <cell r="BL4"/>
          <cell r="BM4">
            <v>80242798</v>
          </cell>
          <cell r="BN4"/>
          <cell r="BO4"/>
          <cell r="BP4" t="str">
            <v>DIANA CAROLINA BONILLA RODRIGUEZ</v>
          </cell>
          <cell r="BQ4" t="str">
            <v>EN EJECUCION</v>
          </cell>
          <cell r="BR4"/>
          <cell r="BS4"/>
          <cell r="BT4"/>
          <cell r="BU4"/>
          <cell r="BV4"/>
          <cell r="BW4"/>
          <cell r="BX4"/>
          <cell r="BY4"/>
          <cell r="BZ4"/>
          <cell r="CA4"/>
          <cell r="CB4"/>
          <cell r="CC4"/>
          <cell r="CD4"/>
          <cell r="CE4"/>
          <cell r="CF4"/>
          <cell r="CG4"/>
          <cell r="CH4"/>
          <cell r="CI4"/>
          <cell r="CJ4"/>
          <cell r="CK4"/>
          <cell r="CL4"/>
          <cell r="CM4"/>
          <cell r="CN4"/>
          <cell r="CO4"/>
        </row>
        <row r="5">
          <cell r="C5">
            <v>112</v>
          </cell>
          <cell r="D5" t="str">
            <v>ADRES-CPS-112-2023</v>
          </cell>
          <cell r="E5" t="str">
            <v>CONTRATACION DIRECTA</v>
          </cell>
          <cell r="F5" t="str">
            <v>PRESTACION DE SERVICIOS PROFESIONALES</v>
          </cell>
          <cell r="G5" t="str">
            <v>INICIAL</v>
          </cell>
          <cell r="H5">
            <v>44945</v>
          </cell>
          <cell r="I5" t="str">
            <v>OSMAR ENRIQUE GODOY GUTIERREZ</v>
          </cell>
          <cell r="J5" t="str">
            <v>CC</v>
          </cell>
          <cell r="K5">
            <v>2965803</v>
          </cell>
          <cell r="L5">
            <v>6</v>
          </cell>
          <cell r="M5" t="str">
            <v>Bogotá</v>
          </cell>
          <cell r="N5" t="str">
            <v>N</v>
          </cell>
          <cell r="O5" t="str">
            <v>N/A</v>
          </cell>
          <cell r="P5" t="str">
            <v>N/A</v>
          </cell>
          <cell r="Q5" t="str">
            <v>N/A</v>
          </cell>
          <cell r="R5">
            <v>44949</v>
          </cell>
          <cell r="S5">
            <v>45068</v>
          </cell>
          <cell r="T5">
            <v>67</v>
          </cell>
          <cell r="U5">
            <v>45016</v>
          </cell>
          <cell r="V5" t="str">
            <v>14 TP</v>
          </cell>
          <cell r="W5" t="str">
            <v>Prestar servicios profesionales para ejercer el apoyo requerido por el Grupo de Cobro Coactivo en manejo y análisis de datos. ofimática. construcción. revisión y procesamiento de bases de datos que permitan llevar un control de la gestión de cobro adelantada frente a las aCraeencias a favor de la ADRES</v>
          </cell>
          <cell r="X5" t="str">
            <v>1. Llevar el control de la gestión realizada por el Grupo de Cobro Coactivo y reportar los avances de manera periódica o a necesidad para dar cumplimiento a los procedimientos de determinación del deudor y cobro coactivo. 2. Realizar las validaciones pertinentes sobre la información entregada tanto de los abogados como por otras áreas de la ADRES que impacten los resultados de la gestión para el Grupo de Cobro Coactivo. 3. Realizar la perfilación y priorización de las aCraeencias conforme a los lineamientos del Reglamento Interno de Cartera o los lineamientos fijados desde la Jefatura de la Oficina Asesora Jurídica. 4. Proyectar de acuerdo con los lineamientos estratégicos del Grupo de Cobro Coactivo. los repartos de gestión semanales para los abogados sustanciadores. 5. Apoyar y soportar todas las actividades de administración de bases de datos requeridas por el Grupo de Cobro Coactivo. 6. Apoyar y documentar el análisis de datos que se produzcan como resultado de la actividad del Grupo de Cobro Coactivo. 7. Apoyar las actividades de gestión de información de la Oficina Asesora jurídica. 8. Apoyar en la elaboración. estructuración y presentación de informes que requieran los entes de control. entidades públicas o demás dependencias de la Entidad con relación a la información del Grupo de Cobro Coactivo. 9. Proponer soluciones tecnológicas que apoyen la gestión de la información del Grupo de Cobro Coactivo. 10. Realizar estructuraciones. validaciones. combinaciones. reorganizaciones y demás ajustes que requieran las bases de datos del Grupo de Cobro Coactivo. 11. Elaborar los informes. reportes y registros relacionados con los datos de la Oficina Asesora Jurídica. 12. Prestar el apoyo requerido por los integrantes del Grupo de Cobro Coactivo en temas relacionados con el uso y manejo de los Sistemas de información para el análisis y consolidación de bases de gestión del Grupo. 13. Asistir a las convocatorias de reuniones que realice el supervisor del contrato y todas aquellas en las que se requiera de su presencia en la entidad. 14. Cumplir con las demás actividades que se deriven del objeto y naturaleza del presente contrato.</v>
          </cell>
          <cell r="Y5">
            <v>125</v>
          </cell>
          <cell r="Z5">
            <v>80121610</v>
          </cell>
          <cell r="AA5">
            <v>18614208</v>
          </cell>
          <cell r="AB5">
            <v>18614208</v>
          </cell>
          <cell r="AC5">
            <v>45016</v>
          </cell>
          <cell r="AM5">
            <v>4653552</v>
          </cell>
          <cell r="AQ5" t="str">
            <v>N/A</v>
          </cell>
          <cell r="AR5">
            <v>405</v>
          </cell>
          <cell r="AS5">
            <v>44932</v>
          </cell>
          <cell r="AT5">
            <v>18614208</v>
          </cell>
          <cell r="AU5">
            <v>433</v>
          </cell>
          <cell r="AV5">
            <v>44946</v>
          </cell>
          <cell r="AW5">
            <v>18614208</v>
          </cell>
          <cell r="AX5" t="str">
            <v>A-02-02-02-008- 003-09</v>
          </cell>
          <cell r="AY5" t="str">
            <v>OTROS SERVICIOS PROFESIONALES Y TÉCNICOS N.C.P</v>
          </cell>
          <cell r="AZ5" t="str">
            <v>SEGUROS DEL ESTADO</v>
          </cell>
          <cell r="BA5" t="str">
            <v>33-46-101046532</v>
          </cell>
          <cell r="BB5">
            <v>44945</v>
          </cell>
          <cell r="BC5" t="str">
            <v>CUMPLIMIENTO</v>
          </cell>
          <cell r="BD5">
            <v>25</v>
          </cell>
          <cell r="BE5">
            <v>4653552</v>
          </cell>
          <cell r="BF5">
            <v>44945</v>
          </cell>
          <cell r="BG5">
            <v>44946</v>
          </cell>
          <cell r="BH5">
            <v>45260</v>
          </cell>
          <cell r="BI5">
            <v>44947</v>
          </cell>
          <cell r="BJ5" t="str">
            <v>O. ASESORA JURIDICA</v>
          </cell>
          <cell r="BK5" t="str">
            <v>ANGELICA MARIA VALDERRAMA MUÑOZ-GEOVANNY ALEXANDER RIVERA JIMENEZ RAD 20231450012663 A PARTIR DEL 1 DE MARZO DE 2023</v>
          </cell>
          <cell r="BL5" t="str">
            <v>GEOVANNY ALEXANDER RIVERA JIMENEZ RAD 20231450012663 A PARTIR DEL 1 DE MARZO DE 2023</v>
          </cell>
          <cell r="BM5">
            <v>1116437848</v>
          </cell>
          <cell r="BN5" t="str">
            <v>GRUPO DE COBRO COACTIVO</v>
          </cell>
          <cell r="BO5" t="str">
            <v>GESTOR DE OPERACIONES</v>
          </cell>
          <cell r="BP5" t="str">
            <v>KELLY JHOANA ITURRIAGO TORREGROSA</v>
          </cell>
          <cell r="BQ5" t="str">
            <v>TERMINADO</v>
          </cell>
          <cell r="BR5" t="str">
            <v>MASCULINO</v>
          </cell>
          <cell r="BS5" t="str">
            <v>Bogotá</v>
          </cell>
          <cell r="BT5" t="str">
            <v>Cra 116B 77-95 Int 5 Apto 404</v>
          </cell>
          <cell r="BU5">
            <v>8109582</v>
          </cell>
          <cell r="BV5" t="str">
            <v>osmar.godoygu@gmail.com</v>
          </cell>
          <cell r="BW5">
            <v>28757</v>
          </cell>
          <cell r="BX5">
            <v>45247</v>
          </cell>
          <cell r="BY5">
            <v>45</v>
          </cell>
          <cell r="BZ5" t="str">
            <v>COMPENSAR</v>
          </cell>
          <cell r="CA5" t="str">
            <v xml:space="preserve">COLPENSIONES </v>
          </cell>
          <cell r="CB5" t="str">
            <v>POSITIVA</v>
          </cell>
          <cell r="CC5" t="str">
            <v>CONTADOR PUBLICO</v>
          </cell>
          <cell r="CH5" t="str">
            <v>CO1.PCCNTR.4433746</v>
          </cell>
        </row>
        <row r="6">
          <cell r="C6">
            <v>66</v>
          </cell>
          <cell r="D6" t="str">
            <v>ADRES-CPS-066-2023</v>
          </cell>
          <cell r="E6" t="str">
            <v>CONTRATACION DIRECTA</v>
          </cell>
          <cell r="F6" t="str">
            <v>PRESTACION DE SERVICIOS PROFESIONALES</v>
          </cell>
          <cell r="G6" t="str">
            <v>INICIAL</v>
          </cell>
          <cell r="H6">
            <v>44950</v>
          </cell>
          <cell r="I6" t="str">
            <v>ALEXIS MANUEL BARROSO ROMERO</v>
          </cell>
          <cell r="J6" t="str">
            <v>CC</v>
          </cell>
          <cell r="K6">
            <v>3875735</v>
          </cell>
          <cell r="L6">
            <v>0</v>
          </cell>
          <cell r="M6" t="str">
            <v>Bogotá</v>
          </cell>
          <cell r="N6" t="str">
            <v>N</v>
          </cell>
          <cell r="O6" t="str">
            <v>N/A</v>
          </cell>
          <cell r="P6" t="str">
            <v>N/A</v>
          </cell>
          <cell r="Q6" t="str">
            <v>N/A</v>
          </cell>
          <cell r="R6">
            <v>44952</v>
          </cell>
          <cell r="S6">
            <v>45071</v>
          </cell>
          <cell r="T6">
            <v>119</v>
          </cell>
          <cell r="U6">
            <v>45071</v>
          </cell>
          <cell r="V6" t="str">
            <v>13 TP+25 MEP</v>
          </cell>
          <cell r="W6"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6">
            <v>331</v>
          </cell>
          <cell r="Z6">
            <v>93151501</v>
          </cell>
          <cell r="AA6">
            <v>20731148</v>
          </cell>
          <cell r="AB6">
            <v>20731148</v>
          </cell>
          <cell r="AM6">
            <v>5182787</v>
          </cell>
          <cell r="AQ6" t="str">
            <v>N/A</v>
          </cell>
          <cell r="AR6">
            <v>440</v>
          </cell>
          <cell r="AS6">
            <v>44936</v>
          </cell>
          <cell r="AT6">
            <v>684127884</v>
          </cell>
          <cell r="AU6">
            <v>494</v>
          </cell>
          <cell r="AV6">
            <v>44950</v>
          </cell>
          <cell r="AW6">
            <v>20731148</v>
          </cell>
          <cell r="AX6" t="str">
            <v>A-02-02-02-008-003-01</v>
          </cell>
          <cell r="AY6" t="str">
            <v>SERVICIOS DE CONSULTORÍA EN ADMINISTRACIÓN Y SERVICIOS DE GESTIÓN; SERVICIOS DE TECNOLOGÍA DE LA INFORMACIÓN</v>
          </cell>
          <cell r="AZ6" t="str">
            <v>SEGUROS DEL ESTADO</v>
          </cell>
          <cell r="BA6" t="str">
            <v>14_44_101172591</v>
          </cell>
          <cell r="BB6">
            <v>44952</v>
          </cell>
          <cell r="BC6" t="str">
            <v>CUMPLIMIENTO</v>
          </cell>
          <cell r="BD6">
            <v>25</v>
          </cell>
          <cell r="BE6">
            <v>5182787</v>
          </cell>
          <cell r="BF6">
            <v>44950</v>
          </cell>
          <cell r="BG6">
            <v>44952</v>
          </cell>
          <cell r="BH6">
            <v>45260</v>
          </cell>
          <cell r="BI6">
            <v>44952</v>
          </cell>
          <cell r="BJ6" t="str">
            <v>D. OTRAS PRESTACIONES</v>
          </cell>
          <cell r="BK6" t="str">
            <v>WILLIAM ENRIQUE TORRES RODRIGUEZ</v>
          </cell>
          <cell r="BL6"/>
          <cell r="BM6">
            <v>11275886</v>
          </cell>
          <cell r="BN6" t="str">
            <v>GRUPO DE VERIFICACION Y AUDITORIA DE CUENTAS</v>
          </cell>
          <cell r="BO6" t="str">
            <v>GESTOR DE OPERACIONES</v>
          </cell>
          <cell r="BP6" t="str">
            <v>ESPERANZA RODRIGUEZ ROLDAN</v>
          </cell>
          <cell r="BQ6" t="str">
            <v>TERMINADO</v>
          </cell>
          <cell r="BR6" t="str">
            <v>MASCULINO</v>
          </cell>
          <cell r="BS6" t="str">
            <v>Bogotá</v>
          </cell>
          <cell r="BT6" t="str">
            <v>Cra 81h No 75-85 sur 202 bosa laureles</v>
          </cell>
          <cell r="BU6">
            <v>3004156325</v>
          </cell>
          <cell r="BV6" t="str">
            <v>GEIDISZH@HOTMAIL.COM</v>
          </cell>
          <cell r="BW6">
            <v>28882</v>
          </cell>
          <cell r="BX6">
            <v>45247</v>
          </cell>
          <cell r="BY6">
            <v>44</v>
          </cell>
          <cell r="BZ6" t="str">
            <v>SALUDTOTAL</v>
          </cell>
          <cell r="CA6" t="str">
            <v>PROTECCION</v>
          </cell>
          <cell r="CB6" t="str">
            <v>POSITIVA</v>
          </cell>
          <cell r="CC6" t="str">
            <v>ADM DE SERVICIO DE SALUD-ESP EN GERENCIA DE LA CALIDAD Y auditoría EN SALUD</v>
          </cell>
          <cell r="CH6" t="str">
            <v>CO1.PCCNTR.4454841</v>
          </cell>
        </row>
        <row r="7">
          <cell r="C7">
            <v>761</v>
          </cell>
          <cell r="D7" t="str">
            <v>ADRES-CPS-761-2023</v>
          </cell>
          <cell r="E7" t="str">
            <v>CONTRATACION DIRECTA</v>
          </cell>
          <cell r="F7" t="str">
            <v>PRESTACION DE SERVICIOS DE APOYO A LA GESTION</v>
          </cell>
          <cell r="G7" t="str">
            <v>INICIAL</v>
          </cell>
          <cell r="H7">
            <v>45093</v>
          </cell>
          <cell r="I7" t="str">
            <v>ADRIANA GERALDINE LONDOÑO CAMPEROS</v>
          </cell>
          <cell r="J7" t="str">
            <v>CC</v>
          </cell>
          <cell r="K7">
            <v>1005023542</v>
          </cell>
          <cell r="L7">
            <v>9</v>
          </cell>
          <cell r="N7" t="str">
            <v>N</v>
          </cell>
          <cell r="O7" t="str">
            <v>N/A</v>
          </cell>
          <cell r="P7" t="str">
            <v>N/A</v>
          </cell>
          <cell r="Q7" t="str">
            <v>N/A</v>
          </cell>
          <cell r="R7">
            <v>45097</v>
          </cell>
          <cell r="S7">
            <v>45291</v>
          </cell>
          <cell r="T7">
            <v>194</v>
          </cell>
          <cell r="U7">
            <v>45291</v>
          </cell>
          <cell r="V7" t="str">
            <v>15 TFTL/TL+4 ME O 6 SES+4 ME</v>
          </cell>
          <cell r="W7"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7"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7">
            <v>93151501</v>
          </cell>
          <cell r="AA7">
            <v>28339241</v>
          </cell>
          <cell r="AB7">
            <v>28339241</v>
          </cell>
          <cell r="AM7">
            <v>4048463</v>
          </cell>
          <cell r="AQ7" t="str">
            <v>N/A</v>
          </cell>
          <cell r="AR7">
            <v>702</v>
          </cell>
          <cell r="AS7">
            <v>45064</v>
          </cell>
          <cell r="AT7">
            <v>538445579</v>
          </cell>
          <cell r="AU7">
            <v>10178</v>
          </cell>
          <cell r="AV7">
            <v>45093</v>
          </cell>
          <cell r="AW7">
            <v>28339241</v>
          </cell>
          <cell r="AX7" t="str">
            <v>A-02-02-02-008-003-01</v>
          </cell>
          <cell r="AY7" t="str">
            <v>SERVICIOS DE CONSULTORÍA EN ADMINISTRACIÓN Y SERVICIOS DE GESTIÓN; SERVICIOS DE TECNOLOGÍA DE LA INFORMACIÓN</v>
          </cell>
          <cell r="AZ7" t="str">
            <v>SEGUROS DEL ESTADO</v>
          </cell>
          <cell r="BA7" t="str">
            <v>14-44-101185297</v>
          </cell>
          <cell r="BB7">
            <v>45093</v>
          </cell>
          <cell r="BC7" t="str">
            <v>CUMPLIMIENTO</v>
          </cell>
          <cell r="BD7">
            <v>25</v>
          </cell>
          <cell r="BE7">
            <v>7084810.25</v>
          </cell>
          <cell r="BF7">
            <v>45093</v>
          </cell>
          <cell r="BG7">
            <v>45094</v>
          </cell>
          <cell r="BH7">
            <v>45493</v>
          </cell>
          <cell r="BI7">
            <v>45094</v>
          </cell>
          <cell r="BJ7" t="str">
            <v>D. OTRAS PRESTACIONES</v>
          </cell>
          <cell r="BK7" t="str">
            <v>LEIDY JANNETH LUIS CUERVO-LUISA FERNANDA DÍAZ GONZÁLEZ RAD 20236400064913 A PARTIR DEL 13 DE OCTUBRE AL 3 DE NOVIEMBRE</v>
          </cell>
          <cell r="BM7">
            <v>53062135</v>
          </cell>
          <cell r="BN7" t="str">
            <v>GRUPO DE VALIDACIÓN DE RESULTADOS DE AUDITORÍA</v>
          </cell>
          <cell r="BO7" t="str">
            <v>GESTOR DE OPERACIONES</v>
          </cell>
          <cell r="BP7" t="str">
            <v>ESPERANZA RODRIGUEZ ROLDAN</v>
          </cell>
          <cell r="BQ7" t="str">
            <v>EN EJECUCION</v>
          </cell>
        </row>
        <row r="8">
          <cell r="C8">
            <v>258</v>
          </cell>
          <cell r="D8" t="str">
            <v>ADRES-CPS-258-2023</v>
          </cell>
          <cell r="E8" t="str">
            <v>CONTRATACION DIRECTA</v>
          </cell>
          <cell r="F8" t="str">
            <v>PRESTACION DE SERVICIOS DE APOYO A LA GESTION</v>
          </cell>
          <cell r="G8" t="str">
            <v>INICIAL</v>
          </cell>
          <cell r="H8">
            <v>44957</v>
          </cell>
          <cell r="I8" t="str">
            <v>YIMMY ALEXANDER PANQUEBA SALAZAR</v>
          </cell>
          <cell r="J8" t="str">
            <v>CC</v>
          </cell>
          <cell r="K8">
            <v>4114624</v>
          </cell>
          <cell r="L8">
            <v>0</v>
          </cell>
          <cell r="M8" t="str">
            <v>Bogotá</v>
          </cell>
          <cell r="N8" t="str">
            <v>N</v>
          </cell>
          <cell r="O8" t="str">
            <v>N/A</v>
          </cell>
          <cell r="P8" t="str">
            <v>N/A</v>
          </cell>
          <cell r="Q8" t="str">
            <v>N/A</v>
          </cell>
          <cell r="R8">
            <v>44959</v>
          </cell>
          <cell r="S8">
            <v>45078</v>
          </cell>
          <cell r="T8">
            <v>119</v>
          </cell>
          <cell r="U8">
            <v>45078</v>
          </cell>
          <cell r="V8">
            <v>15</v>
          </cell>
          <cell r="W8"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8"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Craiterios de auditoría señalados en el marco normativo. sus desarrollos y los manuales correspondientes. 2. Realizar la revisión y verificación de la correcta aplicación de los Craiterios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aCraeditar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8">
            <v>262</v>
          </cell>
          <cell r="Z8">
            <v>93151501</v>
          </cell>
          <cell r="AA8">
            <v>16193852</v>
          </cell>
          <cell r="AB8">
            <v>16193852</v>
          </cell>
          <cell r="AM8">
            <v>4048463</v>
          </cell>
          <cell r="AQ8" t="str">
            <v>N/A</v>
          </cell>
          <cell r="AR8">
            <v>448</v>
          </cell>
          <cell r="AS8">
            <v>44936</v>
          </cell>
          <cell r="AT8">
            <v>421040152</v>
          </cell>
          <cell r="AU8">
            <v>2443</v>
          </cell>
          <cell r="AV8">
            <v>44958</v>
          </cell>
          <cell r="AW8">
            <v>16193852</v>
          </cell>
          <cell r="AX8" t="str">
            <v>A-02-02-02-008-003-01</v>
          </cell>
          <cell r="AY8" t="str">
            <v>SERVICIOS DE CONSULTORÍA EN ADMINISTRACIÓN Y SERVICIOS DE GESTIÓN; SERVICIOS DE TECNOLOGÍA DE LA INFORMACIÓN</v>
          </cell>
          <cell r="AZ8" t="str">
            <v>ASEGURADORA SOLIDARIA DE COLOMBIA</v>
          </cell>
          <cell r="BA8" t="str">
            <v>340-47-994000042606</v>
          </cell>
          <cell r="BB8">
            <v>44958</v>
          </cell>
          <cell r="BC8" t="str">
            <v>CUMPLIMIENTO</v>
          </cell>
          <cell r="BD8">
            <v>25</v>
          </cell>
          <cell r="BE8">
            <v>4048463</v>
          </cell>
          <cell r="BF8">
            <v>44957</v>
          </cell>
          <cell r="BG8">
            <v>44959</v>
          </cell>
          <cell r="BH8">
            <v>45265</v>
          </cell>
          <cell r="BI8">
            <v>44959</v>
          </cell>
          <cell r="BJ8" t="str">
            <v>D. OTRAS PRESTACIONES</v>
          </cell>
          <cell r="BK8" t="str">
            <v>RODRIGO ALEXANDER MOLINA PALOMARES</v>
          </cell>
          <cell r="BM8">
            <v>1078366565</v>
          </cell>
          <cell r="BN8" t="str">
            <v>GRUPO DE VALIDACIÓN DE RESULTADOS DE AUDITORÍA</v>
          </cell>
          <cell r="BO8" t="str">
            <v>GESTOR DE OPERACIONES</v>
          </cell>
          <cell r="BP8" t="str">
            <v>JOSE WILLMAN TORRRES GOMEZ</v>
          </cell>
          <cell r="BQ8" t="str">
            <v>TERMINADO</v>
          </cell>
          <cell r="BR8" t="str">
            <v>MASCULINO</v>
          </cell>
          <cell r="BS8" t="str">
            <v>Bogotá</v>
          </cell>
          <cell r="BT8" t="str">
            <v>Cll 67d No 105c33 casa</v>
          </cell>
          <cell r="BU8">
            <v>3115741548</v>
          </cell>
          <cell r="BV8" t="str">
            <v>yimmy2283@hotmail.com</v>
          </cell>
          <cell r="BW8">
            <v>30672</v>
          </cell>
          <cell r="BX8">
            <v>45247</v>
          </cell>
          <cell r="BY8">
            <v>39</v>
          </cell>
          <cell r="BZ8" t="str">
            <v>COOMEVA</v>
          </cell>
          <cell r="CA8" t="str">
            <v>PROTECCION</v>
          </cell>
          <cell r="CB8" t="str">
            <v>POSITIVA</v>
          </cell>
          <cell r="CC8" t="str">
            <v>IX SEMESTRES ING INDUSTRIAL</v>
          </cell>
          <cell r="CH8" t="str">
            <v>CO1.PCCNTR.4523592</v>
          </cell>
        </row>
        <row r="9">
          <cell r="C9">
            <v>719</v>
          </cell>
          <cell r="D9" t="str">
            <v>ADRES-CPS-719-2023</v>
          </cell>
          <cell r="E9" t="str">
            <v>CONTRATACION DIRECTA</v>
          </cell>
          <cell r="F9" t="str">
            <v>PRESTACION DE SERVICIOS PROFESIONALES</v>
          </cell>
          <cell r="G9" t="str">
            <v>INICIAL</v>
          </cell>
          <cell r="H9">
            <v>45083</v>
          </cell>
          <cell r="I9" t="str">
            <v>ADRIANA MAYERLY CARREÑO DURAN</v>
          </cell>
          <cell r="J9" t="str">
            <v>CC</v>
          </cell>
          <cell r="K9">
            <v>1016017864</v>
          </cell>
          <cell r="L9">
            <v>0</v>
          </cell>
          <cell r="N9" t="str">
            <v>N</v>
          </cell>
          <cell r="O9" t="str">
            <v>N/A</v>
          </cell>
          <cell r="P9" t="str">
            <v>N/A</v>
          </cell>
          <cell r="Q9" t="str">
            <v>N/A</v>
          </cell>
          <cell r="R9">
            <v>45085</v>
          </cell>
          <cell r="S9">
            <v>45291</v>
          </cell>
          <cell r="T9">
            <v>206</v>
          </cell>
          <cell r="U9">
            <v>45291</v>
          </cell>
          <cell r="W9" t="str">
            <v>Prestar servicios profesionales a la Dirección de Otras Prestaciones de la ADRES en las actividades relacionadas con la radicación, elaboración de respuestas, insumos y comunicaciones requeridos en las distintas etapas del procedimiento de verificación, reconocimiento y pago de las reclamaciones de servicios médicos, indemnizaciones y gastos derivados de accidentes de tránsito, eventos catastróficos de origen natural, eventos terroristas y demás eventos aprobados por el Ministerio de Salud y Protección Socia</v>
          </cell>
          <cell r="X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Consolidar y analizar la información que se genere de la auditoría realizada por el grupo de
auditoría.
5. Apoyar en la elaboración de las respuestas a las peticiones presentadas por las diferentes
entidades prestadoras de salud, así como la elaboración de informes requeridos durante el proceso
de recobros.
6. Radicar a la mesa de servicios las diferentes validaciones utilizadas para el desarrollo del
proceso de auditoría.
7. Organizar, y gestionar la entrega de los insumos requeridos para el proceso de auditoría de
recobros.
8. Solicitar, verificar y disponer las imágenes de los recobros presentados por la diferentes
entidades al equipo de auditoría.
9. Participar o apoyar en las capacitaciones que se desarrollen durante el proceso auditoria de
recobros presentados por concepto tecnologías no financiados con la UPC o con los presupuestos
máximos.10. Brindar apoyo técnico al equipo de auditoría, en la conformación y estructuración en las bases
de auditoría.
11. Las demás actividades que se deriven del objeto y naturaleza del contrato, que para el efecto
le asigne la Dirección de Otras Prestaciones</v>
          </cell>
          <cell r="Z9">
            <v>93151501</v>
          </cell>
          <cell r="AA9">
            <v>41462296</v>
          </cell>
          <cell r="AB9">
            <v>41462296</v>
          </cell>
          <cell r="AM9">
            <v>5182787</v>
          </cell>
          <cell r="AQ9" t="str">
            <v>N/A</v>
          </cell>
          <cell r="AR9">
            <v>728</v>
          </cell>
          <cell r="AS9">
            <v>45065</v>
          </cell>
          <cell r="AT9">
            <v>41462296</v>
          </cell>
          <cell r="AU9">
            <v>10053</v>
          </cell>
          <cell r="AV9">
            <v>45084</v>
          </cell>
          <cell r="AW9">
            <v>41462296</v>
          </cell>
          <cell r="AX9" t="str">
            <v>A-02-02-02-008-003-01</v>
          </cell>
          <cell r="AY9" t="str">
            <v>SERVICIOS DE CONSULTORÍA EN ADMINISTRACIÓN Y SERVICIOS DE GESTIÓN; SERVICIOS DE TECNOLOGÍA DE LA INFORMACIÓN</v>
          </cell>
          <cell r="AZ9" t="str">
            <v>SEGUROS DEL ESTADO</v>
          </cell>
          <cell r="BA9" t="str">
            <v>14-44101184271</v>
          </cell>
          <cell r="BB9">
            <v>45083</v>
          </cell>
          <cell r="BC9" t="str">
            <v>CUMPLIMIENTO</v>
          </cell>
          <cell r="BD9">
            <v>25</v>
          </cell>
          <cell r="BE9">
            <v>10365574</v>
          </cell>
          <cell r="BF9">
            <v>45083</v>
          </cell>
          <cell r="BG9">
            <v>45085</v>
          </cell>
          <cell r="BH9">
            <v>45483</v>
          </cell>
          <cell r="BI9">
            <v>45085</v>
          </cell>
          <cell r="BJ9" t="str">
            <v>D. OTRAS PRESTACIONES</v>
          </cell>
          <cell r="BK9" t="str">
            <v>PAOLA ANDREA CESPEDES FORERO</v>
          </cell>
          <cell r="BM9">
            <v>52536438</v>
          </cell>
          <cell r="BP9" t="str">
            <v>KELLY JHOANA ITURRIAGO TORREGROSA</v>
          </cell>
          <cell r="BQ9" t="str">
            <v>EN EJECUCION</v>
          </cell>
        </row>
        <row r="10">
          <cell r="C10">
            <v>872</v>
          </cell>
          <cell r="D10" t="str">
            <v>ADRES-CPS-872-2023</v>
          </cell>
          <cell r="E10" t="str">
            <v>CONTRATACION DIRECTA</v>
          </cell>
          <cell r="F10" t="str">
            <v>PRESTACION DE SERVICIOS PROFESIONALES</v>
          </cell>
          <cell r="G10" t="str">
            <v>INICIAL</v>
          </cell>
          <cell r="H10">
            <v>45100</v>
          </cell>
          <cell r="I10" t="str">
            <v>ADRIANA MILENA SANTISTEBAN MONTERO</v>
          </cell>
          <cell r="J10" t="str">
            <v>CC</v>
          </cell>
          <cell r="K10">
            <v>52999080</v>
          </cell>
          <cell r="L10">
            <v>6</v>
          </cell>
          <cell r="M10"/>
          <cell r="N10" t="str">
            <v>N</v>
          </cell>
          <cell r="O10" t="str">
            <v>N/A</v>
          </cell>
          <cell r="P10" t="str">
            <v>N/A</v>
          </cell>
          <cell r="Q10" t="str">
            <v>N/A</v>
          </cell>
          <cell r="R10">
            <v>45103</v>
          </cell>
          <cell r="S10">
            <v>45291</v>
          </cell>
          <cell r="T10">
            <v>188</v>
          </cell>
          <cell r="U10">
            <v>45291</v>
          </cell>
          <cell r="V10" t="str">
            <v>13 TP+25 MEP</v>
          </cell>
          <cell r="W1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1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10"/>
          <cell r="Z10">
            <v>93151501</v>
          </cell>
          <cell r="AA10">
            <v>36279509</v>
          </cell>
          <cell r="AB10">
            <v>36279509</v>
          </cell>
          <cell r="AC10"/>
          <cell r="AD10"/>
          <cell r="AE10"/>
          <cell r="AF10"/>
          <cell r="AG10"/>
          <cell r="AH10"/>
          <cell r="AI10"/>
          <cell r="AJ10"/>
          <cell r="AK10"/>
          <cell r="AL10"/>
          <cell r="AM10">
            <v>5182787</v>
          </cell>
          <cell r="AN10"/>
          <cell r="AO10"/>
          <cell r="AP10"/>
          <cell r="AQ10" t="str">
            <v>N/A</v>
          </cell>
          <cell r="AR10">
            <v>687</v>
          </cell>
          <cell r="AS10">
            <v>45062</v>
          </cell>
          <cell r="AT10">
            <v>943267234</v>
          </cell>
          <cell r="AU10">
            <v>10259</v>
          </cell>
          <cell r="AV10">
            <v>45100</v>
          </cell>
          <cell r="AW10">
            <v>36279509</v>
          </cell>
          <cell r="AX10" t="str">
            <v>A-02-02-02-008-003-01</v>
          </cell>
          <cell r="AY10" t="str">
            <v>SERVICIOS DE CONSULTORÍA EN ADMINISTRACIÓN Y SERVICIOS DE GESTIÓN; SERVICIOS DE TECNOLOGÍA DE LA INFORMACIÓN</v>
          </cell>
          <cell r="AZ10" t="str">
            <v>SEGUROS DEL ESTADO</v>
          </cell>
          <cell r="BA10" t="str">
            <v>14-44-101186072</v>
          </cell>
          <cell r="BB10">
            <v>45100</v>
          </cell>
          <cell r="BC10" t="str">
            <v>CUMPLIMIENTO</v>
          </cell>
          <cell r="BD10">
            <v>25</v>
          </cell>
          <cell r="BE10">
            <v>9069877.25</v>
          </cell>
          <cell r="BF10">
            <v>45100</v>
          </cell>
          <cell r="BG10">
            <v>45103</v>
          </cell>
          <cell r="BH10">
            <v>45483</v>
          </cell>
          <cell r="BI10">
            <v>45101</v>
          </cell>
          <cell r="BJ10" t="str">
            <v>D. OTRAS PRESTACIONES</v>
          </cell>
          <cell r="BK10" t="str">
            <v xml:space="preserve">MILLER ALEXANDER REINA ESCOBAR-RODRIGO ALEXANDER MOLINA PALOMARES RAD 20236400051283 A PARTIR DEL 11 AL 30 DE AGOSTO-ALCANCE 20236400059373 HASTA EL 30 DE SEPTIEMBRE </v>
          </cell>
          <cell r="BL10"/>
          <cell r="BM10">
            <v>70663332</v>
          </cell>
          <cell r="BN10" t="str">
            <v>GRUPO DE VALIDACIÓN DE RESULTADOS DE AUDITORÍA</v>
          </cell>
          <cell r="BO10" t="str">
            <v>GESTOR DE OPERACIONES</v>
          </cell>
          <cell r="BP10" t="str">
            <v>JENNY CAROLINA GARCIA VARON</v>
          </cell>
          <cell r="BQ10" t="str">
            <v>EN EJECUCION</v>
          </cell>
          <cell r="BR10"/>
          <cell r="BS10"/>
          <cell r="BT10"/>
          <cell r="BU10"/>
          <cell r="BV10"/>
          <cell r="BW10"/>
          <cell r="BX10"/>
          <cell r="BY10"/>
          <cell r="BZ10"/>
          <cell r="CA10"/>
          <cell r="CB10"/>
          <cell r="CC10"/>
          <cell r="CD10"/>
          <cell r="CE10"/>
          <cell r="CF10"/>
          <cell r="CG10"/>
          <cell r="CH10"/>
          <cell r="CI10"/>
          <cell r="CJ10"/>
          <cell r="CK10"/>
          <cell r="CL10"/>
          <cell r="CM10"/>
          <cell r="CN10"/>
          <cell r="CO10"/>
        </row>
        <row r="11">
          <cell r="C11">
            <v>353</v>
          </cell>
          <cell r="D11" t="str">
            <v>ADRES-CPS-353-2023</v>
          </cell>
          <cell r="E11" t="str">
            <v>CONTRATACION DIRECTA</v>
          </cell>
          <cell r="F11" t="str">
            <v>PRESTACION DE SERVICIOS PROFESIONALES</v>
          </cell>
          <cell r="G11" t="str">
            <v>INICIAL</v>
          </cell>
          <cell r="H11">
            <v>44959.522256944445</v>
          </cell>
          <cell r="I11" t="str">
            <v>SAID HERNAN LOPEZ LOZANO</v>
          </cell>
          <cell r="J11" t="str">
            <v>CC</v>
          </cell>
          <cell r="K11">
            <v>7168282</v>
          </cell>
          <cell r="L11">
            <v>8</v>
          </cell>
          <cell r="M11" t="str">
            <v>Bogotá</v>
          </cell>
          <cell r="N11" t="str">
            <v>N</v>
          </cell>
          <cell r="O11" t="str">
            <v>N/A</v>
          </cell>
          <cell r="P11" t="str">
            <v>N/A</v>
          </cell>
          <cell r="Q11" t="str">
            <v>N/A</v>
          </cell>
          <cell r="R11">
            <v>44960</v>
          </cell>
          <cell r="S11">
            <v>45079</v>
          </cell>
          <cell r="T11">
            <v>119</v>
          </cell>
          <cell r="U11">
            <v>45079</v>
          </cell>
          <cell r="V11" t="str">
            <v>6 TP+E+41 MEPR</v>
          </cell>
          <cell r="W11" t="str">
            <v>Prestar servicios profesionales para apoyar el desarrollo e implementación de nuevas soluciones que se requieran para la operación y fortalecimiento de los procesos misionales de la Entidad.</v>
          </cell>
          <cell r="X11"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DGTIC.6. Brindar el acompañamiento técnico de estabilización de las aplicaciones, servicios,
integraciones o mejoras puestas en producción, que sea requerido a través de la Mesa de Servicio
o por el supervisor.
7. Las demás actividades que se deriven del objeto y naturaleza del contrato, que para el efecto le
designe la DGTIC.</v>
          </cell>
          <cell r="Y11">
            <v>427</v>
          </cell>
          <cell r="Z11">
            <v>81111811</v>
          </cell>
          <cell r="AA11">
            <v>44928008</v>
          </cell>
          <cell r="AB11">
            <v>44928008</v>
          </cell>
          <cell r="AC11"/>
          <cell r="AD11"/>
          <cell r="AE11"/>
          <cell r="AF11"/>
          <cell r="AG11"/>
          <cell r="AH11"/>
          <cell r="AI11"/>
          <cell r="AJ11"/>
          <cell r="AK11"/>
          <cell r="AL11"/>
          <cell r="AM11">
            <v>11232002</v>
          </cell>
          <cell r="AN11"/>
          <cell r="AO11"/>
          <cell r="AP11"/>
          <cell r="AQ11" t="str">
            <v>N/A</v>
          </cell>
          <cell r="AR11">
            <v>512</v>
          </cell>
          <cell r="AS11">
            <v>44937</v>
          </cell>
          <cell r="AT11">
            <v>44928008</v>
          </cell>
          <cell r="AU11">
            <v>2462</v>
          </cell>
          <cell r="AV11">
            <v>44959</v>
          </cell>
          <cell r="AW11">
            <v>44928008</v>
          </cell>
          <cell r="AX11" t="str">
            <v>A-02-02-02-008-003-01</v>
          </cell>
          <cell r="AY11" t="str">
            <v>SERVICIOS DE CONSULTORÍA EN ADMINISTRACIÓN Y SERVICIOS DE GESTIÓN; SERVICIOS DE TECNOLOGÍA DE LA INFORMACIÓN</v>
          </cell>
          <cell r="AZ11" t="str">
            <v>SEGUROS DEL ESTADO</v>
          </cell>
          <cell r="BA11" t="str">
            <v>62-46-101004544</v>
          </cell>
          <cell r="BB11">
            <v>44960</v>
          </cell>
          <cell r="BC11" t="str">
            <v>CUMPLIMIENTO</v>
          </cell>
          <cell r="BD11">
            <v>25</v>
          </cell>
          <cell r="BE11">
            <v>11232002</v>
          </cell>
          <cell r="BF11">
            <v>44960</v>
          </cell>
          <cell r="BG11">
            <v>44960</v>
          </cell>
          <cell r="BH11">
            <v>45270</v>
          </cell>
          <cell r="BI11">
            <v>44961</v>
          </cell>
          <cell r="BJ11" t="str">
            <v>D. GESTION TECNOLOGIAS DE LA INFORMACION Y COMUNICACIONES</v>
          </cell>
          <cell r="BK11" t="str">
            <v>ERNESTO RAMIREZ VIRGUEZ</v>
          </cell>
          <cell r="BL11"/>
          <cell r="BM11">
            <v>80097261</v>
          </cell>
          <cell r="BN11" t="str">
            <v>GRUPO DE GESTION DE OPERACIONES DE SISTEMAS DE INFORMACION</v>
          </cell>
          <cell r="BO11" t="str">
            <v>GESTOR DE OPERACIONES</v>
          </cell>
          <cell r="BP11" t="str">
            <v>JUAN CAMILO MARTINEZ RODRIGUEZ</v>
          </cell>
          <cell r="BQ11" t="str">
            <v>TERMINADO</v>
          </cell>
          <cell r="BR11" t="str">
            <v>MASCULINO</v>
          </cell>
          <cell r="BS11" t="str">
            <v>Villa de Leyva</v>
          </cell>
          <cell r="BT11" t="str">
            <v>Eapa 2 Modulo 4 Casa 3</v>
          </cell>
          <cell r="BU11">
            <v>3213260518</v>
          </cell>
          <cell r="BV11" t="str">
            <v>said_hl@hotmail.com</v>
          </cell>
          <cell r="BW11">
            <v>27190</v>
          </cell>
          <cell r="BX11">
            <v>45247</v>
          </cell>
          <cell r="BY11">
            <v>49</v>
          </cell>
          <cell r="BZ11" t="str">
            <v>SANITAS</v>
          </cell>
          <cell r="CA11" t="str">
            <v>SKANDIA</v>
          </cell>
          <cell r="CB11" t="str">
            <v>POSITIVA</v>
          </cell>
          <cell r="CC11" t="str">
            <v>ING DE SISTEMAS</v>
          </cell>
          <cell r="CD11"/>
          <cell r="CE11"/>
          <cell r="CF11"/>
          <cell r="CG11"/>
          <cell r="CH11" t="str">
            <v>CO1.PCCNTR.4541615</v>
          </cell>
          <cell r="CI11"/>
          <cell r="CJ11"/>
          <cell r="CK11"/>
          <cell r="CL11"/>
          <cell r="CM11"/>
          <cell r="CN11"/>
          <cell r="CO11"/>
        </row>
        <row r="12">
          <cell r="C12">
            <v>412</v>
          </cell>
          <cell r="D12" t="str">
            <v>ADRES-CPS-412-2023</v>
          </cell>
          <cell r="E12" t="str">
            <v>CONTRATACION DIRECTA</v>
          </cell>
          <cell r="F12" t="str">
            <v>PRESTACION DE SERVICIOS DE APOYO A LA GESTION</v>
          </cell>
          <cell r="G12" t="str">
            <v>INICIAL</v>
          </cell>
          <cell r="H12">
            <v>45036</v>
          </cell>
          <cell r="I12" t="str">
            <v>ADRIANA ROCIO ESPÍNDOLA ROMERO</v>
          </cell>
          <cell r="J12" t="str">
            <v>CC</v>
          </cell>
          <cell r="K12">
            <v>52835696</v>
          </cell>
          <cell r="L12">
            <v>9</v>
          </cell>
          <cell r="M12" t="str">
            <v>Bogotá</v>
          </cell>
          <cell r="N12" t="str">
            <v>N</v>
          </cell>
          <cell r="O12" t="str">
            <v>N/A</v>
          </cell>
          <cell r="P12" t="str">
            <v>N/A</v>
          </cell>
          <cell r="Q12" t="str">
            <v>N/A</v>
          </cell>
          <cell r="R12">
            <v>45042</v>
          </cell>
          <cell r="S12">
            <v>45291</v>
          </cell>
          <cell r="T12">
            <v>249</v>
          </cell>
          <cell r="U12">
            <v>45291</v>
          </cell>
          <cell r="V12" t="str">
            <v>15 TFTL/TL+4 ME O 6 SES+4 ME</v>
          </cell>
          <cell r="W1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12">
            <v>524</v>
          </cell>
          <cell r="Z12">
            <v>93151501</v>
          </cell>
          <cell r="AA12">
            <v>38460399</v>
          </cell>
          <cell r="AB12">
            <v>38460399</v>
          </cell>
          <cell r="AM12">
            <v>4048463</v>
          </cell>
          <cell r="AQ12" t="str">
            <v>N/A</v>
          </cell>
          <cell r="AR12">
            <v>605</v>
          </cell>
          <cell r="AS12">
            <v>45016</v>
          </cell>
          <cell r="AT12">
            <v>1999940748</v>
          </cell>
          <cell r="AU12">
            <v>6168</v>
          </cell>
          <cell r="AV12">
            <v>45036</v>
          </cell>
          <cell r="AW12">
            <v>38460399</v>
          </cell>
          <cell r="AX12" t="str">
            <v>A-02-02-02-008-003-01</v>
          </cell>
          <cell r="AY12" t="str">
            <v>SERVICIOS DE CONSULTORÍA EN ADMINISTRACIÓN Y SERVICIOS DE GESTIÓN; SERVICIOS DE TECNOLOGÍA DE LA INFORMACIÓN</v>
          </cell>
          <cell r="AZ12" t="str">
            <v>ASEGURADORA SOLIDARIA DE COLOMBIA</v>
          </cell>
          <cell r="BA12" t="str">
            <v>380-47-994000134397</v>
          </cell>
          <cell r="BB12">
            <v>45040</v>
          </cell>
          <cell r="BC12" t="str">
            <v>CUMPLIMIENTO</v>
          </cell>
          <cell r="BD12">
            <v>25</v>
          </cell>
          <cell r="BE12">
            <v>9615099.75</v>
          </cell>
          <cell r="BF12">
            <v>45036</v>
          </cell>
          <cell r="BG12">
            <v>45042</v>
          </cell>
          <cell r="BH12">
            <v>45476</v>
          </cell>
          <cell r="BI12">
            <v>45037</v>
          </cell>
          <cell r="BJ12" t="str">
            <v>D. OTRAS PRESTACIONES</v>
          </cell>
          <cell r="BK12" t="str">
            <v>HEIDY PATRICIA PARRA CHAVARRO</v>
          </cell>
          <cell r="BM12">
            <v>52455010</v>
          </cell>
          <cell r="BN12" t="str">
            <v>GRUPO DE GESTIÓN DE RECONOCIMIENTOS</v>
          </cell>
          <cell r="BO12" t="str">
            <v>GESTOR DE OPERACIONES</v>
          </cell>
          <cell r="BP12" t="str">
            <v>ROSA ELIANA RODRIGUEZ BERNAL</v>
          </cell>
          <cell r="BQ12" t="str">
            <v>EN EJECUCION</v>
          </cell>
          <cell r="BX12">
            <v>45247</v>
          </cell>
          <cell r="BY12">
            <v>123</v>
          </cell>
        </row>
        <row r="13">
          <cell r="C13">
            <v>727</v>
          </cell>
          <cell r="D13" t="str">
            <v>ADRES-CPS-727-2023</v>
          </cell>
          <cell r="E13" t="str">
            <v>CONTRATACION DIRECTA</v>
          </cell>
          <cell r="F13" t="str">
            <v>PRESTACION DE SERVICIOS PROFESIONALES</v>
          </cell>
          <cell r="G13" t="str">
            <v>CESION</v>
          </cell>
          <cell r="H13">
            <v>45182</v>
          </cell>
          <cell r="I13" t="str">
            <v>ALBERTO ARANGUREN MOSCOSO</v>
          </cell>
          <cell r="J13" t="str">
            <v>CC</v>
          </cell>
          <cell r="K13">
            <v>80111786</v>
          </cell>
          <cell r="L13">
            <v>8</v>
          </cell>
          <cell r="M13" t="str">
            <v>Bogotá</v>
          </cell>
          <cell r="N13" t="str">
            <v>N</v>
          </cell>
          <cell r="O13" t="str">
            <v>N/A</v>
          </cell>
          <cell r="P13" t="str">
            <v>N/A</v>
          </cell>
          <cell r="Q13" t="str">
            <v>N/A</v>
          </cell>
          <cell r="R13">
            <v>45182</v>
          </cell>
          <cell r="S13">
            <v>45291</v>
          </cell>
          <cell r="T13">
            <v>109</v>
          </cell>
          <cell r="U13">
            <v>45291</v>
          </cell>
          <cell r="V13">
            <v>9</v>
          </cell>
          <cell r="W13" t="str">
            <v>Prestar servicios profesionales especializados a la Dirección de Otras Prestaciones de la ADRES apoyando las actividades relacionadas con el seguimiento y trámite de los resultados de los procesos de reconocimiento y pago de los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conforme a la normativa y manuales vigentes; así como en actividades de apoyo para la definición, modificación y/o actualización de los criterios de auditoría de los procesos antes señalados</v>
          </cell>
          <cell r="X13" t="str">
            <v>1. Apoyar en la definición, modificación y/o actualización de criterios de los manuales,
procesos y procedimientos, relacionados con la auditoría en salud en la Dirección
de Otras Prestaciones por conceptos de servicios de salud determinados por el
Ministerio de Salud y Protección Social;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de
conformidad con el marco normativo vigente, los lineamientos y las instrucciones
que se señalen frente al particular, a fin de emitir los conceptos necesarios por la
Dirección o respuestas a los diferentes actores del SGSSS.
2. Apoyar técnicamente a la ADRES en el diseño y ejecución de validaciones y
alertas a practicarse a las cuentas derivadas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3. Apoyar en la preparación de las tablas y diferentes insumos necesarios para
adelantar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Realizar las verificaciones previas a los resultados del proceso de auditoría que
adelante directamente la ADRES a los servicios y tecnologías en salud que sean
presentados ante la entidad relacionados con eventos catastróficos de origen
natural, terroristas y accidentes de tránsito y de las solicitudes por servicios y
tecnologías en salud no financiadas por la UPC.
5. Preparar y presentar a la Dirección de Otras Prestaciones las respuestas de las
consultas y peticiones enviadas por los diferentes actores que conforman el
Sistema de Seguridad Social en Salud, así como de los diferentes entes de
inspección, vigilancia, control e investigación, que estén relacionadas prestaciones
de servicios de salud a víctimas de eventos de origen natural, de eventos
terroristas, de las víctimas de accidentes de tránsito cuando no exista cobertura
por parte del SOAT y de las solicitudes por servicios y tecnologías en salud no
financiadas por la UPC.
6. Apoyar en la revisión de las observaciones sobre los diferentes insumos
generados en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7. Preparar la información y participar en las reuniones en que se solicite su
asistencia por la relación de los temas a tratar con las actividades del objeto
contractual.
8. Las demás actividades que se deriven del objeto y naturaleza del contrato que
para el efecto le asigne la Dirección de Otras Prestaciones.</v>
          </cell>
          <cell r="Z13">
            <v>93151501</v>
          </cell>
          <cell r="AA13">
            <v>0</v>
          </cell>
          <cell r="AB13">
            <v>0</v>
          </cell>
          <cell r="AE13">
            <v>45182</v>
          </cell>
          <cell r="AF13">
            <v>41170923.200000003</v>
          </cell>
          <cell r="AM13">
            <v>8518122</v>
          </cell>
          <cell r="AQ13" t="str">
            <v>N/A</v>
          </cell>
          <cell r="AR13">
            <v>729</v>
          </cell>
          <cell r="AS13">
            <v>45065</v>
          </cell>
          <cell r="AT13">
            <v>68144976</v>
          </cell>
          <cell r="AU13">
            <v>23625</v>
          </cell>
          <cell r="AV13">
            <v>45182</v>
          </cell>
          <cell r="AW13">
            <v>41170923.200000003</v>
          </cell>
          <cell r="AX13" t="str">
            <v>A-02-02-02-008-003-01</v>
          </cell>
          <cell r="AY13" t="str">
            <v>SERVICIOS DE CONSULTORÍA EN ADMINISTRACIÓN Y SERVICIOS DE GESTIÓN; SERVICIOS DE TECNOLOGÍA DE LA INFORMACIÓN</v>
          </cell>
          <cell r="AZ13" t="str">
            <v>SEGUROS DEL ESTADO</v>
          </cell>
          <cell r="BA13" t="str">
            <v>61-46-101023258</v>
          </cell>
          <cell r="BB13">
            <v>45182</v>
          </cell>
          <cell r="BC13" t="str">
            <v>CUMPLIMIENTO</v>
          </cell>
          <cell r="BD13">
            <v>25</v>
          </cell>
          <cell r="BE13">
            <v>0</v>
          </cell>
          <cell r="BF13">
            <v>45182</v>
          </cell>
          <cell r="BG13">
            <v>45182</v>
          </cell>
          <cell r="BH13">
            <v>45473</v>
          </cell>
          <cell r="BI13">
            <v>45182</v>
          </cell>
          <cell r="BJ13" t="str">
            <v>D. OTRAS PRESTACIONES</v>
          </cell>
          <cell r="BK13" t="str">
            <v>MAYRA ALEJANDRA PEREZ BEJARANO-CAMILO ANDRES PLAZAS VELOZA RAD 20236400054973 A PARTIR DEL 1 DE SEPTIEMBRE</v>
          </cell>
          <cell r="BM13">
            <v>1026550881</v>
          </cell>
          <cell r="BN13" t="str">
            <v>GRUPO DE VERIFICACIÓN Y AUDITORÍA DE CUENTAS</v>
          </cell>
          <cell r="BO13" t="str">
            <v>GESTOR DE OPERACIONES</v>
          </cell>
          <cell r="BP13" t="str">
            <v>DIANA CAROLINA BONILLA RODRIGUEZ</v>
          </cell>
          <cell r="BQ13" t="str">
            <v>EN EJECUCION</v>
          </cell>
          <cell r="BR13" t="str">
            <v>MASCULINO</v>
          </cell>
          <cell r="BS13" t="str">
            <v>Bogotá</v>
          </cell>
          <cell r="BT13" t="str">
            <v>Cll 160 72 51 TO 2 APTO 402 APTO RINCON DE LA COLINA PUENTE ARANDA</v>
          </cell>
          <cell r="BU13">
            <v>3554631</v>
          </cell>
          <cell r="BV13" t="str">
            <v>alb.aranguren@gmail.com</v>
          </cell>
          <cell r="BW13">
            <v>34212</v>
          </cell>
          <cell r="BX13">
            <v>45247</v>
          </cell>
          <cell r="BY13">
            <v>30</v>
          </cell>
          <cell r="BZ13" t="str">
            <v>COMPENSAR</v>
          </cell>
          <cell r="CA13" t="str">
            <v>SKANDIA</v>
          </cell>
          <cell r="CB13" t="str">
            <v>POSITIVA</v>
          </cell>
          <cell r="CC13" t="str">
            <v>ABOGADO-ESP EN DERECHO DE LOS NEGOCIOS INTERNACIONALES</v>
          </cell>
        </row>
        <row r="14">
          <cell r="C14">
            <v>397</v>
          </cell>
          <cell r="D14" t="str">
            <v>ADRES-CPS-397-2023</v>
          </cell>
          <cell r="E14" t="str">
            <v>CONTRATACION DIRECTA</v>
          </cell>
          <cell r="F14" t="str">
            <v>PRESTACION DE SERVICIOS PROFESIONALES</v>
          </cell>
          <cell r="G14" t="str">
            <v>INICIAL</v>
          </cell>
          <cell r="H14">
            <v>44999</v>
          </cell>
          <cell r="I14" t="str">
            <v>JOSE OCTAVIANO BARRERA GUTIERREZ</v>
          </cell>
          <cell r="J14" t="str">
            <v>CC</v>
          </cell>
          <cell r="K14">
            <v>7228893</v>
          </cell>
          <cell r="L14">
            <v>6</v>
          </cell>
          <cell r="M14" t="str">
            <v>Bogotá</v>
          </cell>
          <cell r="N14" t="str">
            <v>N</v>
          </cell>
          <cell r="O14" t="str">
            <v>N/A</v>
          </cell>
          <cell r="P14" t="str">
            <v>N/A</v>
          </cell>
          <cell r="Q14" t="str">
            <v>N/A</v>
          </cell>
          <cell r="R14">
            <v>45002</v>
          </cell>
          <cell r="S14">
            <v>45123</v>
          </cell>
          <cell r="T14">
            <v>121</v>
          </cell>
          <cell r="U14">
            <v>45123</v>
          </cell>
          <cell r="V14" t="str">
            <v>6 TP+E+41 MEPR</v>
          </cell>
          <cell r="W14" t="str">
            <v>Prestar servicios profesionales especializados a la Dirección de otras Prestaciones de la ADRES, liderando las actividades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v>
          </cell>
          <cell r="X14" t="str">
            <v>1. Participar en la planeación, ejecución y monitoreo de las actividades
relacionadas con el seguimiento, implementación, verificación, definición y
control del proceso de revisión de la calidad de los resultados de auditoría
de recobros y reclamaciones.
2. Realizar las actividades relacionadas con los procesos de desarrollo e
implementación de validaciones, necesarias para garantizar el proceso de
revisión de calidad de recobros y reclamaciones.
3. Establecer los controles requeridos asociados a las actividades del proceso
de validación de calidad de recobros y reclamaciones.
4. Apoyar las actividades inherentes con la evaluación de la eficiencia y
eficacia del proceso de validación de calidad de recobros y reclamaciones,
así como verificar la adecuada implementación de acciones preventivas,
correctivas y/o de mejora necesarias de los referidos procesos.
5. Identificar, analizar y proponer estrategias para garantizar la aplicación
eficiente y eficaz de los criterios de auditoría planteando oportunidades de
mejora en el proceso de certificación de resultados de la revisión de calidad
y el proceso de Reintegro de recursos a favor del sistema por recursos
apropiados o reconocidos sin justa causa.
6. Efectuar la revisión de calidad de los resultados del proceso de revisión,
verificación de los recobros y reclamaciones, que hayan sido generados
directamente por la ADRES o por los terceros contratados por la misma,
según sea requerido.
7. Brindar retroalimentación a los involucrados sobre los resultados de las
actividades de Aseguramiento de Calidad para establecer acciones de
mejora a implementar en sus respectivos procesos.
8. Participar en las sesiones de conciliación a las que se le cite para brindar
el apoyo técnico operativo necesario a fin de justificar las no conformidades
encontradas en el proceso de verificación de calidad de los resultados de
auditoría de recobros y reclamaciones.
9. Revisar y validar certificaciones de pre-cierre y cierre de los paquetes
auditados directamente por la Entidad o por los terceros contratados para
dar continuidad al trámite de la ordenación del gasto 10. Realizar las actividades de seguimiento al resultado de productividad
asignada a los analistas y auditores de los componentes (médico,
financiero, jurídico) y entregar el respectivo reporte cuando la coordinación
del grupo lo requiera.
11. Las demás actividades que se deriven del objeto y naturaleza del contrato, que
para el efecto le asigne el supervisor</v>
          </cell>
          <cell r="Z14">
            <v>93151501</v>
          </cell>
          <cell r="AA14">
            <v>44928008</v>
          </cell>
          <cell r="AB14">
            <v>44928008</v>
          </cell>
          <cell r="AM14">
            <v>11232002</v>
          </cell>
          <cell r="AQ14" t="str">
            <v>N/A</v>
          </cell>
          <cell r="AR14">
            <v>452</v>
          </cell>
          <cell r="AS14">
            <v>44936</v>
          </cell>
          <cell r="AT14">
            <v>44928008</v>
          </cell>
          <cell r="AU14">
            <v>4373</v>
          </cell>
          <cell r="AV14">
            <v>45001</v>
          </cell>
          <cell r="AW14">
            <v>44928008</v>
          </cell>
          <cell r="AX14" t="str">
            <v>A-02-02-02-008-003-01</v>
          </cell>
          <cell r="AY14" t="str">
            <v>SERVICIOS DE CONSULTORÍA EN ADMINISTRACIÓN Y SERVICIOS DE GESTIÓN; SERVICIOS DE TECNOLOGÍA DE LA INFORMACIÓN</v>
          </cell>
          <cell r="AZ14" t="str">
            <v>ASEGURADORA SOLIDARIA DE COLOMBIA</v>
          </cell>
          <cell r="BA14" t="str">
            <v>310-47-994000008143</v>
          </cell>
          <cell r="BB14">
            <v>44999</v>
          </cell>
          <cell r="BC14" t="str">
            <v>CUMPLIMIENTO</v>
          </cell>
          <cell r="BD14">
            <v>25</v>
          </cell>
          <cell r="BE14">
            <v>11232002</v>
          </cell>
          <cell r="BF14">
            <v>44999</v>
          </cell>
          <cell r="BG14">
            <v>45006</v>
          </cell>
          <cell r="BH14">
            <v>45311</v>
          </cell>
          <cell r="BI14">
            <v>45002</v>
          </cell>
          <cell r="BJ14" t="str">
            <v>D. OTRAS PRESTACIONES</v>
          </cell>
          <cell r="BK14" t="str">
            <v>CAMILO ANDRES PLAZAS VELOZA-RODRIGO ALEXANDER MOLINA PALOMARES RAD 20231450019843 DEL 14 DE ABRIL AL 7 DE MAYO DE 2023</v>
          </cell>
          <cell r="BL14"/>
          <cell r="BM14">
            <v>4151998</v>
          </cell>
          <cell r="BN14" t="str">
            <v>GRUPO DE VERIFICACIÓN Y AUDITORÍA DE CUENTAS</v>
          </cell>
          <cell r="BO14" t="str">
            <v>GESTOR DE OPERACIONES</v>
          </cell>
          <cell r="BP14" t="str">
            <v>JUAN CAMILO MARTINEZ RODRIGUEZ</v>
          </cell>
          <cell r="BQ14" t="str">
            <v>TERMINADO</v>
          </cell>
          <cell r="BR14" t="str">
            <v>MASCULINO</v>
          </cell>
          <cell r="BS14" t="str">
            <v>Bogotá</v>
          </cell>
          <cell r="BT14" t="str">
            <v>Cra 50 128 25 501</v>
          </cell>
          <cell r="BU14">
            <v>3002147470</v>
          </cell>
          <cell r="BV14" t="str">
            <v>joseobarrerag@gmail.com</v>
          </cell>
          <cell r="BW14">
            <v>26761</v>
          </cell>
          <cell r="BX14">
            <v>45247</v>
          </cell>
          <cell r="BY14">
            <v>50</v>
          </cell>
          <cell r="BZ14" t="str">
            <v>COMPENSAR</v>
          </cell>
          <cell r="CA14" t="str">
            <v>COLPENSIONES</v>
          </cell>
          <cell r="CB14" t="str">
            <v>POSITIVA</v>
          </cell>
          <cell r="CC14" t="str">
            <v>MEDICO-ESPECIALIZACION EN DERECHO
MEDICO-ESPECIALIZACION EN ECONOMIA PARA
NO ECONOMISTAS-MAESTRIA EN ADMINISTRACION DE
SALUD</v>
          </cell>
          <cell r="CH14" t="str">
            <v>CO1.PCCNTR.4762747</v>
          </cell>
        </row>
        <row r="15">
          <cell r="C15">
            <v>808</v>
          </cell>
          <cell r="D15" t="str">
            <v>ADRES-CPS-808-2023</v>
          </cell>
          <cell r="E15" t="str">
            <v>CONTRATACION DIRECTA</v>
          </cell>
          <cell r="F15" t="str">
            <v>PRESTACION DE SERVICIOS PROFESIONALES</v>
          </cell>
          <cell r="G15" t="str">
            <v>INICIAL</v>
          </cell>
          <cell r="H15">
            <v>45093</v>
          </cell>
          <cell r="I15" t="str">
            <v>ALCIRA YANNETH MALAGON MUÑOZ</v>
          </cell>
          <cell r="J15" t="str">
            <v>CC</v>
          </cell>
          <cell r="K15">
            <v>52560761</v>
          </cell>
          <cell r="L15">
            <v>8</v>
          </cell>
          <cell r="N15" t="str">
            <v>N</v>
          </cell>
          <cell r="O15" t="str">
            <v>N/A</v>
          </cell>
          <cell r="P15" t="str">
            <v>N/A</v>
          </cell>
          <cell r="Q15" t="str">
            <v>N/A</v>
          </cell>
          <cell r="R15">
            <v>45098</v>
          </cell>
          <cell r="S15">
            <v>45291</v>
          </cell>
          <cell r="T15">
            <v>193</v>
          </cell>
          <cell r="U15">
            <v>45291</v>
          </cell>
          <cell r="W15" t="str">
            <v>Prestar servicios profesionales a la Dirección de Otras Prestaciones de la ADRES en las actividades de seguimiento, reporte y/o actualizaciones relacionadas con la planeación estratégica de la Dirección</v>
          </cell>
          <cell r="X15" t="str">
            <v>1. Participar en la elaboración, ajuste o actualización de la formulación de los planes de acción, mapas de riesgos y formulación de indicadores de la Dirección de Otras Prestaciones. 2. Realizar seguimiento y reporte a los indicadores de gestión y plan de acción de la dependencia. 3. Ajustar, elaborar o actualizar los manuales operativos de la Dirección de Otras Prestaciones. 4. Realizar seguimiento a los planes de mejoramiento de la Dirección de Otras Prestaciones, según las directrices y acompañamiento de la Oficina de Control Interno. 5. Elaborar, ajustar y reportar los riesgos asociados a la operación de la Dirección de Otras Prestaciones. 6. Reportar los avances de los planes de acción de la Dirección de Otras Prestaciones. 7. Realizar seguimiento y actualización al plan de adquisiciones de la Dirección de Otras Prestaciones. 8. Atender las auditorías internas que adelante la Oficina de Control Interno de la ADRES, y remitir los insumos y demás reportes que esta requiera. 9. Las demás actividades que se deriven del objeto y naturaleza del contrato, que para el efecto le asigne la Dirección de Otras Prestaciones</v>
          </cell>
          <cell r="Z15">
            <v>93151501</v>
          </cell>
          <cell r="AA15">
            <v>63000000</v>
          </cell>
          <cell r="AB15">
            <v>63000000</v>
          </cell>
          <cell r="AM15">
            <v>9000000</v>
          </cell>
          <cell r="AQ15" t="str">
            <v>N/A</v>
          </cell>
          <cell r="AR15">
            <v>706</v>
          </cell>
          <cell r="AS15">
            <v>45064</v>
          </cell>
          <cell r="AT15">
            <v>63000000</v>
          </cell>
          <cell r="AU15">
            <v>10218</v>
          </cell>
          <cell r="AV15">
            <v>45097</v>
          </cell>
          <cell r="AW15">
            <v>63000000</v>
          </cell>
          <cell r="AX15" t="str">
            <v>A-02-02-02-008-003-01</v>
          </cell>
          <cell r="AY15" t="str">
            <v>SERVICIOS DE CONSULTORÍA EN ADMINISTRACIÓN Y SERVICIOS DE GESTIÓN; SERVICIOS DE TECNOLOGÍA DE LA INFORMACIÓN</v>
          </cell>
          <cell r="AZ15" t="str">
            <v>SEGUROS DEL ESTADO</v>
          </cell>
          <cell r="BA15" t="str">
            <v>96-46-101014423</v>
          </cell>
          <cell r="BB15">
            <v>45093</v>
          </cell>
          <cell r="BC15" t="str">
            <v>CUMPLIMIENTO</v>
          </cell>
          <cell r="BD15">
            <v>25</v>
          </cell>
          <cell r="BE15">
            <v>15750000</v>
          </cell>
          <cell r="BF15">
            <v>45093</v>
          </cell>
          <cell r="BG15">
            <v>45097</v>
          </cell>
          <cell r="BH15">
            <v>45476</v>
          </cell>
          <cell r="BI15">
            <v>45098</v>
          </cell>
          <cell r="BJ15" t="str">
            <v>D. OTRAS PRESTACIONES</v>
          </cell>
          <cell r="BK15" t="str">
            <v>JAIRO EDISON TIRADO MARTINEZ</v>
          </cell>
          <cell r="BM15">
            <v>80020032</v>
          </cell>
          <cell r="BN15" t="str">
            <v>D. OTRAS PRESTACIONES</v>
          </cell>
          <cell r="BO15" t="str">
            <v>JEFE</v>
          </cell>
          <cell r="BP15" t="str">
            <v>KELLY JHOANA ITURRIAGO TORREGROSA</v>
          </cell>
          <cell r="BQ15" t="str">
            <v>EN EJECUCION</v>
          </cell>
        </row>
        <row r="16">
          <cell r="C16">
            <v>191</v>
          </cell>
          <cell r="D16" t="str">
            <v>ADRES-CPS-191-2023</v>
          </cell>
          <cell r="E16" t="str">
            <v>CONTRATACION DIRECTA</v>
          </cell>
          <cell r="F16" t="str">
            <v>PRESTACION DE SERVICIOS PROFESIONALES</v>
          </cell>
          <cell r="G16" t="str">
            <v>INICIAL</v>
          </cell>
          <cell r="H16">
            <v>44950</v>
          </cell>
          <cell r="I16" t="str">
            <v>JORGE OVIDIO SOTELO VILLAMIL</v>
          </cell>
          <cell r="J16" t="str">
            <v>CC</v>
          </cell>
          <cell r="K16">
            <v>7303696</v>
          </cell>
          <cell r="L16">
            <v>2</v>
          </cell>
          <cell r="M16" t="str">
            <v>Bogotá</v>
          </cell>
          <cell r="N16" t="str">
            <v>N</v>
          </cell>
          <cell r="O16" t="str">
            <v>N/A</v>
          </cell>
          <cell r="P16" t="str">
            <v>N/A</v>
          </cell>
          <cell r="Q16" t="str">
            <v>N/A</v>
          </cell>
          <cell r="R16">
            <v>44952</v>
          </cell>
          <cell r="S16">
            <v>45071</v>
          </cell>
          <cell r="T16">
            <v>119</v>
          </cell>
          <cell r="U16">
            <v>45071</v>
          </cell>
          <cell r="V16" t="str">
            <v>13 TP+25 MEP</v>
          </cell>
          <cell r="W16" t="str">
            <v>Prestar servicios profesionales especializados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elaboración y medición de indicadores para las causales incluidas en los procesos de reintegro de recursos apropiados o reconocidos sin justa causa</v>
          </cell>
          <cell r="X1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Elaborar indicadores de gestión sobre la productividad de los procesos de reintegro
y conceptos técnicos para la Oficina Asesora Jurídica.
3. Hacer el seguimiento de los indicadores de gestión sobre la productividad de los
procesos de reintegro y conceptos técnicos para la Oficina Asesora Jurídica.
4. Realizar análisis de los indicadores de gestión sobre la productividad de los procesos
de reintegro y conceptos técnicos para la Oficina Asesora Jurídica.
5.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6.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7. Participar activamente en las capacitaciones. reuniones. conciliaciones y/o mesas
trabajo programadas.
8.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9. Elaborar informes sobre los Craiterios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10. Efectuar conceptos sobre los Craiterios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11. Determinar hallazgos por la posible apropiación o reconocimientos sin justa causa
sobre los Craiterios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12. Las demás actividades que se deriven del objeto y naturaleza del contrato. que para
el efecto le asigne la Dirección de Otras Prestaciones.</v>
          </cell>
          <cell r="Y16">
            <v>469</v>
          </cell>
          <cell r="Z16">
            <v>93151501</v>
          </cell>
          <cell r="AA16">
            <v>30000000</v>
          </cell>
          <cell r="AB16">
            <v>30000000</v>
          </cell>
          <cell r="AM16">
            <v>7500000</v>
          </cell>
          <cell r="AQ16" t="str">
            <v>N/A</v>
          </cell>
          <cell r="AR16">
            <v>482</v>
          </cell>
          <cell r="AS16">
            <v>44936</v>
          </cell>
          <cell r="AT16">
            <v>30000000</v>
          </cell>
          <cell r="AU16">
            <v>493</v>
          </cell>
          <cell r="AV16">
            <v>44950</v>
          </cell>
          <cell r="AW16">
            <v>30000000</v>
          </cell>
          <cell r="AX16" t="str">
            <v>A-02-02-02-008-003-01</v>
          </cell>
          <cell r="AY16" t="str">
            <v>SERVICIOS DE CONSULTORÍA EN ADMINISTRACIÓN Y SERVICIOS DE GESTIÓN; SERVICIOS DE TECNOLOGÍA DE LA INFORMACIÓN</v>
          </cell>
          <cell r="AZ16" t="str">
            <v>ASEGURADORA SOLIDARIA DE COLOMBIA</v>
          </cell>
          <cell r="BA16" t="str">
            <v>380-47-994000130801</v>
          </cell>
          <cell r="BB16">
            <v>44951</v>
          </cell>
          <cell r="BC16" t="str">
            <v>CUMPLIMIENTO</v>
          </cell>
          <cell r="BD16">
            <v>25</v>
          </cell>
          <cell r="BE16">
            <v>7500000</v>
          </cell>
          <cell r="BF16">
            <v>44950</v>
          </cell>
          <cell r="BG16">
            <v>44951</v>
          </cell>
          <cell r="BH16">
            <v>45260</v>
          </cell>
          <cell r="BI16">
            <v>44952</v>
          </cell>
          <cell r="BJ16" t="str">
            <v>D. OTRAS PRESTACIONES</v>
          </cell>
          <cell r="BK16" t="str">
            <v>MAURICIO PAEZ VILLALBA</v>
          </cell>
          <cell r="BM16">
            <v>1010178182</v>
          </cell>
          <cell r="BN16" t="str">
            <v>GRUPO DE VERIFICACIÓN Y AUDITORÍA DE CUENTAS</v>
          </cell>
          <cell r="BO16" t="str">
            <v>GESTOR DE OPERACIONES</v>
          </cell>
          <cell r="BP16" t="str">
            <v>ROSA ELIANA RODRIGUEZ BERNAL</v>
          </cell>
          <cell r="BQ16" t="str">
            <v>TERMINADO</v>
          </cell>
          <cell r="BR16" t="str">
            <v>MASCULINO</v>
          </cell>
          <cell r="BS16" t="str">
            <v>Bogotá</v>
          </cell>
          <cell r="BT16" t="str">
            <v>Cra 90 N 81 A 27 engativa casa</v>
          </cell>
          <cell r="BU16">
            <v>3027805</v>
          </cell>
          <cell r="BV16" t="str">
            <v>josvillamil@hotmail.com</v>
          </cell>
          <cell r="BW16">
            <v>22000</v>
          </cell>
          <cell r="BX16">
            <v>45247</v>
          </cell>
          <cell r="BY16">
            <v>63</v>
          </cell>
          <cell r="BZ16" t="str">
            <v>SANITAS</v>
          </cell>
          <cell r="CA16" t="str">
            <v>PORVENIR</v>
          </cell>
          <cell r="CB16" t="str">
            <v>POSITIVA</v>
          </cell>
          <cell r="CC16" t="str">
            <v>ADM EMPRESAS-ESP EN FINANZAS
CORPORATIVAS</v>
          </cell>
          <cell r="CH16" t="str">
            <v>CO1.PCCNTR.4462249</v>
          </cell>
        </row>
        <row r="17">
          <cell r="C17">
            <v>229</v>
          </cell>
          <cell r="D17" t="str">
            <v>ADRES-CPS-229-2023</v>
          </cell>
          <cell r="E17" t="str">
            <v>CONTRATACION DIRECTA</v>
          </cell>
          <cell r="F17" t="str">
            <v>PRESTACION DE SERVICIOS PROFESIONALES</v>
          </cell>
          <cell r="G17" t="str">
            <v>INICIAL</v>
          </cell>
          <cell r="H17">
            <v>44953</v>
          </cell>
          <cell r="I17" t="str">
            <v>JOSE LUIS BARRAZA CONSUEGRA</v>
          </cell>
          <cell r="J17" t="str">
            <v>CC</v>
          </cell>
          <cell r="K17">
            <v>8749573</v>
          </cell>
          <cell r="L17">
            <v>3</v>
          </cell>
          <cell r="M17" t="str">
            <v>Bogotá</v>
          </cell>
          <cell r="N17" t="str">
            <v>N</v>
          </cell>
          <cell r="O17" t="str">
            <v>N/A</v>
          </cell>
          <cell r="P17" t="str">
            <v>N/A</v>
          </cell>
          <cell r="Q17" t="str">
            <v>N/A</v>
          </cell>
          <cell r="R17">
            <v>44958</v>
          </cell>
          <cell r="S17">
            <v>45077</v>
          </cell>
          <cell r="T17">
            <v>119</v>
          </cell>
          <cell r="U17">
            <v>45077</v>
          </cell>
          <cell r="V17" t="str">
            <v>9 TP+E+23MPR</v>
          </cell>
          <cell r="W17" t="str">
            <v>Prestar servicios profesionales especializados a la Dirección de Otras Prestaciones de la ADRES liderando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17" t="str">
            <v>1. Apoyar en la estructuración o actualización de la metodología. manuales y procedimientos requeridos para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Participar en las actividades relacionadas con el proceso de auditoria concurrente sobre las reclamaciones. 3. Estructurar las actividades necesarias para el levantamiento y socialización del nomograma de las auditorias concurrentes que se encuentra a su cargo. 4. Coordinar con las Instituciones Prestadoras de Salud-IPS la gestión administrativa para la adecuada realización de las auditorias concurrentes. 5. Consolidar la información de las diferentes actividades del plan de auditoría concurrente. 6. Identificar y reportar alertas encontradas en la auditoria concurrente. 7. Realizar informe mensual reportar los hallazgos de auditoria para las distintas áreas encargadas de los planes de mejoramiento. 8. Retroalimentar y hacer seguimientos de la productividad de los auditores concurrentes. 9. Presentar informe trimestral donde reporte los hallazgos de la auditoria concurrente y la generación y seguimiento a los planes de mejora realizados por las IPSs. 10. Asistir a las reuniones que señale el supervisor del contrato. relacionadas con el objeto del contrato. 11. Cumplir con las demás actividades que estén relacionadas con el objeto contractual</v>
          </cell>
          <cell r="Y17">
            <v>389</v>
          </cell>
          <cell r="Z17">
            <v>93151501</v>
          </cell>
          <cell r="AA17">
            <v>36641272</v>
          </cell>
          <cell r="AB17">
            <v>36641272</v>
          </cell>
          <cell r="AM17">
            <v>9160318</v>
          </cell>
          <cell r="AQ17" t="str">
            <v>N/A</v>
          </cell>
          <cell r="AR17">
            <v>465</v>
          </cell>
          <cell r="AS17">
            <v>44936</v>
          </cell>
          <cell r="AT17">
            <v>73282544</v>
          </cell>
          <cell r="AU17">
            <v>892</v>
          </cell>
          <cell r="AV17">
            <v>44953</v>
          </cell>
          <cell r="AW17">
            <v>36641272</v>
          </cell>
          <cell r="AX17" t="str">
            <v>A-02-02-02-008-003-01</v>
          </cell>
          <cell r="AY17" t="str">
            <v>SERVICIOS DE CONSULTORÍA EN ADMINISTRACIÓN Y SERVICIOS DE GESTIÓN; SERVICIOS DE TECNOLOGÍA DE LA INFORMACIÓN</v>
          </cell>
          <cell r="AZ17" t="str">
            <v>SEGUROS DEL ESTADO</v>
          </cell>
          <cell r="BA17" t="str">
            <v>21-46-101059167</v>
          </cell>
          <cell r="BB17">
            <v>44953</v>
          </cell>
          <cell r="BC17" t="str">
            <v>CUMPLIMIENTO</v>
          </cell>
          <cell r="BD17">
            <v>25</v>
          </cell>
          <cell r="BE17">
            <v>9160318</v>
          </cell>
          <cell r="BF17">
            <v>44953</v>
          </cell>
          <cell r="BG17">
            <v>44953</v>
          </cell>
          <cell r="BH17">
            <v>45260</v>
          </cell>
          <cell r="BI17">
            <v>44953</v>
          </cell>
          <cell r="BJ17" t="str">
            <v>D. OTRAS PRESTACIONES</v>
          </cell>
          <cell r="BK17" t="str">
            <v>MAYRA ALEJANDRA PEREZ BEJARANO</v>
          </cell>
          <cell r="BM17">
            <v>1026550881</v>
          </cell>
          <cell r="BN17" t="str">
            <v>GRUPO DE VERIFICACIÓN Y AUDITORÍA DE CUENTAS</v>
          </cell>
          <cell r="BO17" t="str">
            <v>GESTOR DE OPERACIONES</v>
          </cell>
          <cell r="BP17" t="str">
            <v>LAURA SANCHEZ SANTAMARIA</v>
          </cell>
          <cell r="BQ17" t="str">
            <v>TERMINADO</v>
          </cell>
          <cell r="BR17" t="str">
            <v>MASCULINO</v>
          </cell>
          <cell r="BS17" t="str">
            <v>Bogotá</v>
          </cell>
          <cell r="BT17" t="str">
            <v>Cra 46 - 134A 15 TORRE 10. APTO. 402 - CONJUNTO ALCALA</v>
          </cell>
          <cell r="BU17"/>
          <cell r="BV17" t="str">
            <v>josebarraz@gmail.com</v>
          </cell>
          <cell r="BW17">
            <v>23841</v>
          </cell>
          <cell r="BX17">
            <v>45247</v>
          </cell>
          <cell r="BY17">
            <v>58</v>
          </cell>
          <cell r="BZ17" t="str">
            <v>NUEVA EPS</v>
          </cell>
          <cell r="CA17" t="str">
            <v>COLPENSIONES</v>
          </cell>
          <cell r="CB17" t="str">
            <v>POSITIVA</v>
          </cell>
          <cell r="CC17" t="str">
            <v>MEDICO Y CIRUJANO</v>
          </cell>
          <cell r="CH17" t="str">
            <v>CO1.PCCNTR.4500091</v>
          </cell>
        </row>
        <row r="18">
          <cell r="C18">
            <v>675</v>
          </cell>
          <cell r="D18" t="str">
            <v>ADRES-CPS-675-2023</v>
          </cell>
          <cell r="E18" t="str">
            <v>CONTRATACION DIRECTA</v>
          </cell>
          <cell r="F18" t="str">
            <v>PRESTACION DE SERVICIOS PROFESIONALES</v>
          </cell>
          <cell r="G18" t="str">
            <v>INICIAL</v>
          </cell>
          <cell r="H18">
            <v>45078</v>
          </cell>
          <cell r="I18" t="str">
            <v>ALDEMAR CASTAÑEDA HERNANDEZ</v>
          </cell>
          <cell r="J18" t="str">
            <v>CC</v>
          </cell>
          <cell r="K18">
            <v>79889223</v>
          </cell>
          <cell r="L18">
            <v>9</v>
          </cell>
          <cell r="M18" t="str">
            <v>Bogotá</v>
          </cell>
          <cell r="N18" t="str">
            <v>N</v>
          </cell>
          <cell r="O18" t="str">
            <v>N/A</v>
          </cell>
          <cell r="P18" t="str">
            <v>N/A</v>
          </cell>
          <cell r="Q18" t="str">
            <v>N/A</v>
          </cell>
          <cell r="R18">
            <v>45079</v>
          </cell>
          <cell r="S18">
            <v>45291</v>
          </cell>
          <cell r="T18">
            <v>212</v>
          </cell>
          <cell r="U18">
            <v>45291</v>
          </cell>
          <cell r="W18" t="str">
            <v>Prestar servicios profesionales al Grupo Interno de Gestión del Talento Humano de la Dirección Administrativa y Financiera en el desarrollo de las estrategias de divulgación de información sobre las actividades del grupo y la verificación y actualización de información en los sistemas que utiliza para adelantar su gestión</v>
          </cell>
          <cell r="X18" t="str">
            <v>1. Realizar las actividades de verificación, análisis de los soportes en los procesos de la ejecución y liquidación de la Devolución de cotizaciones y Prestaciones económicas del régimen especial y/o exceptuado en los procesos de reintegro de recursos del SGSS establecidos en la entidad. 2. Proponer mejoras a los procesos que se ejecutan, haciendo las recomendaciones y sugerencias para que se revise su conveniencia y aplicación de conformidad con los procedimientos establecidos en la Subdirección de Liquidaciones del Aseguramiento. 3.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4.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5. Proyectar respuesta a los derechos de petición relacionados con los procesos de liquidación y reconocimiento de prestaciones económicas y devolución de aportes del régimen especial y exceptuado, cuyo trámite le sea asignado. 6. Documentar las actividades objeto de ejecución entregando los respectivos soportes para que la ADRES tenga la trazabilidad de los asuntos desarrollados y asignados. 7. Participar en las reuniones en las cuales sea convocada por el Supervisor del Contrato y que requiera la Subdirección de Liquidación y Garantías en relación con los temas y actividades asignadas de conformidad con objeto del contrato</v>
          </cell>
          <cell r="Z18">
            <v>80161507</v>
          </cell>
          <cell r="AA18">
            <v>34351536</v>
          </cell>
          <cell r="AB18">
            <v>34351536</v>
          </cell>
          <cell r="AM18">
            <v>4293942</v>
          </cell>
          <cell r="AQ18" t="str">
            <v>N/A</v>
          </cell>
          <cell r="AR18">
            <v>775</v>
          </cell>
          <cell r="AS18">
            <v>45072</v>
          </cell>
          <cell r="AT18">
            <v>34351536</v>
          </cell>
          <cell r="AU18">
            <v>9997</v>
          </cell>
          <cell r="AV18">
            <v>45078</v>
          </cell>
          <cell r="AW18">
            <v>34351536</v>
          </cell>
          <cell r="AX18" t="str">
            <v>A-02-02-02-008-003-01</v>
          </cell>
          <cell r="AY18" t="str">
            <v>SERVICIOS DE CONSULTORÍA EN ADMINISTRACIÓN Y SERVICIOS DE GESTIÓN; SERVICIOS DE TECNOLOGÍA DE LA INFORMACIÓN</v>
          </cell>
          <cell r="AZ18" t="str">
            <v>ASEGURADORA SOLIDARIA DE COLOMBIA</v>
          </cell>
          <cell r="BA18" t="str">
            <v>380 47 994000135725</v>
          </cell>
          <cell r="BB18">
            <v>45078</v>
          </cell>
          <cell r="BC18" t="str">
            <v>CUMPLIMIENTO</v>
          </cell>
          <cell r="BD18">
            <v>25</v>
          </cell>
          <cell r="BE18">
            <v>8587884</v>
          </cell>
          <cell r="BF18">
            <v>45078</v>
          </cell>
          <cell r="BG18">
            <v>45079</v>
          </cell>
          <cell r="BH18">
            <v>45476</v>
          </cell>
          <cell r="BI18">
            <v>45079</v>
          </cell>
          <cell r="BJ18" t="str">
            <v>D. ADMINISTRATIVA Y FINANCIERA</v>
          </cell>
          <cell r="BK18" t="str">
            <v>FRANCY ABRIL MORALES-MARIA CLAUDIA LOPEZ CALLE RAD 20236400049643 A PARTIR DEL 3 DE AGOSTO DE 2023</v>
          </cell>
          <cell r="BM18">
            <v>52498179</v>
          </cell>
          <cell r="BN18" t="str">
            <v>GRUPO DE GESTION DE TALENTO HUMANO</v>
          </cell>
          <cell r="BO18" t="str">
            <v>GESTOR DE OPERACIONES</v>
          </cell>
          <cell r="BP18" t="str">
            <v>LAURA SANCHEZ SANTAMARIA</v>
          </cell>
          <cell r="BQ18" t="str">
            <v>EN EJECUCION</v>
          </cell>
        </row>
        <row r="19">
          <cell r="C19">
            <v>666</v>
          </cell>
          <cell r="D19" t="str">
            <v>ADRES-CPS-666-2023</v>
          </cell>
          <cell r="E19" t="str">
            <v>CONTRATACION DIRECTA</v>
          </cell>
          <cell r="F19" t="str">
            <v>PRESTACION DE SERVICIOS PROFESIONALES</v>
          </cell>
          <cell r="G19" t="str">
            <v>INICIAL</v>
          </cell>
          <cell r="H19">
            <v>45083</v>
          </cell>
          <cell r="I19" t="str">
            <v>ALDEMAR EDUARDO RONDON SANCHEZ</v>
          </cell>
          <cell r="J19" t="str">
            <v>CC</v>
          </cell>
          <cell r="K19">
            <v>1110535710</v>
          </cell>
          <cell r="L19">
            <v>8</v>
          </cell>
          <cell r="N19" t="str">
            <v>N</v>
          </cell>
          <cell r="O19" t="str">
            <v>N/A</v>
          </cell>
          <cell r="P19" t="str">
            <v>N/A</v>
          </cell>
          <cell r="Q19" t="str">
            <v>N/A</v>
          </cell>
          <cell r="R19">
            <v>45084</v>
          </cell>
          <cell r="S19">
            <v>45291</v>
          </cell>
          <cell r="T19">
            <v>207</v>
          </cell>
          <cell r="U19">
            <v>45291</v>
          </cell>
          <cell r="W19" t="str">
            <v>Prestar servicios profesionales liderando los asuntos jurídicos de la Dirección de Otras Prestaciones de la ADRES atinentes a la revisión y expedición de solicitudes de aclaración, informes y actos administrativos referidos al proceso de Reintegro de recursos del Sistema General de Seguridad Social en Salud apropiados o reconocidos sin justa causa por concepto de servicios y tecnologías en salud no financiados con cargo a la UPC y por atenciones en salud e indemnizaciones por accidentes de tránsito ocasionados por vehículos sin identificar o sin SOAT eventos catastróficos de origen natural, eventos terroristas y demás eventos aprobados por el Ministerio de Salud y Protección Social; adicionalmente, revisará y expedirá los demás actos administrativos que expida la DOP con ocasión al proceso de reconocimiento de recursos del Sistema General de Seguridad Social en Salud.</v>
          </cell>
          <cell r="X19" t="str">
            <v>1. Realizar el acompañamiento jurídico liderando la verificación, elaboración y revisión de las solicitudes de reintegro, respuestas e informes que deban ser expedidos por la Dirección de Otras Prestaciones de la ADRES relacionados con los procesos de reintegro en el marco de gestión de recobros y reclamaciones de conformidad con el objeto del contrato 2. Liderar la verificación, elaboración y revisión de los actos administrativos, incluyendo aquellos que resuelvan recursos, que deban ser expedidos por la Dirección de Otras Prestaciones de la ADRES relacionados con los procesos de reintegro en el marco de gestión de recobros y reclamaciones. 3. Elaborar y revisar los requerimientos, solicitudes de concepto y demás documentos que deban ser expedidos por la Dirección de Otras Prestaciones de la ADRES relacionados con los procesos los procesos que adelanta el Grupo Interno de Gestión de Reconocimiento de la Dirección de Otras Prestaciones de la ADRES, de conformidad con el objeto del contrato. 4. Proyectar y revisar los acuerdos, resoluciones y minutas que se requieran dentro del marco de los procesos que adelanta el Grupo Interno de Gestión de Reconocimiento de la Dirección de Otras Prestaciones de la ADRES. 5. Responder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Revisar los soportes documentales allegados para el reconocimiento, pago y legalización de recursos de los servicios y tecnologías en salud no cubiertos con cargo a la UPC que fueron radicados a través del mecanismo excepcional de glosa transversal, asignados por el supervisor del contrato 7. Elaborar y revisar las actuaciones administrativas que desde el Grupo Interno de Gestión de Reconocimiento de la Dirección de Otras Prestaciones de la ADRES se debe adelantar para las entidades que se encuentran en liquidación. 8. Entregar al finalizar el plazo de ejecución del contrato soporte generado por el Sistema de Gestión Documental que para el efecto tenga implementada la ADRES, en el cual se evidencie que la documentación asignada se encuentra tramitada. 9. Las demás actividades que se deriven del objeto y naturaleza del contrato, que para el efecto le asigne la Dirección de Otras Prestaciones.</v>
          </cell>
          <cell r="Z19">
            <v>93151501</v>
          </cell>
          <cell r="AA19">
            <v>60000000</v>
          </cell>
          <cell r="AB19">
            <v>60000000</v>
          </cell>
          <cell r="AM19">
            <v>7500000</v>
          </cell>
          <cell r="AQ19" t="str">
            <v>N/A</v>
          </cell>
          <cell r="AR19">
            <v>757</v>
          </cell>
          <cell r="AS19">
            <v>45071</v>
          </cell>
          <cell r="AT19">
            <v>60000000</v>
          </cell>
          <cell r="AU19">
            <v>10048</v>
          </cell>
          <cell r="AV19">
            <v>45084</v>
          </cell>
          <cell r="AW19">
            <v>60000000</v>
          </cell>
          <cell r="AX19" t="str">
            <v>A-02-02-02-008-003-01</v>
          </cell>
          <cell r="AY19" t="str">
            <v>SERVICIOS DE CONSULTORÍA EN ADMINISTRACIÓN Y SERVICIOS DE GESTIÓN; SERVICIOS DE TECNOLOGÍA DE LA INFORMACIÓN</v>
          </cell>
          <cell r="AZ19" t="str">
            <v>SEGUROS DEL ESTADO</v>
          </cell>
          <cell r="BA19" t="str">
            <v>14-44-101184184</v>
          </cell>
          <cell r="BB19">
            <v>45083</v>
          </cell>
          <cell r="BC19" t="str">
            <v>CUMPLIMIENTO</v>
          </cell>
          <cell r="BD19">
            <v>25</v>
          </cell>
          <cell r="BE19">
            <v>15000000</v>
          </cell>
          <cell r="BF19">
            <v>45083</v>
          </cell>
          <cell r="BG19">
            <v>45084</v>
          </cell>
          <cell r="BH19">
            <v>45483</v>
          </cell>
          <cell r="BI19">
            <v>45084</v>
          </cell>
          <cell r="BJ19" t="str">
            <v>D. OTRAS PRESTACIONES</v>
          </cell>
          <cell r="BK19" t="str">
            <v>EDINSON MAURICIO HERNANDEZ MANRIQUE</v>
          </cell>
          <cell r="BM19">
            <v>13928254</v>
          </cell>
          <cell r="BN19" t="str">
            <v>GRUPO DE GESTION DE RECONOCIMIENTOS</v>
          </cell>
          <cell r="BO19" t="str">
            <v>GESTOR DE OPERACIONES</v>
          </cell>
          <cell r="BP19" t="str">
            <v>JOSE WILLMAN TORRRES GOMEZ</v>
          </cell>
          <cell r="BQ19" t="str">
            <v>EN EJECUCION</v>
          </cell>
        </row>
        <row r="20">
          <cell r="C20">
            <v>326</v>
          </cell>
          <cell r="D20" t="str">
            <v>ADRES-CPS-326-2023</v>
          </cell>
          <cell r="E20" t="str">
            <v>CONTRATACION DIRECTA</v>
          </cell>
          <cell r="F20" t="str">
            <v>PRESTACION DE SERVICIOS PROFESIONALES</v>
          </cell>
          <cell r="G20" t="str">
            <v>INICIAL</v>
          </cell>
          <cell r="H20">
            <v>44960</v>
          </cell>
          <cell r="I20" t="str">
            <v>JOSE ISRAEL RAMIREZ GIRALDO</v>
          </cell>
          <cell r="J20" t="str">
            <v>CC</v>
          </cell>
          <cell r="K20">
            <v>10182434</v>
          </cell>
          <cell r="L20">
            <v>1</v>
          </cell>
          <cell r="M20" t="str">
            <v>Bogotá</v>
          </cell>
          <cell r="N20" t="str">
            <v>N</v>
          </cell>
          <cell r="O20" t="str">
            <v>N/A</v>
          </cell>
          <cell r="P20" t="str">
            <v>N/A</v>
          </cell>
          <cell r="Q20" t="str">
            <v>N/A</v>
          </cell>
          <cell r="R20">
            <v>44965</v>
          </cell>
          <cell r="S20">
            <v>45084</v>
          </cell>
          <cell r="T20">
            <v>44</v>
          </cell>
          <cell r="U20">
            <v>45009</v>
          </cell>
          <cell r="V20" t="str">
            <v xml:space="preserve"> 12 TP+E+5 ME</v>
          </cell>
          <cell r="W20" t="str">
            <v>Prestar los servicios profesionales a la Dirección de Otras Prestaciones de la ADRES en la sistematización, registro de la información histórica y la generación de información respecto al proceso de reconocimiento y pago por concepto de recobros, reclamaciones, presupuestos máximos y saneamiento definitivo de recobros; así mismo, generar el insumo técnico para el inicio del proceso de reintegro contenido en la Resolución 1716 de 2019, modificada por la Resolución 995 de 2022, o aquellas que las modifiquen, adicionen o sustituyan</v>
          </cell>
          <cell r="X20" t="str">
            <v>1. Participar en la articulación entre la Dirección de Otras Prestaciones y la Dirección de Gestión de Tecnologías de Información y Comunicaciones de la ADRES para la implementación e instrumentalización del proceso de reconocimiento y pago por concepto de recobros, reclamaciones, presupuestos máximos y saneamiento definitivo de recobros. Así mismo, para el proceso de reintegro definido en la Resolución 1716 de 2019, modificada por la Resolución 995 de 2022, para recobros y reclamaciones, teniendo en cuenta la normatividad vigente y aplicable. 2. Proponer a la Dirección de Otras Prestaciones las especificaciones técnicas desde la operación del proceso de reconocimiento, pago y de reintegro para la implementación por parte de la Dirección de Gestión de Tecnologías de Información y las Comunicaciones del sistema de información. 3. Ayudar y/o elaborar los insumos técnicos informáticos para el inicio del proceso administrativo especial de reintegro contenido en las resoluciones 1716 de 2019 y 995 de 2022 y las normas que la adiciones, modifiquen o sustituyan, frente a los reconocimientos y apropiaciones de recursos del Sistema General de Seguridad Social en Salud efectuados sin justa causa. 4. Generar el insumo para que la Dirección de Gestión de Tecnologías de Información y Comunicaciones Integre en las bases de datos de recobros, reclamaciones, presupuestos máximos y saneamiento definitivo de recobros la información correspondiente a los giros tanto históricos como los que se efectúen durante la ejecución del contrato por servicios y tecnologías no financiados con la UPC, así como los derivados por atenciones en salud, indemnizaciones y gastos derivados de accidentes de tránsito, eventos catastróficos de origen natural y eventos terroristas de que trata el artículo 167 de la Ley 100 de 1993. En caso de evidenciar información cargada en las referidas bases de datos efectuar análisis de la consistencia de dicha información.5. Realizar análisis, verificaciones y cruce de información de las fuentes internas y externas,
involucradas en el proceso de validación de resultados de auditoría de recobros y reclamaciones
y en los procesos que adelante el Grupo Interno de Reconocimiento de la Dirección de Otras
Prestaciones de la ADRES.
6. Entregar mensualmente con fecha de corte la cuenta de cobro la información integrada en la base
de datos dispuesta para tal fin de los procesos que adelante el Grupo Interno de Reconocimiento
de la Dirección de Otras Prestaciones de la ADRES.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v>
          </cell>
          <cell r="Y20">
            <v>209</v>
          </cell>
          <cell r="Z20">
            <v>93151501</v>
          </cell>
          <cell r="AA20">
            <v>24036752</v>
          </cell>
          <cell r="AB20">
            <v>24036752</v>
          </cell>
          <cell r="AC20">
            <v>45009</v>
          </cell>
          <cell r="AD20"/>
          <cell r="AE20"/>
          <cell r="AF20"/>
          <cell r="AG20"/>
          <cell r="AH20"/>
          <cell r="AI20"/>
          <cell r="AJ20"/>
          <cell r="AK20"/>
          <cell r="AL20"/>
          <cell r="AM20">
            <v>6009188</v>
          </cell>
          <cell r="AN20"/>
          <cell r="AO20"/>
          <cell r="AP20"/>
          <cell r="AQ20" t="str">
            <v>N/A</v>
          </cell>
          <cell r="AR20">
            <v>438</v>
          </cell>
          <cell r="AS20">
            <v>44936</v>
          </cell>
          <cell r="AT20">
            <v>24036752</v>
          </cell>
          <cell r="AU20">
            <v>2483</v>
          </cell>
          <cell r="AV20">
            <v>44960</v>
          </cell>
          <cell r="AW20">
            <v>24036752</v>
          </cell>
          <cell r="AX20" t="str">
            <v>A-02-02-02-008-003-01</v>
          </cell>
          <cell r="AY20" t="str">
            <v>SERVICIOS DE CONSULTORÍA EN ADMINISTRACIÓN Y SERVICIOS DE GESTIÓN; SERVICIOS DE TECNOLOGÍA DE LA INFORMACIÓN</v>
          </cell>
          <cell r="AZ20" t="str">
            <v>SEGUROS DEL ESTADO</v>
          </cell>
          <cell r="BA20" t="str">
            <v>14-44-101173846</v>
          </cell>
          <cell r="BB20">
            <v>44961</v>
          </cell>
          <cell r="BC20" t="str">
            <v>CUMPLIMIENTO</v>
          </cell>
          <cell r="BD20">
            <v>25</v>
          </cell>
          <cell r="BE20">
            <v>6009188</v>
          </cell>
          <cell r="BF20">
            <v>44960</v>
          </cell>
          <cell r="BG20">
            <v>44965</v>
          </cell>
          <cell r="BH20">
            <v>45275</v>
          </cell>
          <cell r="BI20">
            <v>44961</v>
          </cell>
          <cell r="BJ20" t="str">
            <v>D. OTRAS PRESTACIONES</v>
          </cell>
          <cell r="BK20" t="str">
            <v>HENRY CEPEDA VEGA</v>
          </cell>
          <cell r="BL20"/>
          <cell r="BM20">
            <v>91151924</v>
          </cell>
          <cell r="BN20" t="str">
            <v>GRUPO DE VERIFICACIÓN Y AUDITORÍA DE CUENTAS</v>
          </cell>
          <cell r="BO20" t="str">
            <v>GESTOR DE OPERACIONES</v>
          </cell>
          <cell r="BP20" t="str">
            <v>KARLA MAYELIS MENGUAL REDONDO</v>
          </cell>
          <cell r="BQ20" t="str">
            <v>TERMINADO</v>
          </cell>
          <cell r="BR20" t="str">
            <v>MASCULINO</v>
          </cell>
          <cell r="BS20" t="str">
            <v>Bogotá</v>
          </cell>
          <cell r="BT20" t="str">
            <v>cl 6 c No 82 a - 38</v>
          </cell>
          <cell r="BU20">
            <v>3103211487</v>
          </cell>
          <cell r="BV20" t="str">
            <v>isragi@gmail.com</v>
          </cell>
          <cell r="BW20">
            <v>27580</v>
          </cell>
          <cell r="BX20">
            <v>45247</v>
          </cell>
          <cell r="BY20">
            <v>48</v>
          </cell>
          <cell r="BZ20" t="str">
            <v>FAMISANAR</v>
          </cell>
          <cell r="CA20" t="str">
            <v>COLPENSIONES</v>
          </cell>
          <cell r="CB20" t="str">
            <v>POSITIVA</v>
          </cell>
          <cell r="CC20" t="str">
            <v>ING DE SISTEMAS</v>
          </cell>
          <cell r="CD20"/>
          <cell r="CE20"/>
          <cell r="CF20"/>
          <cell r="CG20"/>
          <cell r="CH20" t="str">
            <v>CO1.PCCNTR.4542469</v>
          </cell>
          <cell r="CI20"/>
          <cell r="CJ20"/>
          <cell r="CK20"/>
          <cell r="CL20"/>
          <cell r="CM20"/>
          <cell r="CN20"/>
          <cell r="CO20"/>
        </row>
        <row r="21">
          <cell r="C21">
            <v>408</v>
          </cell>
          <cell r="D21" t="str">
            <v>ADRES-CPS-408-2023</v>
          </cell>
          <cell r="E21" t="str">
            <v>CONTRATACION DIRECTA</v>
          </cell>
          <cell r="F21" t="str">
            <v>PRESTACION DE SERVICIOS PROFESIONALES</v>
          </cell>
          <cell r="G21" t="str">
            <v>INICIAL</v>
          </cell>
          <cell r="H21">
            <v>45036</v>
          </cell>
          <cell r="I21" t="str">
            <v>ALEIDA BALLEN DIAZ</v>
          </cell>
          <cell r="J21" t="str">
            <v>CC</v>
          </cell>
          <cell r="K21">
            <v>52937050</v>
          </cell>
          <cell r="L21">
            <v>1</v>
          </cell>
          <cell r="M21" t="str">
            <v>Bogotá</v>
          </cell>
          <cell r="N21" t="str">
            <v>N</v>
          </cell>
          <cell r="O21" t="str">
            <v>N/A</v>
          </cell>
          <cell r="P21" t="str">
            <v>N/A</v>
          </cell>
          <cell r="Q21" t="str">
            <v>N/A</v>
          </cell>
          <cell r="R21">
            <v>45042</v>
          </cell>
          <cell r="S21">
            <v>45291</v>
          </cell>
          <cell r="T21">
            <v>249</v>
          </cell>
          <cell r="U21">
            <v>45291</v>
          </cell>
          <cell r="V21" t="str">
            <v>13 TP+25 MEP</v>
          </cell>
          <cell r="W2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21">
            <v>478</v>
          </cell>
          <cell r="Z21">
            <v>93151501</v>
          </cell>
          <cell r="AA21">
            <v>49236477</v>
          </cell>
          <cell r="AB21">
            <v>49236477</v>
          </cell>
          <cell r="AM21">
            <v>5182787</v>
          </cell>
          <cell r="AQ21" t="str">
            <v>N/A</v>
          </cell>
          <cell r="AR21">
            <v>604</v>
          </cell>
          <cell r="AS21">
            <v>45016</v>
          </cell>
          <cell r="AT21">
            <v>2806479189</v>
          </cell>
          <cell r="AU21">
            <v>6170</v>
          </cell>
          <cell r="AV21">
            <v>45037</v>
          </cell>
          <cell r="AW21">
            <v>49236477</v>
          </cell>
          <cell r="AX21" t="str">
            <v>A-02-02-02-008-003-01</v>
          </cell>
          <cell r="AY21" t="str">
            <v>SERVICIOS DE CONSULTORÍA EN ADMINISTRACIÓN Y SERVICIOS DE GESTIÓN; SERVICIOS DE TECNOLOGÍA DE LA INFORMACIÓN</v>
          </cell>
          <cell r="AZ21" t="str">
            <v>ASEGURADORA SOLIDARIA DE COLOMBIA</v>
          </cell>
          <cell r="BA21" t="str">
            <v>376-47-994000021080</v>
          </cell>
          <cell r="BB21">
            <v>45040</v>
          </cell>
          <cell r="BC21" t="str">
            <v>CUMPLIMIENTO</v>
          </cell>
          <cell r="BD21">
            <v>25</v>
          </cell>
          <cell r="BE21">
            <v>12309119.25</v>
          </cell>
          <cell r="BF21">
            <v>45034</v>
          </cell>
          <cell r="BG21">
            <v>45042</v>
          </cell>
          <cell r="BH21">
            <v>45474</v>
          </cell>
          <cell r="BI21">
            <v>45038</v>
          </cell>
          <cell r="BJ21" t="str">
            <v>D. OTRAS PRESTACIONES</v>
          </cell>
          <cell r="BK21" t="str">
            <v>LUISA FERNANDA DIAZ GONZALEZ</v>
          </cell>
          <cell r="BM21">
            <v>1032399404</v>
          </cell>
          <cell r="BN21" t="str">
            <v>D. OTRAS PRESTACIONES</v>
          </cell>
          <cell r="BO21" t="str">
            <v>GESTOR DE OPERACIONES</v>
          </cell>
          <cell r="BP21" t="str">
            <v>ROSA ELIANA RODRIGUEZ BERNAL</v>
          </cell>
          <cell r="BQ21" t="str">
            <v>EN EJECUCION</v>
          </cell>
          <cell r="BR21" t="str">
            <v>FEMENINO</v>
          </cell>
          <cell r="BS21" t="str">
            <v>Bogotá</v>
          </cell>
          <cell r="BT21" t="str">
            <v>Cll 55 SUR - 89 93</v>
          </cell>
          <cell r="BU21">
            <v>3007658989</v>
          </cell>
          <cell r="BV21" t="str">
            <v>aleidaballen@hotmail.com.co</v>
          </cell>
          <cell r="BW21">
            <v>31218</v>
          </cell>
          <cell r="BX21">
            <v>45247</v>
          </cell>
          <cell r="BY21">
            <v>38</v>
          </cell>
          <cell r="BZ21" t="str">
            <v>FAMISANAR</v>
          </cell>
          <cell r="CA21" t="str">
            <v>PORVENIR</v>
          </cell>
          <cell r="CB21" t="str">
            <v>POSITIVA</v>
          </cell>
          <cell r="CC21" t="str">
            <v>ADMINISTRADORA EN SALUD</v>
          </cell>
          <cell r="CH21" t="str">
            <v>CO1.PCCNTR.4885758</v>
          </cell>
        </row>
        <row r="22">
          <cell r="C22">
            <v>83</v>
          </cell>
          <cell r="D22" t="str">
            <v>ADRES-CPS-083-2023</v>
          </cell>
          <cell r="E22" t="str">
            <v>CONTRATACION DIRECTA</v>
          </cell>
          <cell r="F22" t="str">
            <v>PRESTACION DE SERVICIOS PROFESIONALES</v>
          </cell>
          <cell r="G22" t="str">
            <v>INICIAL</v>
          </cell>
          <cell r="H22">
            <v>44951</v>
          </cell>
          <cell r="I22" t="str">
            <v>JOSE GUILLERMO CASTRO URQUIZA</v>
          </cell>
          <cell r="J22" t="str">
            <v>CC</v>
          </cell>
          <cell r="K22">
            <v>11227664</v>
          </cell>
          <cell r="L22">
            <v>6</v>
          </cell>
          <cell r="M22" t="str">
            <v>Bogotá</v>
          </cell>
          <cell r="N22" t="str">
            <v>N</v>
          </cell>
          <cell r="O22" t="str">
            <v>N/A</v>
          </cell>
          <cell r="P22" t="str">
            <v>N/A</v>
          </cell>
          <cell r="Q22" t="str">
            <v>N/A</v>
          </cell>
          <cell r="R22">
            <v>44953</v>
          </cell>
          <cell r="S22">
            <v>45072</v>
          </cell>
          <cell r="T22">
            <v>119</v>
          </cell>
          <cell r="U22">
            <v>45072</v>
          </cell>
          <cell r="V22" t="str">
            <v>13 TP+25 MEP</v>
          </cell>
          <cell r="W2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22">
            <v>349</v>
          </cell>
          <cell r="Z22">
            <v>93151501</v>
          </cell>
          <cell r="AA22">
            <v>20731148</v>
          </cell>
          <cell r="AB22">
            <v>20731148</v>
          </cell>
          <cell r="AM22">
            <v>5182787</v>
          </cell>
          <cell r="AQ22" t="str">
            <v>N/A</v>
          </cell>
          <cell r="AR22">
            <v>440</v>
          </cell>
          <cell r="AS22">
            <v>44936</v>
          </cell>
          <cell r="AT22">
            <v>684127884</v>
          </cell>
          <cell r="AU22">
            <v>883</v>
          </cell>
          <cell r="AV22">
            <v>44953</v>
          </cell>
          <cell r="AW22">
            <v>20731148</v>
          </cell>
          <cell r="AX22" t="str">
            <v>A-02-02-02-008-003-01</v>
          </cell>
          <cell r="AY22" t="str">
            <v>SERVICIOS DE CONSULTORÍA EN ADMINISTRACIÓN Y SERVICIOS DE GESTIÓN; SERVICIOS DE TECNOLOGÍA DE LA INFORMACIÓN</v>
          </cell>
          <cell r="AZ22" t="str">
            <v>SEGUROS DEL ESTADO</v>
          </cell>
          <cell r="BA22" t="str">
            <v>14-44-101172426</v>
          </cell>
          <cell r="BB22">
            <v>44951</v>
          </cell>
          <cell r="BC22" t="str">
            <v>CUMPLIMIENTO</v>
          </cell>
          <cell r="BD22">
            <v>25</v>
          </cell>
          <cell r="BE22">
            <v>5182787</v>
          </cell>
          <cell r="BF22">
            <v>44950</v>
          </cell>
          <cell r="BG22">
            <v>44952</v>
          </cell>
          <cell r="BH22">
            <v>45260</v>
          </cell>
          <cell r="BI22">
            <v>44953</v>
          </cell>
          <cell r="BJ22" t="str">
            <v>D. OTRAS PRESTACIONES</v>
          </cell>
          <cell r="BK22" t="str">
            <v>WILLIAM ENRIQUE TORRES RODRIGUEZ</v>
          </cell>
          <cell r="BL22"/>
          <cell r="BM22">
            <v>11275886</v>
          </cell>
          <cell r="BN22" t="str">
            <v>GRUPO DE VERIFICACION Y AUDITORIA DE CUENTAS</v>
          </cell>
          <cell r="BO22" t="str">
            <v>GESTOR DE OPERACIONES</v>
          </cell>
          <cell r="BP22" t="str">
            <v>ESPERANZA RODRIGUEZ ROLDAN</v>
          </cell>
          <cell r="BQ22" t="str">
            <v>TERMINADO</v>
          </cell>
          <cell r="BR22" t="str">
            <v>MASCULINO</v>
          </cell>
          <cell r="BS22" t="str">
            <v>Bogotá</v>
          </cell>
          <cell r="BT22" t="str">
            <v>Cll 48 Q No. 5 C 79 SUR BLOQUE 7 APTO 526</v>
          </cell>
          <cell r="BU22">
            <v>3183828093</v>
          </cell>
          <cell r="BV22" t="str">
            <v>JCGUILLERMO30@GMAIL.COM</v>
          </cell>
          <cell r="BW22">
            <v>30017</v>
          </cell>
          <cell r="BX22">
            <v>45247</v>
          </cell>
          <cell r="BY22">
            <v>41</v>
          </cell>
          <cell r="BZ22" t="str">
            <v>SURA</v>
          </cell>
          <cell r="CA22" t="str">
            <v>COLPENSIONES</v>
          </cell>
          <cell r="CB22" t="str">
            <v>POSITIVA</v>
          </cell>
          <cell r="CC22" t="str">
            <v>COMERCIO INTERNACIONAL</v>
          </cell>
          <cell r="CH22" t="str">
            <v>CO1.PCCNTR.4456450</v>
          </cell>
        </row>
        <row r="23">
          <cell r="C23">
            <v>855</v>
          </cell>
          <cell r="D23" t="str">
            <v>ADRES-CPS-855-2023</v>
          </cell>
          <cell r="E23" t="str">
            <v>CONTRATACION DIRECTA</v>
          </cell>
          <cell r="F23" t="str">
            <v>PRESTACION DE SERVICIOS PROFESIONALES</v>
          </cell>
          <cell r="G23" t="str">
            <v>INICIAL</v>
          </cell>
          <cell r="H23">
            <v>45097</v>
          </cell>
          <cell r="I23" t="str">
            <v>ALEJANDRA MARIA RUGELES VILLA</v>
          </cell>
          <cell r="J23" t="str">
            <v>CC</v>
          </cell>
          <cell r="K23">
            <v>65784153</v>
          </cell>
          <cell r="L23">
            <v>9</v>
          </cell>
          <cell r="N23" t="str">
            <v>N</v>
          </cell>
          <cell r="O23" t="str">
            <v>N/A</v>
          </cell>
          <cell r="P23" t="str">
            <v>N/A</v>
          </cell>
          <cell r="Q23" t="str">
            <v>N/A</v>
          </cell>
          <cell r="R23">
            <v>45099</v>
          </cell>
          <cell r="S23">
            <v>45291</v>
          </cell>
          <cell r="T23">
            <v>192</v>
          </cell>
          <cell r="U23">
            <v>45291</v>
          </cell>
          <cell r="W23" t="str">
            <v>Prestar los servicios profesionales especializados a la Dirección de Otras Prestaciones de la ADRES en la revisión, proyección, seguimiento, estandarización y control de las respuestas de petición, requerimientos y demás solicitudes que se recepcionan durante la ejecución de los procesos de revisión y verificación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23" t="str">
            <v>1. Apoyar a la Dirección de Otras Prestaciones en la revisión de las respuestas de las consultas y peticiones enviadas por los diferentes actores que conforman el Sistema de Seguridad Social en Salud, así́como de los diferentes entes de inspección, vigilancia, control e investigación, que estén relacionadas con la prestación de servicios de salud a víctimas de eventos de origen natural, de eventos terroristas, de las víctimas de accidentes de tránsito cuando no exista cobertura por parte del SOAT y de las solicitudes por servicios y tecnologías en salud no financiadas por la UPC. 2. Realizar el seguimiento y control de las respuestas de petición en los sistemas de información ORFEO, CRM y los demás que se puedan emplear. 3. Apoyar en la distribución de peticiones dentro del Grupo Interno de Verificación y auditoría de Cuentas para asegurar una respuesta de fondo y oportuna. 4. Realizar control a la base de seguimiento de las respuestas de las solicitudes, derechos de petición y demás tramites radicados ante la Dirección de Otras Prestaciones. 5. Apoyar con la emisión de las estadísticas que se requieran sobre las respuestas de las solicitudes, derechos de petición y demás tramites radicados ante la Dirección de Otras Prestaciones. 6. Elaborar las comunicaciones de resultado derivadas de la revisión y verificación de las cuentas efectuadas por la ADRES o quien está defina, así́ como efectuar el respectivo seguimiento de las mismas. 7. Participar en las reuniones en que se solicite su asistencia por la relación de los temas a tratar con las actividades del objeto contractual. 8. Las demás actividades que se deriven del objeto y naturaleza del contrato que para el efecto le asigne la Dirección de Otras Prestaciones</v>
          </cell>
          <cell r="Z23">
            <v>93151501</v>
          </cell>
          <cell r="AA23">
            <v>51676604</v>
          </cell>
          <cell r="AB23">
            <v>51676604</v>
          </cell>
          <cell r="AM23">
            <v>7382372</v>
          </cell>
          <cell r="AQ23" t="str">
            <v>N/A</v>
          </cell>
          <cell r="AR23">
            <v>726</v>
          </cell>
          <cell r="AS23">
            <v>45065</v>
          </cell>
          <cell r="AT23">
            <v>51676604</v>
          </cell>
          <cell r="AU23">
            <v>10241</v>
          </cell>
          <cell r="AV23">
            <v>45098</v>
          </cell>
          <cell r="AW23">
            <v>51676604</v>
          </cell>
          <cell r="AX23" t="str">
            <v>A-02-02-02-008-003-01</v>
          </cell>
          <cell r="AY23" t="str">
            <v>SERVICIOS DE CONSULTORÍA EN ADMINISTRACIÓN Y SERVICIOS DE GESTIÓN; SERVICIOS DE TECNOLOGÍA DE LA INFORMACIÓN</v>
          </cell>
          <cell r="AZ23" t="str">
            <v>SEGUROS DEL ESTADO</v>
          </cell>
          <cell r="BA23" t="str">
            <v>14-44-101185686</v>
          </cell>
          <cell r="BB23">
            <v>45098</v>
          </cell>
          <cell r="BC23" t="str">
            <v>CUMPLIMIENTO</v>
          </cell>
          <cell r="BD23">
            <v>25</v>
          </cell>
          <cell r="BE23">
            <v>12919151</v>
          </cell>
          <cell r="BF23">
            <v>45097</v>
          </cell>
          <cell r="BG23">
            <v>45099</v>
          </cell>
          <cell r="BH23">
            <v>45493</v>
          </cell>
          <cell r="BI23">
            <v>45099</v>
          </cell>
          <cell r="BJ23" t="str">
            <v>D. OTRAS PRESTACIONES</v>
          </cell>
          <cell r="BK23" t="str">
            <v>MAYRA ALEJANDRA PEREZ BEJARANO-CAMILO ANDRES PLAZAS VELOZA RAD 20236400054973 A PARTIR DEL 1 DE SEPTIEMBRE</v>
          </cell>
          <cell r="BM23">
            <v>1026550881</v>
          </cell>
          <cell r="BN23" t="str">
            <v>GRUPO DE VERIFICACIÓN Y AUDITORÍA DE CUENTAS</v>
          </cell>
          <cell r="BO23" t="str">
            <v>GESTOR DE OPERACIONES</v>
          </cell>
          <cell r="BP23" t="str">
            <v>ROSA ELIANA RODRIGUEZ BERNAL</v>
          </cell>
          <cell r="BQ23" t="str">
            <v>EN EJECUCION</v>
          </cell>
        </row>
        <row r="24">
          <cell r="C24">
            <v>287</v>
          </cell>
          <cell r="D24" t="str">
            <v>ADRES-CPS-287-2023</v>
          </cell>
          <cell r="E24" t="str">
            <v>CONTRATACION DIRECTA</v>
          </cell>
          <cell r="F24" t="str">
            <v>PRESTACION DE SERVICIOS PROFESIONALES</v>
          </cell>
          <cell r="G24" t="str">
            <v>INICIAL</v>
          </cell>
          <cell r="H24">
            <v>44957.793136574073</v>
          </cell>
          <cell r="I24" t="str">
            <v>EFRAIN MENESES GONGORA</v>
          </cell>
          <cell r="J24" t="str">
            <v>CC</v>
          </cell>
          <cell r="K24">
            <v>11407882</v>
          </cell>
          <cell r="L24">
            <v>8</v>
          </cell>
          <cell r="M24" t="str">
            <v>Bogotá</v>
          </cell>
          <cell r="N24" t="str">
            <v>N</v>
          </cell>
          <cell r="O24" t="str">
            <v>N/A</v>
          </cell>
          <cell r="P24" t="str">
            <v>N/A</v>
          </cell>
          <cell r="Q24" t="str">
            <v>N/A</v>
          </cell>
          <cell r="R24">
            <v>44964</v>
          </cell>
          <cell r="S24">
            <v>45083</v>
          </cell>
          <cell r="T24">
            <v>119</v>
          </cell>
          <cell r="U24">
            <v>45083</v>
          </cell>
          <cell r="V24" t="str">
            <v>4 TP+MA+40 MEPR</v>
          </cell>
          <cell r="W24" t="str">
            <v>Prestar servicios profesionales especializados liderando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24" t="str">
            <v>1. Apoyar en la construcción dela metodología, manuales y procedimientos requeridos para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Programar de las actividades relacionadas con el proceso de auditoria concurrente sobre las reclamaciones. 3. Apoyar y realizar la revisión del análisis descriptivo y macroeconómico de los resultados del proceso de auditoría de reclamaciones en concordancia con la revisión de la documentación institucional y lineamientos de ejecución del plan de auditoría. 4. Estructurar y actualizar las herramientas, instrumentos y guías dirigidas a los profesionales de auditoria concurrente de reclamaciones. 5. Apoyar proceso de sistematización de auditoria concurrente para mejorar los procesos de seguridad de la información y tiempos del procedimiento. 6. Estandarizar los lineamientos e informes que dé cuenta del proceso de auditoria concurrente de reclamaciones. 7. Participar en las reuniones de asistencia técnicas a las IPSs. 8. Presentar informe cuatrimestral del consolidado de los hallazgos de la auditoria concurrente. 9. Asistir a las reuniones que señale el supervisor del contrato, relacionadas con el objeto del contrato. 10. Cumplir con las demás actividades que estén relacionadas con el objeto contractual.</v>
          </cell>
          <cell r="Y24">
            <v>397</v>
          </cell>
          <cell r="Z24">
            <v>93151501</v>
          </cell>
          <cell r="AA24">
            <v>52000000</v>
          </cell>
          <cell r="AB24">
            <v>52000000</v>
          </cell>
          <cell r="AM24">
            <v>13000000</v>
          </cell>
          <cell r="AQ24" t="str">
            <v>N/A</v>
          </cell>
          <cell r="AR24">
            <v>462</v>
          </cell>
          <cell r="AS24">
            <v>44936</v>
          </cell>
          <cell r="AT24">
            <v>52000000</v>
          </cell>
          <cell r="AU24">
            <v>2435</v>
          </cell>
          <cell r="AV24">
            <v>44958</v>
          </cell>
          <cell r="AW24">
            <v>52000000</v>
          </cell>
          <cell r="AX24" t="str">
            <v>A-02-02-02-008-003-01</v>
          </cell>
          <cell r="AY24" t="str">
            <v>SERVICIOS DE CONSULTORÍA EN ADMINISTRACIÓN Y SERVICIOS DE GESTIÓN; SERVICIOS DE TECNOLOGÍA DE LA INFORMACIÓN</v>
          </cell>
          <cell r="AZ24" t="str">
            <v>SEGUROS DEL ESTADO</v>
          </cell>
          <cell r="BA24" t="str">
            <v>37-44-101040288</v>
          </cell>
          <cell r="BB24">
            <v>44958</v>
          </cell>
          <cell r="BC24" t="str">
            <v>CUMPLIMIENTO</v>
          </cell>
          <cell r="BD24">
            <v>25</v>
          </cell>
          <cell r="BE24">
            <v>13000000</v>
          </cell>
          <cell r="BF24">
            <v>44958</v>
          </cell>
          <cell r="BG24">
            <v>44959</v>
          </cell>
          <cell r="BH24">
            <v>45261</v>
          </cell>
          <cell r="BI24">
            <v>44959</v>
          </cell>
          <cell r="BJ24" t="str">
            <v>D. OTRAS PRESTACIONES</v>
          </cell>
          <cell r="BK24" t="str">
            <v>MAYRA ALEJANDRA PEREZ BEJARANO</v>
          </cell>
          <cell r="BM24">
            <v>1026550881</v>
          </cell>
          <cell r="BN24" t="str">
            <v>GRUPO DE VERIFICACIÓN Y AUDITORÍA DE CUENTAS</v>
          </cell>
          <cell r="BO24" t="str">
            <v>GESTOR DE OPERACIONES</v>
          </cell>
          <cell r="BP24" t="str">
            <v>LAURA SANCHEZ SANTAMARIA</v>
          </cell>
          <cell r="BQ24" t="str">
            <v>TERMINADO</v>
          </cell>
          <cell r="BR24" t="str">
            <v>MASCULINO</v>
          </cell>
          <cell r="BS24" t="str">
            <v>Bogotá</v>
          </cell>
          <cell r="BT24" t="str">
            <v>Cl 94 No 72A 95 Norte Claros del Bosque T5 Apto 702</v>
          </cell>
          <cell r="BU24">
            <v>3138989712</v>
          </cell>
          <cell r="BV24" t="str">
            <v>emenesesmd@gmail.com</v>
          </cell>
          <cell r="BW24">
            <v>23218</v>
          </cell>
          <cell r="BX24">
            <v>45247</v>
          </cell>
          <cell r="BY24">
            <v>60</v>
          </cell>
          <cell r="BZ24" t="str">
            <v>COMPENSAR</v>
          </cell>
          <cell r="CA24" t="str">
            <v>COLPENSIONES</v>
          </cell>
          <cell r="CB24" t="str">
            <v>POSITIVA</v>
          </cell>
          <cell r="CC24" t="str">
            <v>MEDICO CIRUJANO-ESP EN EPIDEMIOLOGIA-MAG EN ADMON DE SALUD</v>
          </cell>
          <cell r="CH24" t="str">
            <v>CO1.PCCNTR.4519183</v>
          </cell>
        </row>
        <row r="25">
          <cell r="C25">
            <v>798</v>
          </cell>
          <cell r="D25" t="str">
            <v>ADRES-CPS-798-2023</v>
          </cell>
          <cell r="E25" t="str">
            <v>CONTRATACION DIRECTA</v>
          </cell>
          <cell r="F25" t="str">
            <v>PRESTACION DE SERVICIOS PROFESIONALES</v>
          </cell>
          <cell r="G25" t="str">
            <v>INICIAL</v>
          </cell>
          <cell r="H25">
            <v>45097</v>
          </cell>
          <cell r="I25" t="str">
            <v>ALEJANDRO AGUIRRE ALVAREZ</v>
          </cell>
          <cell r="J25" t="str">
            <v>CC</v>
          </cell>
          <cell r="K25">
            <v>79564021</v>
          </cell>
          <cell r="L25">
            <v>2</v>
          </cell>
          <cell r="N25" t="str">
            <v>N</v>
          </cell>
          <cell r="O25" t="str">
            <v>N/A</v>
          </cell>
          <cell r="P25" t="str">
            <v>N/A</v>
          </cell>
          <cell r="Q25" t="str">
            <v>N/A</v>
          </cell>
          <cell r="R25">
            <v>45099</v>
          </cell>
          <cell r="S25">
            <v>45291</v>
          </cell>
          <cell r="T25">
            <v>192</v>
          </cell>
          <cell r="U25">
            <v>45291</v>
          </cell>
          <cell r="W25" t="str">
            <v>Prestar servicios profesionales a la Dirección General de coordinación y administración del flujo de datos y la calidad de la información de la entidad que serán insumo para la analítica de datos e información</v>
          </cell>
          <cell r="X25" t="str">
            <v>1. Participar activamente en el diseño y construcción de la infraestructura de datos de la entidad generado los flujos de datos garantizando la integridad de los mismos, su seguridad y privacidad. 2. Apoyar la construcción de bases de datos sólidas que unifiquen la información esencial para un análisis efectivo de los resultados, con el objetivo de mejorar los procesos técnicos y ayudar en la toma de decisiones estratégicas. 3. Apoyar el desarrollo del sistema de información unificado e interoperable para la salud y los sistemas misionales de la ADRES. 4. Apoyar la producción implementación y el mantenimiento de los productos de datos y soluciones propuestas por el equipo de analítica. 5. Desarrollar modelos y algoritmos de análisis de datos para extraer información y generar conocimientos relevantes, evaluando y validando la calidad y precisión de los modelos y resultados obtenidos. 6. Documentar las fuentes, los procesos, metodologías y resultados obtenidos en los análisis realizados siguiendo los lineamientos de la entidad respecto a la transferencia de conocimiento. 7. Asistir y participar en las reuniones que le sean delegadas en los temas relacionados con el objeto del contrato. 8. Entregar informe final para cierre del contrato con la descripción y análisis de cada una de las actividades realizadas, así como con las respectivas recomendaciones a seguir por cada una de las actividades. 9. Las demás actividades que se deriven del objeto y naturaleza del contrato, que para el efecto le asigne la Dirección Genera</v>
          </cell>
          <cell r="Z25" t="str">
            <v>81111800; 81112000</v>
          </cell>
          <cell r="AA25">
            <v>96800000</v>
          </cell>
          <cell r="AB25">
            <v>96800000</v>
          </cell>
          <cell r="AM25">
            <v>12100000</v>
          </cell>
          <cell r="AQ25" t="str">
            <v>N/A</v>
          </cell>
          <cell r="AR25">
            <v>792</v>
          </cell>
          <cell r="AS25">
            <v>45077</v>
          </cell>
          <cell r="AT25">
            <v>96800000</v>
          </cell>
          <cell r="AU25">
            <v>10232</v>
          </cell>
          <cell r="AV25">
            <v>45098</v>
          </cell>
          <cell r="AW25">
            <v>96800000</v>
          </cell>
          <cell r="AX25" t="str">
            <v>A-02-02-02-008-003-01</v>
          </cell>
          <cell r="AY25" t="str">
            <v>SERVICIOS DE CONSULTORÍA EN ADMINISTRACIÓN Y SERVICIOS DE GESTIÓN; SERVICIOS DE TECNOLOGÍA DE LA INFORMACIÓN</v>
          </cell>
          <cell r="AZ25" t="str">
            <v>ASEGURADORA SOLIDARIA DE COLOMBIA</v>
          </cell>
          <cell r="BA25" t="str">
            <v>380-47-994000136405</v>
          </cell>
          <cell r="BB25">
            <v>45098</v>
          </cell>
          <cell r="BC25" t="str">
            <v>CUMPLIMIENTO</v>
          </cell>
          <cell r="BD25">
            <v>25</v>
          </cell>
          <cell r="BE25">
            <v>24200000</v>
          </cell>
          <cell r="BF25">
            <v>45097</v>
          </cell>
          <cell r="BG25">
            <v>45099</v>
          </cell>
          <cell r="BH25">
            <v>45476</v>
          </cell>
          <cell r="BI25">
            <v>45099</v>
          </cell>
          <cell r="BJ25" t="str">
            <v>D. GENERAL</v>
          </cell>
          <cell r="BK25" t="str">
            <v>EDNA ZORAYA SANCHEZ GONZALEZ-YASMIN CECILIA ESCAMILLA BADILLO RAD 20236400065113 A PARTIR DEL 11 DE OCTUBRE HASTA EL 1 DE NOVIEMBRE DE 2023</v>
          </cell>
          <cell r="BM25">
            <v>1078367163</v>
          </cell>
          <cell r="BN25" t="str">
            <v>D. GENERAL</v>
          </cell>
          <cell r="BO25" t="str">
            <v>ASESOR</v>
          </cell>
          <cell r="BP25" t="str">
            <v>KELLY JHOANA ITURRIAGO TORREGROSA</v>
          </cell>
          <cell r="BQ25" t="str">
            <v>EN EJECUCION</v>
          </cell>
        </row>
        <row r="26">
          <cell r="C26">
            <v>529</v>
          </cell>
          <cell r="D26" t="str">
            <v>ADRES-CPS-529-2023</v>
          </cell>
          <cell r="E26" t="str">
            <v>CONTRATACION DIRECTA</v>
          </cell>
          <cell r="F26" t="str">
            <v>PRESTACION DE SERVICIOS DE APOYO A LA GESTION</v>
          </cell>
          <cell r="G26" t="str">
            <v>INICIAL</v>
          </cell>
          <cell r="H26">
            <v>45064</v>
          </cell>
          <cell r="I26" t="str">
            <v>ALEJANDRO BONILLA ROJAS</v>
          </cell>
          <cell r="J26" t="str">
            <v>CC</v>
          </cell>
          <cell r="K26">
            <v>1019098144</v>
          </cell>
          <cell r="L26">
            <v>3</v>
          </cell>
          <cell r="M26" t="str">
            <v>Bogotá</v>
          </cell>
          <cell r="N26" t="str">
            <v>N</v>
          </cell>
          <cell r="O26" t="str">
            <v>N/A</v>
          </cell>
          <cell r="P26" t="str">
            <v>N/A</v>
          </cell>
          <cell r="Q26" t="str">
            <v>N/A</v>
          </cell>
          <cell r="R26">
            <v>45065</v>
          </cell>
          <cell r="S26">
            <v>45291</v>
          </cell>
          <cell r="T26">
            <v>226</v>
          </cell>
          <cell r="U26">
            <v>45291</v>
          </cell>
          <cell r="W26"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26" t="str">
            <v>1. Realizar el seguimiento a las cuentas de recaudo asignadas, a través de los movimientos
bancarios suministrados por las entidades financieras, con el fin de establecer los valores
recaudados, en el marco de los procedimientos del Proceso de Recaudo e Identificación
de Fuentes.
2. Identificar los recursos recaudados en administración por la ADRES, a través de los
diferentes soportes que permitan establecer el concepto del ingreso, tendientes a efectuar
su registro en el Módulo Único de Ingresos -MUI- y/o en la aplicación de Régimen de
Excepción -REX-; dentro de los tiempos establecidos en los diferentes procedimientos
del Proceso de Recaudo e Identificación de Fuentes.
3. Realizar las actividades requeridas para el envío oportuno de la información del recaudo
al Grupo de Gestión Contable y Control de Recursos, para efectuar la integración y
registro de este en el sistema financiero de la Entidad, en concordancia con los
procedimientos definidos en el proceso de Recaudo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y/o
aquellos establecidos por la normatividad vigente.
5. Realizar la conciliación de información del ingreso registrado en los sistemas de
información MUI-REX-ERP de la ADRES.
6. Apoyar en la generación de la información requerida por los diferentes actores del
Sistema General de Seguridad Social en Salud, y por los Órganos de Inspección,
Vigilancia y Control, así como en la proyección de las respuestas que se deriven de las
solicitudes por parte de estos de manera oportuna.
7. Brindar apoyo cuando haya lugar en los diferentes requerimientos tecnológicos
tendientes a la mejora en la sistematización del recaudo de las fuentes de financiación
del SGSSS.
8. Brindar apoyo en el momento que sea requerido para el proceso de implementación de
la solución tecnológica ERP enfocada a los procesos Financieros de la URA (Unidad de
Recursos Administrados) de la ADRES.
9. Abstenerse de realizar directa o indirectamente operaciones utilizando información
privilegiada o suministrar esta información a terceros, o recomendar la realización de
operaciones con fundamento en dicha información.</v>
          </cell>
          <cell r="Z26">
            <v>93151501</v>
          </cell>
          <cell r="AA26">
            <v>38182992</v>
          </cell>
          <cell r="AB26">
            <v>38182992</v>
          </cell>
          <cell r="AM26">
            <v>4772874</v>
          </cell>
          <cell r="AQ26" t="str">
            <v>N/A</v>
          </cell>
          <cell r="AR26">
            <v>650</v>
          </cell>
          <cell r="AS26">
            <v>45055</v>
          </cell>
          <cell r="AT26">
            <v>152731968</v>
          </cell>
          <cell r="AU26">
            <v>8124</v>
          </cell>
          <cell r="AV26">
            <v>45064</v>
          </cell>
          <cell r="AW26">
            <v>38182992</v>
          </cell>
          <cell r="AX26" t="str">
            <v>A-02-02-02-008-003-09</v>
          </cell>
          <cell r="AY26" t="str">
            <v>OTROS SERVICIOS PROFESIONALES Y TÉCNICOS N.C.P</v>
          </cell>
          <cell r="AZ26" t="str">
            <v>SEGUROS DEL ESTADO</v>
          </cell>
          <cell r="BA26" t="str">
            <v>25-46-101027987</v>
          </cell>
          <cell r="BB26">
            <v>45064</v>
          </cell>
          <cell r="BC26" t="str">
            <v>CUMPLIMIENTO</v>
          </cell>
          <cell r="BD26">
            <v>25</v>
          </cell>
          <cell r="BE26">
            <v>9545748</v>
          </cell>
          <cell r="BF26">
            <v>45064</v>
          </cell>
          <cell r="BG26">
            <v>45064</v>
          </cell>
          <cell r="BH26">
            <v>45474</v>
          </cell>
          <cell r="BI26">
            <v>45065</v>
          </cell>
          <cell r="BJ26" t="str">
            <v>D. DE GESTION DE LOS RECURSOS FINANCIEROS DE LA SALUD</v>
          </cell>
          <cell r="BK26" t="str">
            <v>CAMILO ANDRES CELY ESCOBAR</v>
          </cell>
          <cell r="BM26">
            <v>80201138</v>
          </cell>
          <cell r="BN26" t="str">
            <v>GRUPO DE CONTROL DE RECAUDO Y FUENTES DE FINANCIACION</v>
          </cell>
          <cell r="BO26" t="str">
            <v>GESTOR DE OPERACIONES</v>
          </cell>
          <cell r="BP26" t="str">
            <v>LAURA SANCHEZ SANTAMARIA</v>
          </cell>
          <cell r="BQ26" t="str">
            <v>EN EJECUCION</v>
          </cell>
          <cell r="BX26">
            <v>45247</v>
          </cell>
          <cell r="BY26">
            <v>123</v>
          </cell>
        </row>
        <row r="27">
          <cell r="C27">
            <v>232</v>
          </cell>
          <cell r="D27" t="str">
            <v>ADRES-CPS-232-2023</v>
          </cell>
          <cell r="E27" t="str">
            <v>CONTRATACION DIRECTA</v>
          </cell>
          <cell r="F27" t="str">
            <v>PRESTACION DE SERVICIOS PROFESIONALES</v>
          </cell>
          <cell r="G27" t="str">
            <v>INICIAL</v>
          </cell>
          <cell r="H27">
            <v>44960</v>
          </cell>
          <cell r="I27" t="str">
            <v>ALEJANDRO CASTAÑEDA GOMEZ</v>
          </cell>
          <cell r="J27" t="str">
            <v>CC</v>
          </cell>
          <cell r="K27">
            <v>17419305</v>
          </cell>
          <cell r="L27">
            <v>3</v>
          </cell>
          <cell r="M27" t="str">
            <v>Bogotá</v>
          </cell>
          <cell r="N27" t="str">
            <v>N</v>
          </cell>
          <cell r="O27" t="str">
            <v>N/A</v>
          </cell>
          <cell r="P27" t="str">
            <v>N/A</v>
          </cell>
          <cell r="Q27" t="str">
            <v>N/A</v>
          </cell>
          <cell r="R27">
            <v>44970</v>
          </cell>
          <cell r="S27">
            <v>45089</v>
          </cell>
          <cell r="T27">
            <v>119</v>
          </cell>
          <cell r="U27">
            <v>45089</v>
          </cell>
          <cell r="W27"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27" t="str">
            <v>1. Elaborar o proveer los documentos. requerimientos. oficios y demás insumos que se requieran en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 2. Realizar el seguimiento y monitoreo del proceso de auditoria concurrente. a través de la validación de la consistencia de la información generada a partir de las fuentes internas y externas que se validan. 3. Participar en la elaboración de los informes que sean requeridos por organismos de control internos y/o externos. así como los diferentes actores involuCrados en el proceso de validación de resultados de auditoría concurrente. 4. Efectuar el seguimiento de gestión documental de las comunicaciones remitidas en relación con el proceso de auditoría concurrente. 5. Asistir a las reuniones que señale el supervisor del contrato. relacionadas con el objeto del contrato. 6. Cumplir con las demás actividades que estén relacionadas con el objeto contractual</v>
          </cell>
          <cell r="Y27">
            <v>396</v>
          </cell>
          <cell r="Z27">
            <v>93151501</v>
          </cell>
          <cell r="AA27">
            <v>30943780</v>
          </cell>
          <cell r="AB27">
            <v>30943780</v>
          </cell>
          <cell r="AM27">
            <v>7735945</v>
          </cell>
          <cell r="AQ27" t="str">
            <v>N/A</v>
          </cell>
          <cell r="AR27">
            <v>437</v>
          </cell>
          <cell r="AS27">
            <v>44936</v>
          </cell>
          <cell r="AT27">
            <v>61887560</v>
          </cell>
          <cell r="AU27">
            <v>2473</v>
          </cell>
          <cell r="AV27">
            <v>44960</v>
          </cell>
          <cell r="AW27">
            <v>30943780</v>
          </cell>
          <cell r="AX27" t="str">
            <v>A-02-02-02-008-003-01</v>
          </cell>
          <cell r="AY27" t="str">
            <v>SERVICIOS DE CONSULTORÍA EN ADMINISTRACIÓN Y SERVICIOS DE GESTIÓN; SERVICIOS DE TECNOLOGÍA DE LA INFORMACIÓN</v>
          </cell>
          <cell r="AZ27" t="str">
            <v>ASEGURADORA SOLIDARIA DE COLOMBIA</v>
          </cell>
          <cell r="BA27" t="str">
            <v>376-47-994000020627</v>
          </cell>
          <cell r="BB27">
            <v>44964</v>
          </cell>
          <cell r="BC27" t="str">
            <v>CUMPLIMIENTO</v>
          </cell>
          <cell r="BD27">
            <v>25</v>
          </cell>
          <cell r="BE27">
            <v>7735945</v>
          </cell>
          <cell r="BF27">
            <v>44957</v>
          </cell>
          <cell r="BG27">
            <v>44965</v>
          </cell>
          <cell r="BH27">
            <v>45275</v>
          </cell>
          <cell r="BI27">
            <v>44961</v>
          </cell>
          <cell r="BJ27" t="str">
            <v>D. OTRAS PRESTACIONES</v>
          </cell>
          <cell r="BK27" t="str">
            <v>MAYRA ALEJANDRA PEREZ BEJARANO</v>
          </cell>
          <cell r="BM27">
            <v>1026550881</v>
          </cell>
          <cell r="BN27" t="str">
            <v>GRUPO DE VERIFICACIÓN Y AUDITORÍA DE CUENTAS</v>
          </cell>
          <cell r="BO27" t="str">
            <v>GESTOR DE OPERACIONES</v>
          </cell>
          <cell r="BP27" t="str">
            <v>LAURA SANCHEZ SANTAMARIA</v>
          </cell>
          <cell r="BQ27" t="str">
            <v>TERMINADO</v>
          </cell>
          <cell r="BR27" t="str">
            <v>MASCULINO</v>
          </cell>
          <cell r="BS27" t="str">
            <v>Bogotá</v>
          </cell>
          <cell r="BT27" t="str">
            <v>Cra 19 63B 33</v>
          </cell>
          <cell r="BU27">
            <v>4791466</v>
          </cell>
          <cell r="BV27" t="str">
            <v>alejandrocastanedagomez@gmail</v>
          </cell>
          <cell r="BW27">
            <v>28646</v>
          </cell>
          <cell r="BX27">
            <v>45247</v>
          </cell>
          <cell r="BY27">
            <v>45</v>
          </cell>
          <cell r="BZ27" t="str">
            <v>COMPENSAR</v>
          </cell>
          <cell r="CA27" t="str">
            <v>COLPENSIONES</v>
          </cell>
          <cell r="CB27"/>
          <cell r="CC27" t="str">
            <v>ADM EN SALUD-ESP EN  EPIDEMIOLOGIA</v>
          </cell>
          <cell r="CH27" t="str">
            <v>CO1.PCCNTR.4531795</v>
          </cell>
        </row>
        <row r="28">
          <cell r="C28">
            <v>647</v>
          </cell>
          <cell r="D28" t="str">
            <v>ADRES-CPS-647-2023</v>
          </cell>
          <cell r="E28" t="str">
            <v>CONTRATACION DIRECTA</v>
          </cell>
          <cell r="F28" t="str">
            <v>PRESTACION DE SERVICIOS PROFESIONALES</v>
          </cell>
          <cell r="G28" t="str">
            <v>INICIAL</v>
          </cell>
          <cell r="H28">
            <v>45091</v>
          </cell>
          <cell r="I28" t="str">
            <v>ALEJANDRO CASTAÑEDA GÓMEZ</v>
          </cell>
          <cell r="J28" t="str">
            <v>CC</v>
          </cell>
          <cell r="K28">
            <v>17419305</v>
          </cell>
          <cell r="L28">
            <v>3</v>
          </cell>
          <cell r="M28" t="str">
            <v>Bogotá</v>
          </cell>
          <cell r="N28" t="str">
            <v>N</v>
          </cell>
          <cell r="O28" t="str">
            <v>N/A</v>
          </cell>
          <cell r="P28" t="str">
            <v>N/A</v>
          </cell>
          <cell r="Q28" t="str">
            <v>N/A</v>
          </cell>
          <cell r="R28">
            <v>45093</v>
          </cell>
          <cell r="S28">
            <v>45291</v>
          </cell>
          <cell r="T28">
            <v>198</v>
          </cell>
          <cell r="U28">
            <v>45291</v>
          </cell>
          <cell r="V28" t="str">
            <v>10 TP+E+17 MEPR</v>
          </cell>
          <cell r="W28"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28" t="str">
            <v>1. Elaborar o proveer los documentos, requerimientos, oficios y demás insumos que se requieran en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 2. Realizar el seguimiento y monitoreo del proceso de auditoria concurrente, a través de la validación de la consistencia de la información generada a partir de las fuentes internas y externas que se validan. 3. Participar en la elaboración de los informes que sean requeridos por organismos de control internos y/o externos, así como los diferentes actores involucrados en el proceso de validación de resultados de auditoría concurrente. 4. Efectuar el seguimiento de gestión documental de las comunicaciones remitidas en relación con el proceso de auditoría concurrente. 5. Asistir a las reuniones que señale el supervisor del contrato, relacionadas con el objeto del contrato. 6. Cumplir con las demás actividades que estén relacionadas con el objeto contractual.</v>
          </cell>
          <cell r="Z28">
            <v>93151501</v>
          </cell>
          <cell r="AA28">
            <v>54151615</v>
          </cell>
          <cell r="AB28">
            <v>54151615</v>
          </cell>
          <cell r="AM28">
            <v>7735945</v>
          </cell>
          <cell r="AQ28" t="str">
            <v>N/A</v>
          </cell>
          <cell r="AR28">
            <v>730</v>
          </cell>
          <cell r="AS28">
            <v>45065</v>
          </cell>
          <cell r="AT28">
            <v>108303230</v>
          </cell>
          <cell r="AU28">
            <v>10125</v>
          </cell>
          <cell r="AV28">
            <v>45091</v>
          </cell>
          <cell r="AW28">
            <v>54151615</v>
          </cell>
          <cell r="AX28" t="str">
            <v>A-02-02-02-008-003-01</v>
          </cell>
          <cell r="AY28" t="str">
            <v>SERVICIOS DE CONSULTORÍA EN ADMINISTRACIÓN Y SERVICIOS DE GESTIÓN; SERVICIOS DE TECNOLOGÍA DE LA INFORMACIÓN</v>
          </cell>
          <cell r="AZ28" t="str">
            <v>ASEGURADORA SOLIDARIA DE COLOMBIA</v>
          </cell>
          <cell r="BA28" t="str">
            <v>376-47-994000021324</v>
          </cell>
          <cell r="BB28">
            <v>45092</v>
          </cell>
          <cell r="BC28" t="str">
            <v>CUMPLIMIENTO</v>
          </cell>
          <cell r="BD28">
            <v>25</v>
          </cell>
          <cell r="BE28">
            <v>13537903.75</v>
          </cell>
          <cell r="BF28">
            <v>45091</v>
          </cell>
          <cell r="BG28">
            <v>45093</v>
          </cell>
          <cell r="BH28">
            <v>45475</v>
          </cell>
          <cell r="BI28">
            <v>45092</v>
          </cell>
          <cell r="BJ28" t="str">
            <v>D. OTRAS PRESTACIONES</v>
          </cell>
          <cell r="BK28" t="str">
            <v>MAYRA ALEJANDRA PEREZ BEJARANO-CAMILO ANDRES PLAZAS VELOZA RAD 20236400054973 A PARTIR DEL 1 DE SEPTIEMBRE</v>
          </cell>
          <cell r="BM28">
            <v>1026550881</v>
          </cell>
          <cell r="BN28" t="str">
            <v>GRUPO DE VERIFICACIÓN Y AUDITORÍA DE CUENTAS</v>
          </cell>
          <cell r="BO28" t="str">
            <v>GESTOR DE OPERACIONES</v>
          </cell>
          <cell r="BP28" t="str">
            <v>ROSA ELIANA RODRIGUEZ BERNAL</v>
          </cell>
          <cell r="BQ28" t="str">
            <v>EN EJECUCION</v>
          </cell>
        </row>
        <row r="29">
          <cell r="C29">
            <v>46</v>
          </cell>
          <cell r="D29" t="str">
            <v>ADRES-CPS-046-2023</v>
          </cell>
          <cell r="E29" t="str">
            <v>CONTRATACION DIRECTA</v>
          </cell>
          <cell r="F29" t="str">
            <v>PRESTACION DE SERVICIOS DE APOYO A LA GESTION</v>
          </cell>
          <cell r="G29" t="str">
            <v>INICIAL</v>
          </cell>
          <cell r="H29">
            <v>44943</v>
          </cell>
          <cell r="I29" t="str">
            <v>JORGE AUGUSTO SUAREZ ISAZA</v>
          </cell>
          <cell r="J29" t="str">
            <v>CC</v>
          </cell>
          <cell r="K29">
            <v>17901801</v>
          </cell>
          <cell r="L29">
            <v>1</v>
          </cell>
          <cell r="M29" t="str">
            <v>Bogotá</v>
          </cell>
          <cell r="N29" t="str">
            <v>N</v>
          </cell>
          <cell r="O29" t="str">
            <v>N/A</v>
          </cell>
          <cell r="P29" t="str">
            <v>N/A</v>
          </cell>
          <cell r="Q29" t="str">
            <v>N/A</v>
          </cell>
          <cell r="R29">
            <v>44945</v>
          </cell>
          <cell r="S29">
            <v>45064</v>
          </cell>
          <cell r="T29">
            <v>71</v>
          </cell>
          <cell r="U29">
            <v>45016</v>
          </cell>
          <cell r="V29" t="str">
            <v xml:space="preserve"> 14A TFT/TL+21 ME O 6 SES + 21 ME</v>
          </cell>
          <cell r="W29" t="str">
            <v>Apoyar técnicamente a la Dirección de Gestión de Tecnologías de Información y Comunicaciones en las actividades relacionadas con el análisis. desarrollo. pruebas y despliegue de los aplicativos que soportan los procesos de la entidad</v>
          </cell>
          <cell r="X29"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Craonogramas de actividades frente a los requerimientos a ser desarrollados. Esta documentación debe quedar registrada y almacenada dentro del repositorio que se defina por parte de la DGTIC. 3. Apoyar las actividades de desarrollo. mantenimiento. actualización e integración de los aplicativos de la Entidad. cuando así le sea requerido a través de la Mesa de Servicio o por el supervisor. 4. Elaborar. las historias de usuario. documentos y manuales de las aplicaciones. servicios. integraciones y mejoras desarrolladas que le sean asignadas por el supervisor en virtud del objeto del contrato. Toda documentación debe ser almacenada dentro del repositorio que se defina por parte de la DGTIC. 5. Brindar el acompañamiento técnico en la realización de las actividades relacionadas con el soporte de las aplicaciones. servicios e integraciones cuando le sea requerido a través de la Mesa de Servicio o por el supervisor. 6. Las demás actividades que se deriven del objeto y naturaleza del contrato. que para el efecto le designe la DGTIC</v>
          </cell>
          <cell r="Y29">
            <v>416</v>
          </cell>
          <cell r="Z29">
            <v>81111800</v>
          </cell>
          <cell r="AA29">
            <v>19091496</v>
          </cell>
          <cell r="AB29">
            <v>19091496</v>
          </cell>
          <cell r="AC29">
            <v>45016</v>
          </cell>
          <cell r="AM29">
            <v>4772874</v>
          </cell>
          <cell r="AQ29" t="str">
            <v>N/A</v>
          </cell>
          <cell r="AR29">
            <v>508</v>
          </cell>
          <cell r="AS29">
            <v>44937</v>
          </cell>
          <cell r="AT29">
            <v>19091496</v>
          </cell>
          <cell r="AU29">
            <v>397</v>
          </cell>
          <cell r="AV29">
            <v>44943</v>
          </cell>
          <cell r="AW29">
            <v>19091496</v>
          </cell>
          <cell r="AX29" t="str">
            <v>A-02-02-02-008-003-01</v>
          </cell>
          <cell r="AY29" t="str">
            <v>SERVICIOS DE CONSULTORÍA EN ADMINISTRACIÓN Y SERVICIOS DE GESTIÓN; SERVICIOS DE TECNOLOGÍA DE LA INFORMACIÓN</v>
          </cell>
          <cell r="AZ29" t="str">
            <v>SEGUROS DEL ESTADO</v>
          </cell>
          <cell r="BA29" t="str">
            <v>11-44-101196184</v>
          </cell>
          <cell r="BB29">
            <v>44943</v>
          </cell>
          <cell r="BC29" t="str">
            <v>CUMPLIMIENTO</v>
          </cell>
          <cell r="BD29">
            <v>25</v>
          </cell>
          <cell r="BE29">
            <v>4772874</v>
          </cell>
          <cell r="BF29">
            <v>44942</v>
          </cell>
          <cell r="BG29">
            <v>44944</v>
          </cell>
          <cell r="BH29">
            <v>45247</v>
          </cell>
          <cell r="BI29">
            <v>44945</v>
          </cell>
          <cell r="BJ29" t="str">
            <v>D. GESTION TECNOLOGIAS DE LA INFORMACION Y COMUNICACIONES</v>
          </cell>
          <cell r="BK29" t="str">
            <v>EDWIN ANDRES FERNANDEZ VILLAMIL-ERNESTO RAMIREZ VIRGUEZ RAD20231450017533 DEL 10 DE ABRIL AL 1 DE MAYO DE 2023</v>
          </cell>
          <cell r="BM29">
            <v>80092686</v>
          </cell>
          <cell r="BN29" t="str">
            <v>GRUPO DE GESTION DE PROYECTOS DE INFORMACION Y COMUNICACIONES</v>
          </cell>
          <cell r="BO29" t="str">
            <v>GESTOR DE OPERACIONES</v>
          </cell>
          <cell r="BP29" t="str">
            <v>ROSA ELIANA RODRIGUEZ BERNAL</v>
          </cell>
          <cell r="BQ29" t="str">
            <v>TERMINADO</v>
          </cell>
          <cell r="BR29" t="str">
            <v>MASCULINO</v>
          </cell>
          <cell r="BS29" t="str">
            <v>Bogotá</v>
          </cell>
          <cell r="BT29" t="str">
            <v>Cra 96b No 17a - 10 Apto 805 Apto Villemar - Fontibon</v>
          </cell>
          <cell r="BU29">
            <v>3007864839</v>
          </cell>
          <cell r="BV29" t="str">
            <v>jorgesuarezisaza@gmail.com</v>
          </cell>
          <cell r="BW29">
            <v>29358</v>
          </cell>
          <cell r="BX29">
            <v>45247</v>
          </cell>
          <cell r="BY29">
            <v>43</v>
          </cell>
          <cell r="BZ29" t="str">
            <v>SANITAS</v>
          </cell>
          <cell r="CA29" t="str">
            <v>COLPENSIONES</v>
          </cell>
          <cell r="CB29" t="str">
            <v>POSITIVA</v>
          </cell>
          <cell r="CC29" t="str">
            <v>TECNICA PROFESIONAL EN SOPORTE DE
SISTEMAS E INFORMATICA-TECNOLOGIA EN DESARROLLO DE
SOFTWARE Y REDES-8 SEMESTRES INGENIERIA DE SISTEMAS</v>
          </cell>
          <cell r="CH29" t="str">
            <v>CO1.PCCNTR.4409728</v>
          </cell>
        </row>
        <row r="30">
          <cell r="C30">
            <v>144</v>
          </cell>
          <cell r="D30" t="str">
            <v>ADRES-CPS-144-2023</v>
          </cell>
          <cell r="E30" t="str">
            <v>CONTRATACION DIRECTA</v>
          </cell>
          <cell r="F30" t="str">
            <v>PRESTACION DE SERVICIOS PROFESIONALES</v>
          </cell>
          <cell r="G30" t="str">
            <v>INICIAL</v>
          </cell>
          <cell r="H30">
            <v>44953</v>
          </cell>
          <cell r="I30" t="str">
            <v>MAURICIO OTALORA RODRIGUEZ</v>
          </cell>
          <cell r="J30" t="str">
            <v>CC</v>
          </cell>
          <cell r="K30">
            <v>18003745</v>
          </cell>
          <cell r="L30">
            <v>8</v>
          </cell>
          <cell r="M30" t="str">
            <v>Bogotá</v>
          </cell>
          <cell r="N30" t="str">
            <v>N</v>
          </cell>
          <cell r="O30" t="str">
            <v>N/A</v>
          </cell>
          <cell r="P30" t="str">
            <v>N/A</v>
          </cell>
          <cell r="Q30" t="str">
            <v>N/A</v>
          </cell>
          <cell r="R30">
            <v>44958</v>
          </cell>
          <cell r="S30">
            <v>45077</v>
          </cell>
          <cell r="T30">
            <v>119</v>
          </cell>
          <cell r="U30">
            <v>45077</v>
          </cell>
          <cell r="V30" t="str">
            <v>13 TP+25 MEP</v>
          </cell>
          <cell r="W30" t="str">
            <v>Prestar servicios profesionales a la Dirección de Otras Prestaciones de la ADRES en las actividades relacionadas con el trámite y respuesta de los requerimientos y solicitudes adelantados por las personas naturales. jurídicas. entidades públicas o privadas. despachos judiciales y entes de control que versen sobre el procedimiento de verificación. reconocimiento y pago de las reclamaciones de servicios médicos. indemnizaciones y gastos derivados de accidentes de tránsito. eventos catastróficos de origen natural. eventos terroristas y demás eventos aprobados por el Ministerio de Salud y Protección Socia</v>
          </cell>
          <cell r="X30" t="str">
            <v>1. Responder a los requerimientos que se presenten ante la Dirección de Otras Prestaciones
por personas jurídicas y naturales. Ministerio de Salud y Protección Social. despachos
judiciales y entes de Control. incluyendo las gestiones y seguimiento necesarios para dar
una respuesta integral y de fondo.
2. Atender las solicitudes radicadas ante la Dirección de Otras Prestaciones sobre estados
de cuenta de reclamaciones de personas naturales.
3. Revisar y responder diariamente las peticiones asignadas a través del ORFEO y CraM. a
fin de dar respuesta a las solicitudes de información. derechos de petición; relacionados
con reclamaciones presentadas ante la ADRES.
4. Consultar en las diferentes Bases de Datos (SII ECAT. ORFEO. Transfer. Pago de
Paquetes. Registro IPS. Histórico Contrato 043) y solicitar la información necesaria a las
diferentes direcciones de la ADRES. para dar respuesta a los requerimientos radicados
antes la Dirección de Otras Prestaciones.
5. Actualizar diariamente la base de seguimiento a las respuestas de las solicitudes.
derechos de petición y demás tramites. radicados ante la Dirección de Otras
Prestaciones.
6. Apoyar en la elaboración de los insumos requeridos por la Oficina Asesora Jurídica con
ocasión a acciones de tutela. fallos de primera y segunda instancia. incidentes de
desacato y demás que se derivan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7. Las demás actividades que se deriven del objeto y naturaleza del contrato que para el
efecto le asigne la Dirección de Otras Prestaciones.</v>
          </cell>
          <cell r="Y30">
            <v>327</v>
          </cell>
          <cell r="Z30">
            <v>93151501</v>
          </cell>
          <cell r="AA30">
            <v>20731148</v>
          </cell>
          <cell r="AB30">
            <v>20731148</v>
          </cell>
          <cell r="AC30"/>
          <cell r="AD30"/>
          <cell r="AE30"/>
          <cell r="AF30"/>
          <cell r="AG30"/>
          <cell r="AH30"/>
          <cell r="AI30"/>
          <cell r="AJ30"/>
          <cell r="AK30"/>
          <cell r="AL30"/>
          <cell r="AM30">
            <v>5182787</v>
          </cell>
          <cell r="AN30"/>
          <cell r="AO30"/>
          <cell r="AP30"/>
          <cell r="AQ30" t="str">
            <v>N/A</v>
          </cell>
          <cell r="AR30">
            <v>479</v>
          </cell>
          <cell r="AS30">
            <v>44936</v>
          </cell>
          <cell r="AT30">
            <v>41462296</v>
          </cell>
          <cell r="AU30">
            <v>901</v>
          </cell>
          <cell r="AV30">
            <v>44956</v>
          </cell>
          <cell r="AW30">
            <v>20731148</v>
          </cell>
          <cell r="AX30" t="str">
            <v>A-02-02-02-008-003-01</v>
          </cell>
          <cell r="AY30" t="str">
            <v>SERVICIOS DE CONSULTORÍA EN ADMINISTRACIÓN Y SERVICIOS DE GESTIÓN; SERVICIOS DE TECNOLOGÍA DE LA INFORMACIÓN</v>
          </cell>
          <cell r="AZ30" t="str">
            <v>SEGUROS DEL ESTADO</v>
          </cell>
          <cell r="BA30" t="str">
            <v>14-44-101172925</v>
          </cell>
          <cell r="BB30">
            <v>44957</v>
          </cell>
          <cell r="BC30" t="str">
            <v>CUMPLIMIENTO</v>
          </cell>
          <cell r="BD30">
            <v>25</v>
          </cell>
          <cell r="BE30">
            <v>5182787</v>
          </cell>
          <cell r="BF30">
            <v>44953</v>
          </cell>
          <cell r="BG30">
            <v>44957</v>
          </cell>
          <cell r="BH30">
            <v>45290</v>
          </cell>
          <cell r="BI30">
            <v>44957</v>
          </cell>
          <cell r="BJ30" t="str">
            <v>D. OTRAS PRESTACIONES</v>
          </cell>
          <cell r="BK30" t="str">
            <v>MAURICIO PAEZ VILLALBA</v>
          </cell>
          <cell r="BL30"/>
          <cell r="BM30">
            <v>1010178182</v>
          </cell>
          <cell r="BN30" t="str">
            <v>GRUPO DE VERIFICACIÓN Y AUDITORÍA DE CUENTAS</v>
          </cell>
          <cell r="BO30" t="str">
            <v>GESTOR DE OPERACIONES</v>
          </cell>
          <cell r="BP30" t="str">
            <v>JUAN CAMILO MARTINEZ RODRIGUEZ</v>
          </cell>
          <cell r="BQ30" t="str">
            <v>TERMINADO</v>
          </cell>
          <cell r="BR30" t="str">
            <v>MASCULINO</v>
          </cell>
          <cell r="BS30" t="str">
            <v>Bogotá</v>
          </cell>
          <cell r="BT30" t="str">
            <v>Cra 58B No 165A - 71 Int 6 Apto 104</v>
          </cell>
          <cell r="BU30">
            <v>3124304890</v>
          </cell>
          <cell r="BV30" t="str">
            <v>motalorar@hotmail.com</v>
          </cell>
          <cell r="BW30">
            <v>27528</v>
          </cell>
          <cell r="BX30">
            <v>45247</v>
          </cell>
          <cell r="BY30">
            <v>48</v>
          </cell>
          <cell r="BZ30" t="str">
            <v>NUEVA EPS</v>
          </cell>
          <cell r="CA30" t="str">
            <v>COLFONDOS</v>
          </cell>
          <cell r="CB30" t="str">
            <v>POSITIVA</v>
          </cell>
          <cell r="CC30" t="str">
            <v>ADM EMPRESAS-EPS EN GERENCIA DE SERVICIOS SALUD</v>
          </cell>
          <cell r="CD30"/>
          <cell r="CE30"/>
          <cell r="CF30"/>
          <cell r="CG30"/>
          <cell r="CH30" t="str">
            <v>CO1.PCCNTR.4496650</v>
          </cell>
          <cell r="CI30"/>
          <cell r="CJ30"/>
          <cell r="CK30"/>
          <cell r="CL30"/>
          <cell r="CM30"/>
          <cell r="CN30"/>
          <cell r="CO30"/>
        </row>
        <row r="31">
          <cell r="C31">
            <v>729</v>
          </cell>
          <cell r="D31" t="str">
            <v>ADRES-CPS-729-2023</v>
          </cell>
          <cell r="E31" t="str">
            <v>CONTRATACION DIRECTA</v>
          </cell>
          <cell r="F31" t="str">
            <v>PRESTACION DE SERVICIOS PROFESIONALES</v>
          </cell>
          <cell r="G31" t="str">
            <v>INICIAL</v>
          </cell>
          <cell r="H31">
            <v>45084</v>
          </cell>
          <cell r="I31" t="str">
            <v>ALEXANDRA CAROLINA ROMERO GARCIA</v>
          </cell>
          <cell r="J31" t="str">
            <v>CC</v>
          </cell>
          <cell r="K31">
            <v>51752213</v>
          </cell>
          <cell r="L31">
            <v>4</v>
          </cell>
          <cell r="N31" t="str">
            <v>N</v>
          </cell>
          <cell r="O31" t="str">
            <v>N/A</v>
          </cell>
          <cell r="P31" t="str">
            <v>N/A</v>
          </cell>
          <cell r="Q31" t="str">
            <v>N/A</v>
          </cell>
          <cell r="R31">
            <v>45085</v>
          </cell>
          <cell r="S31">
            <v>45291</v>
          </cell>
          <cell r="T31">
            <v>206</v>
          </cell>
          <cell r="U31">
            <v>45291</v>
          </cell>
          <cell r="W31"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31"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Identificar aspectos que afecten la seguridad del paciente. 5. Elaborar la base de datos de los pacientes auditados como insumo para el informe periódico. 6. Realizar las acciones que le sean asignadas por la líder del proceso. 7. Realizar el levantamiento y socialización del normograma trimestralmente. 8. Asistir a las reuniones que señale el supervisor del contrato, relacionadas con el objeto del contrato. 9. Cumplir con las demás actividades que estén relacionadas con el objeto contractual</v>
          </cell>
          <cell r="Z31">
            <v>93151501</v>
          </cell>
          <cell r="AA31">
            <v>54151615</v>
          </cell>
          <cell r="AB31">
            <v>54151615</v>
          </cell>
          <cell r="AM31">
            <v>7735945</v>
          </cell>
          <cell r="AQ31" t="str">
            <v>N/A</v>
          </cell>
          <cell r="AR31">
            <v>734</v>
          </cell>
          <cell r="AS31">
            <v>45065</v>
          </cell>
          <cell r="AT31">
            <v>216606460</v>
          </cell>
          <cell r="AU31">
            <v>10073</v>
          </cell>
          <cell r="AV31">
            <v>45085</v>
          </cell>
          <cell r="AW31">
            <v>54151615</v>
          </cell>
          <cell r="AX31" t="str">
            <v>A-02-02-02-008-003-01</v>
          </cell>
          <cell r="AY31" t="str">
            <v>SERVICIOS DE CONSULTORÍA EN ADMINISTRACIÓN Y SERVICIOS DE GESTIÓN; SERVICIOS DE TECNOLOGÍA DE LA INFORMACIÓN</v>
          </cell>
          <cell r="AZ31" t="str">
            <v>SEGUROS DEL ESTADO</v>
          </cell>
          <cell r="BA31" t="str">
            <v>61-44101048967</v>
          </cell>
          <cell r="BB31">
            <v>45084</v>
          </cell>
          <cell r="BC31" t="str">
            <v>CUMPLIMIENTO</v>
          </cell>
          <cell r="BD31">
            <v>25</v>
          </cell>
          <cell r="BE31">
            <v>13537903.75</v>
          </cell>
          <cell r="BF31">
            <v>45084</v>
          </cell>
          <cell r="BG31">
            <v>45085</v>
          </cell>
          <cell r="BH31">
            <v>45474</v>
          </cell>
          <cell r="BI31">
            <v>45085</v>
          </cell>
          <cell r="BJ31" t="str">
            <v>D. OTRAS PRESTACIONES</v>
          </cell>
          <cell r="BK31" t="str">
            <v>MAYRA ALEJANDRA PEREZ BEJARANO-CAMILO ANDRES PLAZAS VELOZA RAD 20236400054973 A PARTIR DEL 1 DE SEPTIEMBRE</v>
          </cell>
          <cell r="BM31">
            <v>1026550881</v>
          </cell>
          <cell r="BN31" t="str">
            <v>GRUPO DE VERIFICACIÓN Y AUDITORÍA DE CUENTAS</v>
          </cell>
          <cell r="BO31" t="str">
            <v>GESTOR DE OPERACIONES</v>
          </cell>
          <cell r="BP31" t="str">
            <v>JENNY CAROLINA GARCIA VARON</v>
          </cell>
          <cell r="BQ31" t="str">
            <v>EN EJECUCION</v>
          </cell>
        </row>
        <row r="32">
          <cell r="C32">
            <v>402</v>
          </cell>
          <cell r="D32" t="str">
            <v>ADRES-CPS-402-2023</v>
          </cell>
          <cell r="E32" t="str">
            <v>CONTRATACION DIRECTA</v>
          </cell>
          <cell r="F32" t="str">
            <v>PRESTACION DE SERVICIOS PROFESIONALES</v>
          </cell>
          <cell r="G32" t="str">
            <v>INICIAL</v>
          </cell>
          <cell r="H32">
            <v>45013</v>
          </cell>
          <cell r="I32" t="str">
            <v>ALEXANDRA CUERVO FIGUEREDO</v>
          </cell>
          <cell r="J32" t="str">
            <v>CC</v>
          </cell>
          <cell r="K32">
            <v>1072662684</v>
          </cell>
          <cell r="L32">
            <v>0</v>
          </cell>
          <cell r="M32" t="str">
            <v>Bogotá</v>
          </cell>
          <cell r="N32" t="str">
            <v>N</v>
          </cell>
          <cell r="O32" t="str">
            <v>N/A</v>
          </cell>
          <cell r="P32" t="str">
            <v>N/A</v>
          </cell>
          <cell r="Q32" t="str">
            <v>N/A</v>
          </cell>
          <cell r="R32">
            <v>45014</v>
          </cell>
          <cell r="S32">
            <v>45291</v>
          </cell>
          <cell r="T32">
            <v>277</v>
          </cell>
          <cell r="U32">
            <v>45291</v>
          </cell>
          <cell r="V32" t="str">
            <v>14 TP</v>
          </cell>
          <cell r="W32" t="str">
            <v>Prestación de Servicios Profesionales para el desarrollo de acciones de apoyo para el fortalecimiento de los canales de atención al ciudadano, tramite y gestión de PQRSD</v>
          </cell>
          <cell r="X32" t="str">
            <v>1. Realizar las actividades necesarias para establecer la tipificación y registro en el Sistema de Gestión de PQRSD de la entidad, de las peticiones radicadas en la entidad por los diferentes canales de atención dispuestos por la ADRES. 2. Realizar las actividades necesarias para la asignación de las peticiones a los funcionarios de las diferentes dependencias de conformidad con las competencias para que se adelante el trámite respectivo para absolver las peticiones radicadas por el Sistema de Gestión de PQRSD de la entidad. 3. Brindar apoyo en la orientación a los ciudadanos, en lo relacionado con los trámites y servicios de la Administradora de los Recursos del Sistema General de Seguridad Social en Salud ADRES y encauzar la consulta en el evento de requerirse soporte técnico por parte alguna área. 4. Realizar las actividades necesarias a través de cada uno de los canales de atención dispuestos por la entidad, para proporcionar la información necesaria, con el fin de orientar y absolver las solicitudes radicadas por los usuarios respecto a las competencias y facultades de la ADRES. 5. Gestionar la remisión de comunicaciones masivas a los diferentes actores del sistema General de Seguridad Social en Salud, que sean de su competencia en virtud del proceso de Atención al Ciudadano. 6. Gestionar y apoyar a la Dirección Administrativa y Financiera en la consolidación de los informes y reportes de seguimiento que requiere la Entidad y que estén relacionados con el objeto contractual.7. Presentar recomendaciones de mejora al Sistema Único de PQRSD de la Entidad ORFEO, relacionadas
con la parametrización y caracterización de temas y subtemas de las PQRSD y de acuerdo con los
lineamientos de la entidad.
8. Realizar seguimiento a la Gestión del Centro de Contacto de la Entidad y revisión de los informes que
presente el operador.
9. Cumplir con las demás actividades que se deriven del objeto y naturaleza del contrato, que para el efecto
la designe la Entidad</v>
          </cell>
          <cell r="Z32">
            <v>83121704</v>
          </cell>
          <cell r="AA32">
            <v>47728740</v>
          </cell>
          <cell r="AB32">
            <v>47728740</v>
          </cell>
          <cell r="AM32">
            <v>4772874</v>
          </cell>
          <cell r="AQ32" t="str">
            <v>N/A</v>
          </cell>
          <cell r="AR32">
            <v>593</v>
          </cell>
          <cell r="AS32">
            <v>45007</v>
          </cell>
          <cell r="AT32">
            <v>47728740</v>
          </cell>
          <cell r="AU32">
            <v>4726</v>
          </cell>
          <cell r="AV32">
            <v>45013</v>
          </cell>
          <cell r="AW32">
            <v>47728740</v>
          </cell>
          <cell r="AX32" t="str">
            <v>A-02-02-02-008- 003-09</v>
          </cell>
          <cell r="AY32" t="str">
            <v>OTROS SERVICIOS PROFESIONALES Y TÉCNICOS N.C.P</v>
          </cell>
          <cell r="AZ32" t="str">
            <v>SEGUROS DEL ESTADO</v>
          </cell>
          <cell r="BA32" t="str">
            <v>25-46-101026996</v>
          </cell>
          <cell r="BB32">
            <v>45009</v>
          </cell>
          <cell r="BC32" t="str">
            <v>CUMPLIMIENTO</v>
          </cell>
          <cell r="BD32">
            <v>25</v>
          </cell>
          <cell r="BE32">
            <v>11932185</v>
          </cell>
          <cell r="BF32">
            <v>45009</v>
          </cell>
          <cell r="BG32">
            <v>45013</v>
          </cell>
          <cell r="BH32">
            <v>45474</v>
          </cell>
          <cell r="BI32">
            <v>45014</v>
          </cell>
          <cell r="BJ32" t="str">
            <v>D. ADMINISTRATIVA Y FINANCIERA</v>
          </cell>
          <cell r="BK32" t="str">
            <v>LUZ MARINA ALARCON RAMIREZ</v>
          </cell>
          <cell r="BM32">
            <v>52230819</v>
          </cell>
          <cell r="BO32" t="str">
            <v>GESTOR DE OPERACIONES</v>
          </cell>
          <cell r="BP32" t="str">
            <v>ROSA ELIANA RODRIGUEZ BERNAL</v>
          </cell>
          <cell r="BQ32" t="str">
            <v>EN EJECUCION</v>
          </cell>
          <cell r="BX32">
            <v>45247</v>
          </cell>
          <cell r="BY32">
            <v>123</v>
          </cell>
          <cell r="CH32" t="str">
            <v>CO1.PCCNTR.4805332</v>
          </cell>
        </row>
        <row r="33">
          <cell r="C33">
            <v>230</v>
          </cell>
          <cell r="D33" t="str">
            <v>ADRES-CPS-230-2023</v>
          </cell>
          <cell r="E33" t="str">
            <v>CONTRATACION DIRECTA</v>
          </cell>
          <cell r="F33" t="str">
            <v>PRESTACION DE SERVICIOS PROFESIONALES</v>
          </cell>
          <cell r="G33" t="str">
            <v>INICIAL</v>
          </cell>
          <cell r="H33">
            <v>44957</v>
          </cell>
          <cell r="I33" t="str">
            <v>GUILLERMO WILCHES MURCIA</v>
          </cell>
          <cell r="J33" t="str">
            <v>CC</v>
          </cell>
          <cell r="K33">
            <v>19151732</v>
          </cell>
          <cell r="L33">
            <v>1</v>
          </cell>
          <cell r="M33" t="str">
            <v>Bogotá</v>
          </cell>
          <cell r="N33" t="str">
            <v>N</v>
          </cell>
          <cell r="O33" t="str">
            <v>N/A</v>
          </cell>
          <cell r="P33" t="str">
            <v>N/A</v>
          </cell>
          <cell r="Q33" t="str">
            <v>N/A</v>
          </cell>
          <cell r="R33">
            <v>44963</v>
          </cell>
          <cell r="S33">
            <v>45082</v>
          </cell>
          <cell r="T33">
            <v>119</v>
          </cell>
          <cell r="U33">
            <v>45082</v>
          </cell>
          <cell r="V33" t="str">
            <v>9 TP+E+23MPR</v>
          </cell>
          <cell r="W33" t="str">
            <v>Prestar servicios profesionales especializados a la Dirección de Otras Prestaciones de la ADRES liderando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33" t="str">
            <v>1. Apoyar en la estructuración o actualización de la metodología. manuales y procedimientos requeridos para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Participar en las actividades relacionadas con el proceso de auditoria concurrente sobre las reclamaciones. 3. Estructurar las actividades necesarias para el levantamiento y socialización del nomograma de las auditorias concurrentes que se encuentra a su cargo. 4. Coordinar con las Instituciones Prestadoras de Salud-IPS la gestión administrativa para la adecuada realización de las auditorias concurrentes. 5. Consolidar la información de las diferentes actividades del plan de auditoría concurrente. 6. Identificar y reportar alertas encontradas en la auditoria concurrente. 7. Realizar informe mensual reportar los hallazgos de auditoria para las distintas áreas encargadas de los planes de mejoramiento. 8. Retroalimentar y hacer seguimientos de la productividad de los auditores concurrentes. 9. Presentar informe trimestral donde reporte los hallazgos de la auditoria concurrente y la generación y seguimiento a los planes de mejora realizados por las IPSs. 10. Asistir a las reuniones que señale el supervisor del contrato. relacionadas con el objeto del contrato. 11. Cumplir con las demás actividades que estén relacionadas con el objeto contractual</v>
          </cell>
          <cell r="Y33">
            <v>390</v>
          </cell>
          <cell r="Z33">
            <v>93151501</v>
          </cell>
          <cell r="AA33">
            <v>36641272</v>
          </cell>
          <cell r="AB33">
            <v>36641272</v>
          </cell>
          <cell r="AM33">
            <v>9160318</v>
          </cell>
          <cell r="AQ33" t="str">
            <v>N/A</v>
          </cell>
          <cell r="AR33">
            <v>465</v>
          </cell>
          <cell r="AS33">
            <v>44936</v>
          </cell>
          <cell r="AT33">
            <v>73282544</v>
          </cell>
          <cell r="AU33">
            <v>2426</v>
          </cell>
          <cell r="AV33">
            <v>44957</v>
          </cell>
          <cell r="AW33">
            <v>36641272</v>
          </cell>
          <cell r="AX33" t="str">
            <v>A-02-02-02-008-003-01</v>
          </cell>
          <cell r="AY33" t="str">
            <v>SERVICIOS DE CONSULTORÍA EN ADMINISTRACIÓN Y SERVICIOS DE GESTIÓN; SERVICIOS DE TECNOLOGÍA DE LA INFORMACIÓN</v>
          </cell>
          <cell r="AZ33" t="str">
            <v>ASEGURADORA SOLIDARIA DE COLOMBIA</v>
          </cell>
          <cell r="BA33" t="str">
            <v>380-47-994000131530</v>
          </cell>
          <cell r="BB33">
            <v>44958</v>
          </cell>
          <cell r="BC33" t="str">
            <v>CUMPLIMIENTO</v>
          </cell>
          <cell r="BD33">
            <v>25</v>
          </cell>
          <cell r="BE33">
            <v>9160318</v>
          </cell>
          <cell r="BF33">
            <v>44957</v>
          </cell>
          <cell r="BG33">
            <v>44958</v>
          </cell>
          <cell r="BH33">
            <v>45266</v>
          </cell>
          <cell r="BI33">
            <v>44958</v>
          </cell>
          <cell r="BJ33" t="str">
            <v>D. OTRAS PRESTACIONES</v>
          </cell>
          <cell r="BK33" t="str">
            <v>MAYRA ALEJANDRA PEREZ BEJARANO</v>
          </cell>
          <cell r="BM33">
            <v>1026550881</v>
          </cell>
          <cell r="BN33" t="str">
            <v>GRUPO DE VERIFICACIÓN Y AUDITORÍA DE CUENTAS</v>
          </cell>
          <cell r="BO33" t="str">
            <v>GESTOR DE OPERACIONES</v>
          </cell>
          <cell r="BP33" t="str">
            <v>LAURA SANCHEZ SANTAMARIA</v>
          </cell>
          <cell r="BQ33" t="str">
            <v>TERMINADO</v>
          </cell>
          <cell r="BR33" t="str">
            <v>MASCULINO</v>
          </cell>
          <cell r="BS33" t="str">
            <v>Bogotá</v>
          </cell>
          <cell r="BT33" t="str">
            <v>CL 16 SUR 1031</v>
          </cell>
          <cell r="BU33">
            <v>3212010779</v>
          </cell>
          <cell r="BV33" t="str">
            <v>guiwil27@gmail.com</v>
          </cell>
          <cell r="BW33">
            <v>18151</v>
          </cell>
          <cell r="BX33">
            <v>45247</v>
          </cell>
          <cell r="BY33">
            <v>74</v>
          </cell>
          <cell r="BZ33" t="str">
            <v>NUEVA EPS</v>
          </cell>
          <cell r="CA33" t="str">
            <v>PENSIONADO</v>
          </cell>
          <cell r="CB33" t="str">
            <v>POSITIVA</v>
          </cell>
          <cell r="CC33" t="str">
            <v>MEDICO Y CIRUJANO- ESP N EN ALTA GERENCIA
DEL SISTEMA DE SEGURIDAD SOCIAL
EN SALUD</v>
          </cell>
          <cell r="CH33" t="str">
            <v>CO1.PCCNTR.4514375</v>
          </cell>
        </row>
        <row r="34">
          <cell r="C34">
            <v>639</v>
          </cell>
          <cell r="D34" t="str">
            <v>ADRES-CPS-639-2023</v>
          </cell>
          <cell r="E34" t="str">
            <v>CONTRATACION DIRECTA</v>
          </cell>
          <cell r="F34" t="str">
            <v>PRESTACION DE SERVICIOS DE APOYO A LA GESTION</v>
          </cell>
          <cell r="G34" t="str">
            <v>INICIAL</v>
          </cell>
          <cell r="H34">
            <v>45084</v>
          </cell>
          <cell r="I34" t="str">
            <v>ALEXANDRA ROMERO VELASQUEZ</v>
          </cell>
          <cell r="J34" t="str">
            <v>CC</v>
          </cell>
          <cell r="K34">
            <v>1018450695</v>
          </cell>
          <cell r="L34">
            <v>5</v>
          </cell>
          <cell r="N34" t="str">
            <v>N</v>
          </cell>
          <cell r="O34" t="str">
            <v>N/A</v>
          </cell>
          <cell r="P34" t="str">
            <v>N/A</v>
          </cell>
          <cell r="Q34" t="str">
            <v>N/A</v>
          </cell>
          <cell r="R34">
            <v>45085</v>
          </cell>
          <cell r="S34">
            <v>45291</v>
          </cell>
          <cell r="T34">
            <v>206</v>
          </cell>
          <cell r="U34">
            <v>45291</v>
          </cell>
          <cell r="V34" t="str">
            <v>15 TFTL/TL+4 ME O 6 SES+4 ME</v>
          </cell>
          <cell r="W34"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34"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34">
            <v>93151501</v>
          </cell>
          <cell r="AA34">
            <v>28339241</v>
          </cell>
          <cell r="AB34">
            <v>28339241</v>
          </cell>
          <cell r="AM34">
            <v>4048463</v>
          </cell>
          <cell r="AQ34" t="str">
            <v>N/A</v>
          </cell>
          <cell r="AR34">
            <v>702</v>
          </cell>
          <cell r="AS34">
            <v>45064</v>
          </cell>
          <cell r="AT34">
            <v>538445579</v>
          </cell>
          <cell r="AU34">
            <v>10058</v>
          </cell>
          <cell r="AV34">
            <v>45084</v>
          </cell>
          <cell r="AW34">
            <v>28339241</v>
          </cell>
          <cell r="AX34" t="str">
            <v>A-02-02-02-008-003-01</v>
          </cell>
          <cell r="AY34" t="str">
            <v>SERVICIOS DE CONSULTORÍA EN ADMINISTRACIÓN Y SERVICIOS DE GESTIÓN; SERVICIOS DE TECNOLOGÍA DE LA INFORMACIÓN</v>
          </cell>
          <cell r="AZ34" t="str">
            <v>ASEGURADORA SOLIDARIA DE COLOMBIA</v>
          </cell>
          <cell r="BA34" t="str">
            <v>340-47-994000045708</v>
          </cell>
          <cell r="BB34">
            <v>45084</v>
          </cell>
          <cell r="BC34" t="str">
            <v>CUMPLIMIENTO</v>
          </cell>
          <cell r="BD34">
            <v>25</v>
          </cell>
          <cell r="BE34">
            <v>7084810.25</v>
          </cell>
          <cell r="BF34">
            <v>45084</v>
          </cell>
          <cell r="BG34">
            <v>45084</v>
          </cell>
          <cell r="BH34">
            <v>45478</v>
          </cell>
          <cell r="BI34">
            <v>45085</v>
          </cell>
          <cell r="BJ34" t="str">
            <v>D. OTRAS PRESTACIONES</v>
          </cell>
          <cell r="BK34" t="str">
            <v>LEIDY JANNETH LUIS CUERVO-LUISA FERNANDA DÍAZ GONZÁLEZ RAD 20236400064913 A PARTIR DEL 13 DE OCTUBRE AL 3 DE NOVIEMBRE</v>
          </cell>
          <cell r="BM34">
            <v>53062135</v>
          </cell>
          <cell r="BN34" t="str">
            <v>GRUPO DE VALIDACIÓN DE RESULTADOS DE AUDITORÍA</v>
          </cell>
          <cell r="BO34" t="str">
            <v>GESTOR DE OPERACIONES</v>
          </cell>
          <cell r="BP34" t="str">
            <v>ROSA ELIANA RODRIGUEZ BERNAL</v>
          </cell>
          <cell r="BQ34" t="str">
            <v>EN EJECUCION</v>
          </cell>
        </row>
        <row r="35">
          <cell r="C35">
            <v>50</v>
          </cell>
          <cell r="D35" t="str">
            <v>ADRES-CPS-050-2023</v>
          </cell>
          <cell r="E35" t="str">
            <v>CONTRATACION DIRECTA</v>
          </cell>
          <cell r="F35" t="str">
            <v>PRESTACION DE SERVICIOS PROFESIONALES</v>
          </cell>
          <cell r="G35" t="str">
            <v>CESION</v>
          </cell>
          <cell r="H35">
            <v>45170</v>
          </cell>
          <cell r="I35" t="str">
            <v>ALEXANDRA VALBUENA FLOREZ</v>
          </cell>
          <cell r="J35" t="str">
            <v>CC</v>
          </cell>
          <cell r="K35">
            <v>52691820</v>
          </cell>
          <cell r="L35">
            <v>6</v>
          </cell>
          <cell r="M35" t="str">
            <v>Bogotá</v>
          </cell>
          <cell r="N35" t="str">
            <v>N</v>
          </cell>
          <cell r="O35" t="str">
            <v>N/A</v>
          </cell>
          <cell r="P35" t="str">
            <v>N/A</v>
          </cell>
          <cell r="Q35" t="str">
            <v>N/A</v>
          </cell>
          <cell r="R35">
            <v>45170</v>
          </cell>
          <cell r="S35">
            <v>45291</v>
          </cell>
          <cell r="T35">
            <v>121</v>
          </cell>
          <cell r="U35">
            <v>45291</v>
          </cell>
          <cell r="V35" t="str">
            <v>14 TP</v>
          </cell>
          <cell r="W35" t="str">
            <v xml:space="preserve">Prestar servicios profesionales para tramitar las respuestas a las PQRS. generación de reportes y cruce de bases de datos para los Entes de Control. Entidades del Sector Salud. Entidades Estatales y Privadas y Ciudadanía en general. relacionados con la BDUA </v>
          </cell>
          <cell r="X35" t="str">
            <v>1. Dar respuesta a las peticiones. quejas. reclamos y sugerencias que los ciudadanos formulen. y que se relacionen con el cumplimiento de la misión de la institución. 2. Proponer mejoras que permitan mejorar la gestión de las PQRS. 3. Tramitar la atención y respuesta en los tiempos establecidos por ley de las PQRS y asistencias técnicas que se reciban por los distintos canales de atención dispuestos por la ADRES y le sean asignados. que estén relacionados con la operación de la BDUA. BDEX y PVS. 4. Dar respuesta a las EPS en las inquietudes del proceso de BDUA para la correcta. oportuna y eficaz actualización de la información para la BDUA. BDEX y PVS. 5. Preparar y presentar los distintos informes requeridos por la ADRES. actores del sistema y entes de control relacionados con la operación de la BDUA. BDEX y PVS. a su vez. realizar los informes de control y seguimiento relacionados con la calidad y oportunidad en la entrega de los archivos remitidos por la EPS. EPS-S. entidades del régimen de excepción y especial. entidades prestadoras de planes voluntarios de salud. INPEC y entes territoriales. así como la asistencia técnica a las entidades participantes y preparar los informes y reportes de seguimiento que requiera la Entidad y que estén relacionados con el objeto contractual. 6. Apoyar en las respuestas a las EPS. aseguradores y entidades del régimen de excepción frente al fortalecimiento y mejoramiento de los procesos de reporte de maestros y novedades de afiliados a la BDUA. 7. Verificar y monitorear la correcta operación y resultados de los procesos de BDUA de acuerdo con las Resoluciones generadas por el Ministerio de Salud y Protección Social y el aseguramiento de la publicación de los resultados del proceso en el SFTP para que las entidades descarguen dicha información. 8. Realizar el seguimiento a las glosas que se generen dentro de los procesos de reporte de información por parte de EPS. EPS-S. entidades del régimen de excepción y especial. entidades prestadoras de planes voluntarios de salud. INPEC y entidades territoriales para asegurar el procesamiento del mayor número de novedades con oportunidad y calidad. 9. Llevar a cabo seguimiento a los procesos para el mejoramiento continuo de los procesos que se ejecutan. formular las recomendaciones y sugerencias para que se evalúe su conveniencia. 10. Las demás actividades que se deriven del objeto y naturaleza del contrato. que para el efecto le designe la DGTIC.</v>
          </cell>
          <cell r="Y35">
            <v>432</v>
          </cell>
          <cell r="Z35" t="str">
            <v>81111800
81112000</v>
          </cell>
          <cell r="AA35">
            <v>0</v>
          </cell>
          <cell r="AB35">
            <v>0</v>
          </cell>
          <cell r="AE35">
            <v>45170</v>
          </cell>
          <cell r="AF35">
            <v>24682780</v>
          </cell>
          <cell r="AM35">
            <v>4936556</v>
          </cell>
          <cell r="AQ35" t="str">
            <v>N/A</v>
          </cell>
          <cell r="AR35">
            <v>511</v>
          </cell>
          <cell r="AS35">
            <v>44937</v>
          </cell>
          <cell r="AT35">
            <v>59238672</v>
          </cell>
          <cell r="AU35">
            <v>23612</v>
          </cell>
          <cell r="AV35">
            <v>45170</v>
          </cell>
          <cell r="AW35">
            <v>24682780</v>
          </cell>
          <cell r="AX35" t="str">
            <v>A-02-02-02-008-003-01</v>
          </cell>
          <cell r="AY35" t="str">
            <v>SERVICIOS DE CONSULTORÍA EN ADMINISTRACIÓN Y SERVICIOS DE GESTIÓN; SERVICIOS DE TECNOLOGÍA DE LA INFORMACIÓN</v>
          </cell>
          <cell r="AZ35" t="str">
            <v>SEGUROS DEL ESTADO</v>
          </cell>
          <cell r="BA35" t="str">
            <v>11-44-101207308</v>
          </cell>
          <cell r="BB35">
            <v>45170</v>
          </cell>
          <cell r="BC35" t="str">
            <v>CUMPLIMIENTO</v>
          </cell>
          <cell r="BD35">
            <v>25</v>
          </cell>
          <cell r="BE35">
            <v>0</v>
          </cell>
          <cell r="BF35">
            <v>45170</v>
          </cell>
          <cell r="BG35">
            <v>45170</v>
          </cell>
          <cell r="BH35">
            <v>45474</v>
          </cell>
          <cell r="BI35"/>
          <cell r="BJ35" t="str">
            <v>D. GESTION TECNOLOGIAS DE LA INFORMACION Y COMUNICACIONES</v>
          </cell>
          <cell r="BK35" t="str">
            <v xml:space="preserve">WILMER GARCIA LONDOÑO-WILLIAM ANDRES PAEZ PINZÓN  RAD 20236400061743 DEL 2 DE OCTUBRE AL 23 DE OCTUBRE </v>
          </cell>
          <cell r="BN35" t="str">
            <v>GRUPO DE GESTION DE OPERACIONES DE SISTEMAS DE INFORMACION</v>
          </cell>
          <cell r="BO35" t="str">
            <v>GESTOR DE OPERACIONES</v>
          </cell>
          <cell r="BP35" t="str">
            <v>ROSA ELIANA RODRIGUEZ BERNAL</v>
          </cell>
          <cell r="BQ35" t="str">
            <v>EN EJECUCION</v>
          </cell>
          <cell r="BR35" t="str">
            <v>FEMENINO</v>
          </cell>
          <cell r="BS35" t="str">
            <v>Bogotá</v>
          </cell>
          <cell r="BT35" t="str">
            <v>Cra 6 183 80 NORTE</v>
          </cell>
          <cell r="BU35">
            <v>3192886550</v>
          </cell>
          <cell r="BV35" t="str">
            <v>alexandra.val_11@hotmail.com</v>
          </cell>
          <cell r="BW35">
            <v>29047</v>
          </cell>
          <cell r="BX35">
            <v>45247</v>
          </cell>
          <cell r="BY35">
            <v>44</v>
          </cell>
          <cell r="BZ35" t="str">
            <v>COMPENSAR</v>
          </cell>
          <cell r="CA35" t="str">
            <v>PORVENIR</v>
          </cell>
          <cell r="CB35" t="str">
            <v>POSITIVA</v>
          </cell>
          <cell r="CC35" t="str">
            <v>ADM NEGOCIOS INTERNACIONALES</v>
          </cell>
          <cell r="CH35" t="str">
            <v>CO1.PCCNTR.4514386</v>
          </cell>
        </row>
        <row r="36">
          <cell r="C36">
            <v>246</v>
          </cell>
          <cell r="D36" t="str">
            <v>ADRES-CPS-246-2023</v>
          </cell>
          <cell r="E36" t="str">
            <v>CONTRATACION DIRECTA</v>
          </cell>
          <cell r="F36" t="str">
            <v>PRESTACION DE SERVICIOS PROFESIONALES</v>
          </cell>
          <cell r="G36" t="str">
            <v>INICIAL</v>
          </cell>
          <cell r="H36">
            <v>44953</v>
          </cell>
          <cell r="I36" t="str">
            <v>RODRIGO ALBERTO CASTILLO SARMIENTO</v>
          </cell>
          <cell r="J36" t="str">
            <v>CC</v>
          </cell>
          <cell r="K36">
            <v>19374956</v>
          </cell>
          <cell r="L36">
            <v>1</v>
          </cell>
          <cell r="M36" t="str">
            <v>Bogotá</v>
          </cell>
          <cell r="N36" t="str">
            <v>N</v>
          </cell>
          <cell r="O36" t="str">
            <v>N/A</v>
          </cell>
          <cell r="P36" t="str">
            <v>N/A</v>
          </cell>
          <cell r="Q36" t="str">
            <v>N/A</v>
          </cell>
          <cell r="R36">
            <v>44958</v>
          </cell>
          <cell r="S36">
            <v>45077</v>
          </cell>
          <cell r="T36">
            <v>119</v>
          </cell>
          <cell r="U36">
            <v>45077</v>
          </cell>
          <cell r="W36" t="str">
            <v>Prestar servicios profesionales para realizar la liquidación y cálculo de: intereses moratorios e indexación de las sentencias proferidas en contra de la entidad; el cálculo de los conceptos de capacidad económica de las parejas que quieran acceder a los tratamientos de fertilización y la actualización de las obligaciones a favor de la entidad y todos aquellos cálculos financieros y económicos que requiera la Oficina Asesora Jurídica</v>
          </cell>
          <cell r="X36" t="str">
            <v>1. Efectuar la liquidación de intereses moratorios conforme los términos ordenados en las sentencias judiciales proferidas en contra de la entidad. 2. Efectuar la liquidación de indexación conforme los términos ordenados en las sentencias judiciales proferidas en contra de la entidad. 3. Elaborar la proyección del calculo de intereses moratorios en el marco de los procesos judiciales o prejudiciales en los que haga parte la entidad. 4. Realizar la indexación del valor de las reclamaciones objeto del procedimiento de determinación del deudor previo a la expedición de comunicaciones previas y a la resolución inicial 5. Realizar la actualización de las obligaciones que se encuentren en etapa de cobro coactivo 6. Realizar la proyección de los acuerdos de pago. liquidando cuota inicial y la amortización de los saldos conforme los lineamientos de la Resolución 038 de 2018 o la que haga sus veces. 7. Brindar asesoría en materia económica frente a las metodologías aplicadas para la determinación de la capacidad económica de las parejas aspirantes al procedimiento de fertilización in vitro. cuando así lo requiera la Oficina Asesora Jurídica de la ADRES. 8. Remitir oportunamente el estudio sobre ausencia de capacidad económica y gastos soportables de las parejas aspirantes al procedimiento de fertilización in vitro que debe surtir de conformidad con el Craiterio de gastos soportables y metodologías de análisis acorde con la información remitida por la pareja y la metodología DANE. o las que se llegaren a implementar. con ocasión a las solicitudes de insumo técnico que le sean requeridas desde la Oficina Asesora Jurídica de la ADRES en acatamiento de la S.U. 074 de 2020 de la H.C. Constitucional. 9. Asesorar en materia económica a la Oficina Asesora Jurídica de la ADRES en el marco de la normatividad legal aplicable en la revisión. análisis y conceptualización inherente a la determinación de la capacidad económica de las parejas aspirante al procedimiento de fertilización in vitro. en el marco de la S.U. 074 de 2020 de la H.C. Constitucional. 10. Realizar acompañamiento técnico permanente a la Oficina Asesora Jurídica de la ADRES en lo relacionado con las solicitudes de estudio para la determinación de ausencia de capacidad económica y gastos soportables de las parejas aspirantes al procedimiento de fertilización in vitro. 11. Asistir a las convocatorias de reuniones que realice el supervisor del contrato y todas aquellas en las que se requiera de su presencia en la entidad.</v>
          </cell>
          <cell r="Y36">
            <v>185</v>
          </cell>
          <cell r="Z36">
            <v>93151507</v>
          </cell>
          <cell r="AA36">
            <v>61689600</v>
          </cell>
          <cell r="AB36">
            <v>61689600</v>
          </cell>
          <cell r="AM36">
            <v>12960000</v>
          </cell>
          <cell r="AN36" t="str">
            <v>S</v>
          </cell>
          <cell r="AO36">
            <v>2462400</v>
          </cell>
          <cell r="AP36">
            <v>15422400</v>
          </cell>
          <cell r="AQ36" t="str">
            <v>N/A</v>
          </cell>
          <cell r="AR36">
            <v>558</v>
          </cell>
          <cell r="AS36">
            <v>44949</v>
          </cell>
          <cell r="AT36">
            <v>61689600</v>
          </cell>
          <cell r="AU36">
            <v>906</v>
          </cell>
          <cell r="AV36">
            <v>44956</v>
          </cell>
          <cell r="AW36">
            <v>61689600</v>
          </cell>
          <cell r="AX36" t="str">
            <v>A-02-02-02-008-003-01</v>
          </cell>
          <cell r="AY36" t="str">
            <v>SERVICIOS DE CONSULTORÍA EN ADMINISTRACIÓN Y SERVICIOS DE GESTIÓN; SERVICIOS DE TECNOLOGÍA DE LA INFORMACIÓN</v>
          </cell>
          <cell r="AZ36" t="str">
            <v>SEGUROS DEL ESTADO</v>
          </cell>
          <cell r="BA36" t="str">
            <v>11-46-101031879</v>
          </cell>
          <cell r="BB36">
            <v>44953</v>
          </cell>
          <cell r="BC36" t="str">
            <v>CUMPLIMIENTO</v>
          </cell>
          <cell r="BD36">
            <v>25</v>
          </cell>
          <cell r="BE36">
            <v>15422400</v>
          </cell>
          <cell r="BF36">
            <v>44956</v>
          </cell>
          <cell r="BG36">
            <v>44956</v>
          </cell>
          <cell r="BH36">
            <v>45260</v>
          </cell>
          <cell r="BI36">
            <v>44954</v>
          </cell>
          <cell r="BJ36" t="str">
            <v>O. ASESORA JURIDICA</v>
          </cell>
          <cell r="BK36" t="str">
            <v>LUIS MIGUEL RODRIGUEZ GARZON</v>
          </cell>
          <cell r="BL36"/>
          <cell r="BM36">
            <v>79882728</v>
          </cell>
          <cell r="BN36" t="str">
            <v>O. ASESORA JURIDICA</v>
          </cell>
          <cell r="BO36" t="str">
            <v>JEFE</v>
          </cell>
          <cell r="BP36" t="str">
            <v>KELLY JHOANA ITURRIAGO TORREGROSA</v>
          </cell>
          <cell r="BQ36" t="str">
            <v>TERMINADO</v>
          </cell>
          <cell r="BR36" t="str">
            <v>MASCULINO</v>
          </cell>
          <cell r="BS36" t="str">
            <v>Bogotá</v>
          </cell>
          <cell r="BT36" t="str">
            <v>Cra 45 N 44 21 9 - 904 4 RAFAEL NU?EZ CHAPINERO</v>
          </cell>
          <cell r="BU36">
            <v>2005941</v>
          </cell>
          <cell r="BV36" t="str">
            <v>rodrigocastillo300@gmail.com</v>
          </cell>
          <cell r="BW36">
            <v>21828</v>
          </cell>
          <cell r="BX36">
            <v>45247</v>
          </cell>
          <cell r="BY36">
            <v>64</v>
          </cell>
          <cell r="BZ36" t="str">
            <v>COMPENSAR</v>
          </cell>
          <cell r="CA36" t="str">
            <v>COLPENSIONES</v>
          </cell>
          <cell r="CB36" t="str">
            <v>POSITIVA</v>
          </cell>
          <cell r="CC36" t="str">
            <v>ADM PUBLICO-ECONOMIA-ESP EN SEGUROS Y SEGURIDAD SOCIAL-MAESTRIA EN CIENCIAS ECONOMICAS</v>
          </cell>
          <cell r="CH36" t="str">
            <v>CO1.PCCNTR.4496307</v>
          </cell>
        </row>
        <row r="37">
          <cell r="C37">
            <v>740</v>
          </cell>
          <cell r="D37" t="str">
            <v>ADRES-CPS-740-2023</v>
          </cell>
          <cell r="E37" t="str">
            <v>CONTRATACION DIRECTA</v>
          </cell>
          <cell r="F37" t="str">
            <v>PRESTACION DE SERVICIOS PROFESIONALES</v>
          </cell>
          <cell r="G37" t="str">
            <v>INICIAL</v>
          </cell>
          <cell r="H37">
            <v>45086</v>
          </cell>
          <cell r="I37" t="str">
            <v>ALEXIS MANUEL BARROSO ROMERO</v>
          </cell>
          <cell r="J37" t="str">
            <v>CC</v>
          </cell>
          <cell r="K37">
            <v>3875735</v>
          </cell>
          <cell r="L37">
            <v>0</v>
          </cell>
          <cell r="N37" t="str">
            <v>N</v>
          </cell>
          <cell r="O37" t="str">
            <v>N/A</v>
          </cell>
          <cell r="P37" t="str">
            <v>N/A</v>
          </cell>
          <cell r="Q37" t="str">
            <v>N/A</v>
          </cell>
          <cell r="R37">
            <v>45090</v>
          </cell>
          <cell r="S37">
            <v>45291</v>
          </cell>
          <cell r="T37">
            <v>201</v>
          </cell>
          <cell r="U37">
            <v>45291</v>
          </cell>
          <cell r="V37" t="str">
            <v>13 TP+25 MEP</v>
          </cell>
          <cell r="W3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3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37">
            <v>93151501</v>
          </cell>
          <cell r="AA37">
            <v>41462296</v>
          </cell>
          <cell r="AB37">
            <v>41462296</v>
          </cell>
          <cell r="AM37">
            <v>5182787</v>
          </cell>
          <cell r="AQ37" t="str">
            <v>N/A</v>
          </cell>
          <cell r="AR37">
            <v>735</v>
          </cell>
          <cell r="AS37">
            <v>45065</v>
          </cell>
          <cell r="AT37">
            <v>1368255768</v>
          </cell>
          <cell r="AU37">
            <v>10106</v>
          </cell>
          <cell r="AV37">
            <v>45090</v>
          </cell>
          <cell r="AW37">
            <v>41462296</v>
          </cell>
          <cell r="AX37" t="str">
            <v>A-02-02-02-008-003-01</v>
          </cell>
          <cell r="AY37" t="str">
            <v>SERVICIOS DE CONSULTORÍA EN ADMINISTRACIÓN Y SERVICIOS DE GESTIÓN; SERVICIOS DE TECNOLOGÍA DE LA INFORMACIÓN</v>
          </cell>
          <cell r="AZ37" t="str">
            <v>SEGUROS DEL ESTADO</v>
          </cell>
          <cell r="BA37" t="str">
            <v>14-44-101184648</v>
          </cell>
          <cell r="BB37">
            <v>45086</v>
          </cell>
          <cell r="BC37" t="str">
            <v>CUMPLIMIENTO</v>
          </cell>
          <cell r="BD37">
            <v>25</v>
          </cell>
          <cell r="BE37">
            <v>10365574</v>
          </cell>
          <cell r="BF37">
            <v>45086</v>
          </cell>
          <cell r="BG37">
            <v>45090</v>
          </cell>
          <cell r="BH37">
            <v>45483</v>
          </cell>
          <cell r="BI37">
            <v>45090</v>
          </cell>
          <cell r="BJ37" t="str">
            <v>D. OTRAS PRESTACIONES</v>
          </cell>
          <cell r="BK37" t="str">
            <v>WILLIAM ENRIQUE TORRES RODRIGUEZ-JHAN PIERO CAMPOS CUELLAR RAD 20236400040153 A PARTIR DEL 20 DE JUNIO AL 11 DE JULIO DE 2023</v>
          </cell>
          <cell r="BL37"/>
          <cell r="BM37">
            <v>11275886</v>
          </cell>
          <cell r="BN37" t="str">
            <v>GRUPO DE VERIFICACION Y AUDITORIA DE CUENTAS</v>
          </cell>
          <cell r="BO37" t="str">
            <v>GESTOR DE OPERACIONES</v>
          </cell>
          <cell r="BP37" t="str">
            <v>JENNY CAROLINA GARCIA VARON</v>
          </cell>
          <cell r="BQ37" t="str">
            <v>EN EJECUCION</v>
          </cell>
        </row>
        <row r="38">
          <cell r="C38">
            <v>878</v>
          </cell>
          <cell r="D38" t="str">
            <v>ADRES-CPS-878-2023</v>
          </cell>
          <cell r="E38" t="str">
            <v>CONTRATACION DIRECTA</v>
          </cell>
          <cell r="F38" t="str">
            <v>PRESTACION DE SERVICIOS DE APOYO A LA GESTION</v>
          </cell>
          <cell r="G38" t="str">
            <v>INICIAL</v>
          </cell>
          <cell r="H38">
            <v>45106</v>
          </cell>
          <cell r="I38" t="str">
            <v>ALEXISS ANDREA MONTOYA ANTONIO</v>
          </cell>
          <cell r="J38" t="str">
            <v>CC</v>
          </cell>
          <cell r="K38">
            <v>1030532933</v>
          </cell>
          <cell r="L38">
            <v>1</v>
          </cell>
          <cell r="N38" t="str">
            <v>N</v>
          </cell>
          <cell r="O38" t="str">
            <v>N/A</v>
          </cell>
          <cell r="P38" t="str">
            <v>N/A</v>
          </cell>
          <cell r="Q38" t="str">
            <v>N/A</v>
          </cell>
          <cell r="R38">
            <v>45113</v>
          </cell>
          <cell r="S38">
            <v>45291</v>
          </cell>
          <cell r="T38">
            <v>178</v>
          </cell>
          <cell r="U38">
            <v>45291</v>
          </cell>
          <cell r="V38" t="str">
            <v>15 TFTL/TL+4 ME O 6 SES+4 ME</v>
          </cell>
          <cell r="W3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38">
            <v>93151501</v>
          </cell>
          <cell r="AA38">
            <v>28339241</v>
          </cell>
          <cell r="AB38">
            <v>28339241</v>
          </cell>
          <cell r="AM38">
            <v>4048463</v>
          </cell>
          <cell r="AQ38" t="str">
            <v>N/A</v>
          </cell>
          <cell r="AR38">
            <v>736</v>
          </cell>
          <cell r="AS38">
            <v>45065</v>
          </cell>
          <cell r="AT38">
            <v>651802543</v>
          </cell>
          <cell r="AU38">
            <v>10610</v>
          </cell>
          <cell r="AV38">
            <v>45111</v>
          </cell>
          <cell r="AW38">
            <v>28339241</v>
          </cell>
          <cell r="AX38" t="str">
            <v>A-02-02-02-008-003-01</v>
          </cell>
          <cell r="AY38" t="str">
            <v>SERVICIOS DE CONSULTORÍA EN ADMINISTRACIÓN Y SERVICIOS DE GESTIÓN; SERVICIOS DE TECNOLOGÍA DE LA INFORMACIÓN</v>
          </cell>
          <cell r="AZ38" t="str">
            <v>ASEGURADORA SOLIDARIA DE COLOMBIA</v>
          </cell>
          <cell r="BA38" t="str">
            <v xml:space="preserve">380 47 994000136748 </v>
          </cell>
          <cell r="BB38">
            <v>45112</v>
          </cell>
          <cell r="BC38" t="str">
            <v>CUMPLIMIENTO</v>
          </cell>
          <cell r="BD38">
            <v>25</v>
          </cell>
          <cell r="BE38">
            <v>7084810.25</v>
          </cell>
          <cell r="BF38">
            <v>45106</v>
          </cell>
          <cell r="BG38">
            <v>45112</v>
          </cell>
          <cell r="BH38">
            <v>45476</v>
          </cell>
          <cell r="BI38">
            <v>45113</v>
          </cell>
          <cell r="BJ38" t="str">
            <v>D. OTRAS PRESTACIONES</v>
          </cell>
          <cell r="BK38" t="str">
            <v>ANDREA RODRIGUEZ SIERRA</v>
          </cell>
          <cell r="BM38">
            <v>52394998</v>
          </cell>
          <cell r="BN38" t="str">
            <v>GRUPO DE VERIFICACION Y AUDITORIA DE CUENTAS</v>
          </cell>
          <cell r="BO38" t="str">
            <v>GESTOR DE OPERACIONES</v>
          </cell>
          <cell r="BP38" t="str">
            <v>DIANA MARCELA SERRANO ASPRILLA</v>
          </cell>
          <cell r="BQ38" t="str">
            <v>EN EJECUCION</v>
          </cell>
        </row>
        <row r="39">
          <cell r="C39">
            <v>268</v>
          </cell>
          <cell r="D39" t="str">
            <v>ADRES-CPS-268-2023</v>
          </cell>
          <cell r="E39" t="str">
            <v>CONTRATACION DIRECTA</v>
          </cell>
          <cell r="F39" t="str">
            <v>PRESTACION DE SERVICIOS PROFESIONALES</v>
          </cell>
          <cell r="G39" t="str">
            <v>INICIAL</v>
          </cell>
          <cell r="H39">
            <v>44953</v>
          </cell>
          <cell r="I39" t="str">
            <v>RODOLFO OSWALDO URIBE DUARTE</v>
          </cell>
          <cell r="J39" t="str">
            <v>CC</v>
          </cell>
          <cell r="K39">
            <v>19492909</v>
          </cell>
          <cell r="L39">
            <v>9</v>
          </cell>
          <cell r="M39" t="str">
            <v>Bogotá</v>
          </cell>
          <cell r="N39" t="str">
            <v>N</v>
          </cell>
          <cell r="O39" t="str">
            <v>N/A</v>
          </cell>
          <cell r="P39" t="str">
            <v>N/A</v>
          </cell>
          <cell r="Q39" t="str">
            <v>N/A</v>
          </cell>
          <cell r="R39">
            <v>44958</v>
          </cell>
          <cell r="S39">
            <v>45077</v>
          </cell>
          <cell r="T39">
            <v>119</v>
          </cell>
          <cell r="U39">
            <v>45077</v>
          </cell>
          <cell r="W39" t="str">
            <v>Prestar servicios profesionales para asesorar y apoyar a la Oficina Asesora de Planeación y
Control de Riesgos en las actividades relacionadas con la gestión de la Seguridad de la
Información y la continuidad del negocio. la gestión integral de los riesgos de la entidad. prevención
y control del Fraude. Interoperabilidad de la información y otros temas asociados en el desarrollo
de proyectos de la entidad</v>
          </cell>
          <cell r="X39" t="str">
            <v>1. Definir. brindar asistencia técnica. y acompañar la implementación del MSPI (Modelo de seguridad y privacidad de la información) y proponer acciones de mejora de manera transversal para todas las dependencias de la entidad y acompañar su implementación. 2. Promover lineamientos estándares para el cumplimiento del aseguramiento de la información de la ADRES. 3. Definir. brindar asistencia técnica y acompañamiento de las definiciones. alcance e implementación de un modelo de gestión integrado de riesgos de seguridad de la información. 4. Definir. brindar asistencia técnica y acompañar las actividades relacionadas con la implementación de un modelo de prevención y control del fraude en la entidad. 5. Brindar acompañamiento en la ejecución de los procesos y/o proyectos que se lleven a cabo en materia de Seguridad de Información e interoperabilidad. 6. Las demás actividades que se deriven del objeto y naturaleza del contrato. que para el efecto le designe el supervisor del contrato. 7. Prestar apoyo a la supervisión de contratos relacionados con seguridad de la información. riesgos. prevención del fraude y continuidad del negocio</v>
          </cell>
          <cell r="Y39">
            <v>436</v>
          </cell>
          <cell r="Z39">
            <v>81111700</v>
          </cell>
          <cell r="AA39">
            <v>62218376</v>
          </cell>
          <cell r="AB39">
            <v>62218376</v>
          </cell>
          <cell r="AM39">
            <v>13071087</v>
          </cell>
          <cell r="AN39" t="str">
            <v>S</v>
          </cell>
          <cell r="AO39">
            <v>1934914</v>
          </cell>
          <cell r="AP39">
            <v>15006001</v>
          </cell>
          <cell r="AQ39" t="str">
            <v>N/A</v>
          </cell>
          <cell r="AR39">
            <v>414</v>
          </cell>
          <cell r="AS39">
            <v>44932</v>
          </cell>
          <cell r="AT39">
            <v>622183760</v>
          </cell>
          <cell r="AU39">
            <v>897</v>
          </cell>
          <cell r="AV39">
            <v>44953</v>
          </cell>
          <cell r="AW39">
            <v>62218376</v>
          </cell>
          <cell r="AX39" t="str">
            <v>A-02-02-02-008-003-01</v>
          </cell>
          <cell r="AY39" t="str">
            <v>SERVICIOS DE CONSULTORÍA EN ADMINISTRACIÓN Y SERVICIOS DE GESTIÓN; SERVICIOS DE TECNOLOGÍA DE LA INFORMACIÓN</v>
          </cell>
          <cell r="AZ39" t="str">
            <v>ASEGURADORA SOLIDARIA DE COLOMBIA</v>
          </cell>
          <cell r="BA39" t="str">
            <v>376-47- 994000020505</v>
          </cell>
          <cell r="BB39">
            <v>44956</v>
          </cell>
          <cell r="BC39" t="str">
            <v>CUMPLIMIENTO</v>
          </cell>
          <cell r="BD39">
            <v>25</v>
          </cell>
          <cell r="BE39">
            <v>15554594</v>
          </cell>
          <cell r="BF39">
            <v>44953</v>
          </cell>
          <cell r="BG39">
            <v>44957</v>
          </cell>
          <cell r="BH39">
            <v>45260</v>
          </cell>
          <cell r="BJ39" t="str">
            <v>O. ASESORA DE PLANEACION Y CONTROL DE RIESGOS</v>
          </cell>
          <cell r="BK39" t="str">
            <v>JAIME GUILERMO CASTRO RAMIREZ</v>
          </cell>
          <cell r="BM39">
            <v>1110522729</v>
          </cell>
          <cell r="BN39" t="str">
            <v>O. ASESORA DE PLANEACION Y CONTROL DE RIESGOS</v>
          </cell>
          <cell r="BO39" t="str">
            <v>GESTOR DE OPERACIONES</v>
          </cell>
          <cell r="BP39" t="str">
            <v>ROSA ELIANA RODRIGUEZ BERNAL</v>
          </cell>
          <cell r="BQ39" t="str">
            <v>TERMINADO</v>
          </cell>
          <cell r="BR39" t="str">
            <v>MASCULINO</v>
          </cell>
          <cell r="BS39" t="str">
            <v>Bogotá</v>
          </cell>
          <cell r="BT39" t="str">
            <v>Cl 53 3 27 Apt 501 T6 Chapinero Alto</v>
          </cell>
          <cell r="BU39">
            <v>3501249</v>
          </cell>
          <cell r="BV39" t="str">
            <v>rodolfo1@uribeweb.com</v>
          </cell>
          <cell r="BW39">
            <v>22975</v>
          </cell>
          <cell r="BX39">
            <v>45247</v>
          </cell>
          <cell r="BY39">
            <v>60</v>
          </cell>
          <cell r="BZ39" t="str">
            <v>SURA</v>
          </cell>
          <cell r="CA39" t="str">
            <v>COLPENSIONES</v>
          </cell>
          <cell r="CB39" t="str">
            <v>POSITIVA</v>
          </cell>
          <cell r="CC39" t="str">
            <v xml:space="preserve">ING DE SISTEMAS-ESP  EN COMERCIO ELECTRONICO </v>
          </cell>
          <cell r="CH39" t="str">
            <v>CO1.PCCNTR.4501004</v>
          </cell>
        </row>
        <row r="40">
          <cell r="C40">
            <v>471</v>
          </cell>
          <cell r="D40" t="str">
            <v>ADRES-CPS-471-2023</v>
          </cell>
          <cell r="E40" t="str">
            <v>CONTRATACION DIRECTA</v>
          </cell>
          <cell r="F40" t="str">
            <v>PRESTACION DE SERVICIOS DE APOYO A LA GESTION</v>
          </cell>
          <cell r="G40" t="str">
            <v>INICIAL</v>
          </cell>
          <cell r="H40">
            <v>45055</v>
          </cell>
          <cell r="I40" t="str">
            <v>ALIS YUREIMA LOPEZ ESPINOSA</v>
          </cell>
          <cell r="J40" t="str">
            <v>CC</v>
          </cell>
          <cell r="K40">
            <v>52790551</v>
          </cell>
          <cell r="L40">
            <v>4</v>
          </cell>
          <cell r="M40" t="str">
            <v>Bogotá</v>
          </cell>
          <cell r="N40" t="str">
            <v>N</v>
          </cell>
          <cell r="O40" t="str">
            <v>N/A</v>
          </cell>
          <cell r="P40" t="str">
            <v>N/A</v>
          </cell>
          <cell r="Q40" t="str">
            <v>N/A</v>
          </cell>
          <cell r="R40">
            <v>45058</v>
          </cell>
          <cell r="S40">
            <v>45291</v>
          </cell>
          <cell r="T40">
            <v>233</v>
          </cell>
          <cell r="U40">
            <v>45291</v>
          </cell>
          <cell r="V40" t="str">
            <v>15 TFTL/TL+4 ME O 6 SES+4 ME</v>
          </cell>
          <cell r="W40"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0"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0">
            <v>93151501</v>
          </cell>
          <cell r="AA40">
            <v>38460399</v>
          </cell>
          <cell r="AB40">
            <v>38460399</v>
          </cell>
          <cell r="AM40">
            <v>4048463</v>
          </cell>
          <cell r="AQ40" t="str">
            <v>N/A</v>
          </cell>
          <cell r="AR40">
            <v>605</v>
          </cell>
          <cell r="AS40">
            <v>45016</v>
          </cell>
          <cell r="AT40">
            <v>1999940748</v>
          </cell>
          <cell r="AU40">
            <v>8046</v>
          </cell>
          <cell r="AV40">
            <v>45056</v>
          </cell>
          <cell r="AW40">
            <v>38460399</v>
          </cell>
          <cell r="AX40" t="str">
            <v>A-02-02-02-008-003-01</v>
          </cell>
          <cell r="AY40" t="str">
            <v>SERVICIOS DE CONSULTORÍA EN ADMINISTRACIÓN Y SERVICIOS DE GESTIÓN; SERVICIOS DE TECNOLOGÍA DE LA INFORMACIÓN</v>
          </cell>
          <cell r="AZ40" t="str">
            <v>SEGUROS DEL ESTADO</v>
          </cell>
          <cell r="BA40" t="str">
            <v>14-44-10118174</v>
          </cell>
          <cell r="BB40">
            <v>45055</v>
          </cell>
          <cell r="BC40" t="str">
            <v>CUMPLIMIENTO</v>
          </cell>
          <cell r="BD40">
            <v>25</v>
          </cell>
          <cell r="BE40">
            <v>9615099.75</v>
          </cell>
          <cell r="BF40">
            <v>45055</v>
          </cell>
          <cell r="BG40">
            <v>45057</v>
          </cell>
          <cell r="BH40">
            <v>45483</v>
          </cell>
          <cell r="BI40">
            <v>45058</v>
          </cell>
          <cell r="BJ40" t="str">
            <v>D. OTRAS PRESTACIONES</v>
          </cell>
          <cell r="BK40" t="str">
            <v>JULIAN ANDRES BURITICA MEJIA-EDINSON MAURICIO HERNANDEZ MANRIQUE RAD 20236400056443 A PARTIR DEL 11 AL 29 DE SEPTIEMBRE</v>
          </cell>
          <cell r="BM40">
            <v>1078366532</v>
          </cell>
          <cell r="BN40" t="str">
            <v>GRUPO DE GESTIÓN DE RECONOCIMIENTOS</v>
          </cell>
          <cell r="BO40" t="str">
            <v>GESTOR DE OPERACIONES</v>
          </cell>
          <cell r="BP40" t="str">
            <v>KELLY JHOANA ITURRIAGO TORREGROSA</v>
          </cell>
          <cell r="BQ40" t="str">
            <v>EN EJECUCION</v>
          </cell>
          <cell r="BR40" t="str">
            <v>FEMENINO</v>
          </cell>
          <cell r="BS40" t="str">
            <v>Bogotá</v>
          </cell>
          <cell r="BT40" t="str">
            <v>Cra 136A - 144 58 BLOQ 11 CASA 17</v>
          </cell>
          <cell r="BU40">
            <v>3208703542</v>
          </cell>
          <cell r="BV40" t="str">
            <v>majo-002@hotmail.com</v>
          </cell>
          <cell r="BW40">
            <v>29501</v>
          </cell>
          <cell r="BX40">
            <v>45247</v>
          </cell>
          <cell r="BY40">
            <v>43</v>
          </cell>
          <cell r="BZ40" t="str">
            <v>SANITAS</v>
          </cell>
          <cell r="CA40" t="str">
            <v>PORVENIR</v>
          </cell>
          <cell r="CB40" t="str">
            <v>POSITIVA</v>
          </cell>
          <cell r="CC40" t="str">
            <v>TÉCNICO EN AUXILIAR DE ENFERMERÍA</v>
          </cell>
          <cell r="CH40" t="str">
            <v>CO1.PCCNTR.4921103</v>
          </cell>
        </row>
        <row r="41">
          <cell r="C41">
            <v>406</v>
          </cell>
          <cell r="D41" t="str">
            <v>ADRES-CPS-406-2023</v>
          </cell>
          <cell r="E41" t="str">
            <v>CONTRATACION DIRECTA</v>
          </cell>
          <cell r="F41" t="str">
            <v>PRESTACION DE SERVICIOS DE APOYO A LA GESTION</v>
          </cell>
          <cell r="G41" t="str">
            <v>INICIAL</v>
          </cell>
          <cell r="H41">
            <v>45035</v>
          </cell>
          <cell r="I41" t="str">
            <v>ALISSON YURLEY CASTAÑEDA OROZCO</v>
          </cell>
          <cell r="J41" t="str">
            <v>CC</v>
          </cell>
          <cell r="K41">
            <v>1032494153</v>
          </cell>
          <cell r="L41">
            <v>5</v>
          </cell>
          <cell r="M41" t="str">
            <v>Bogotá</v>
          </cell>
          <cell r="N41" t="str">
            <v>N</v>
          </cell>
          <cell r="O41" t="str">
            <v>N/A</v>
          </cell>
          <cell r="P41" t="str">
            <v>N/A</v>
          </cell>
          <cell r="Q41" t="str">
            <v>N/A</v>
          </cell>
          <cell r="R41">
            <v>45040</v>
          </cell>
          <cell r="S41">
            <v>45291</v>
          </cell>
          <cell r="T41">
            <v>251</v>
          </cell>
          <cell r="U41">
            <v>45291</v>
          </cell>
          <cell r="V41" t="str">
            <v>15 TFTL/TL+4 ME O 6 SES+4 ME</v>
          </cell>
          <cell r="W41"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41"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DOP5 , mediante la conformación de las carpetas contractuales
y demás actividades relacionadas.
11. Las demás actividades que se deriven del objeto y naturaleza del contrato, que para el efecto le asigne la Dirección de Otras
Prestaciones</v>
          </cell>
          <cell r="Y41">
            <v>600</v>
          </cell>
          <cell r="Z41">
            <v>93151501</v>
          </cell>
          <cell r="AA41">
            <v>37763678</v>
          </cell>
          <cell r="AB41">
            <v>37763678</v>
          </cell>
          <cell r="AM41">
            <v>3975124</v>
          </cell>
          <cell r="AQ41" t="str">
            <v>N/A</v>
          </cell>
          <cell r="AR41">
            <v>603</v>
          </cell>
          <cell r="AS41">
            <v>45016</v>
          </cell>
          <cell r="AT41">
            <v>37763678</v>
          </cell>
          <cell r="AU41">
            <v>6166</v>
          </cell>
          <cell r="AV41">
            <v>45036</v>
          </cell>
          <cell r="AW41">
            <v>37763678</v>
          </cell>
          <cell r="AX41" t="str">
            <v>A-02-02-02-008-003-01</v>
          </cell>
          <cell r="AY41" t="str">
            <v>SERVICIOS DE CONSULTORÍA EN ADMINISTRACIÓN Y SERVICIOS DE GESTIÓN; SERVICIOS DE TECNOLOGÍA DE LA INFORMACIÓN</v>
          </cell>
          <cell r="AZ41" t="str">
            <v>SEGUROS DEL ESTADO</v>
          </cell>
          <cell r="BA41" t="str">
            <v>17-46-101025374</v>
          </cell>
          <cell r="BB41">
            <v>45036</v>
          </cell>
          <cell r="BC41" t="str">
            <v>CUMPLIMIENTO</v>
          </cell>
          <cell r="BD41">
            <v>25</v>
          </cell>
          <cell r="BE41">
            <v>9440919.5</v>
          </cell>
          <cell r="BF41">
            <v>45034</v>
          </cell>
          <cell r="BG41">
            <v>45040</v>
          </cell>
          <cell r="BH41">
            <v>45473</v>
          </cell>
          <cell r="BI41">
            <v>45037</v>
          </cell>
          <cell r="BJ41" t="str">
            <v>D. OTRAS PRESTACIONES</v>
          </cell>
          <cell r="BK41" t="str">
            <v>LEIDY JANNETH LUIS CUERVO-RODRIGO ALEXANDER MOLINA PALOMARES RAD 20236400055003 A PARTIR DEL 1 DE SEPTIEMBRE</v>
          </cell>
          <cell r="BM41">
            <v>53062135</v>
          </cell>
          <cell r="BN41" t="str">
            <v>GRUPO DE VALIDACIÓN DE RESULTADOS DE AUDITORÍA</v>
          </cell>
          <cell r="BO41" t="str">
            <v>GESTOR DE OPERACIONES</v>
          </cell>
          <cell r="BP41" t="str">
            <v>ROSA ELIANA RODRIGUEZ BERNAL</v>
          </cell>
          <cell r="BQ41" t="str">
            <v>EN EJECUCION</v>
          </cell>
          <cell r="BR41" t="str">
            <v>FEMENINO</v>
          </cell>
          <cell r="BS41" t="str">
            <v>Bogotá</v>
          </cell>
          <cell r="BT41" t="str">
            <v>Cra 2C No. 49 – 69 Sur</v>
          </cell>
          <cell r="BU41">
            <v>3195041574</v>
          </cell>
          <cell r="BV41" t="str">
            <v>alison.orozco1@outlook.com</v>
          </cell>
          <cell r="BW41">
            <v>35689</v>
          </cell>
          <cell r="BX41">
            <v>45247</v>
          </cell>
          <cell r="BY41">
            <v>26</v>
          </cell>
          <cell r="BZ41" t="str">
            <v>FAMISANAR</v>
          </cell>
          <cell r="CA41" t="str">
            <v>PORVENIR</v>
          </cell>
          <cell r="CB41" t="str">
            <v>POSITIVA</v>
          </cell>
          <cell r="CC41" t="str">
            <v>TECNÓLOGO EN GESTIÓN EMPRESARIAL</v>
          </cell>
          <cell r="CH41" t="str">
            <v>CO1.PCCNTR.4869391</v>
          </cell>
        </row>
        <row r="42">
          <cell r="C42">
            <v>251</v>
          </cell>
          <cell r="D42" t="str">
            <v>ADRES-CPS-251-2023</v>
          </cell>
          <cell r="E42" t="str">
            <v>CONTRATACION DIRECTA</v>
          </cell>
          <cell r="F42" t="str">
            <v>PRESTACION DE SERVICIOS DE APOYO A LA GESTION</v>
          </cell>
          <cell r="G42" t="str">
            <v>INICIAL</v>
          </cell>
          <cell r="H42">
            <v>44957</v>
          </cell>
          <cell r="I42" t="str">
            <v>ALEYDA MARIA MUÑOZ HIGUITA</v>
          </cell>
          <cell r="J42" t="str">
            <v>CC</v>
          </cell>
          <cell r="K42">
            <v>21404617</v>
          </cell>
          <cell r="L42">
            <v>5</v>
          </cell>
          <cell r="M42" t="str">
            <v>Bogotá</v>
          </cell>
          <cell r="N42" t="str">
            <v>N</v>
          </cell>
          <cell r="O42" t="str">
            <v>N/A</v>
          </cell>
          <cell r="P42" t="str">
            <v>N/A</v>
          </cell>
          <cell r="Q42" t="str">
            <v>N/A</v>
          </cell>
          <cell r="R42">
            <v>44959</v>
          </cell>
          <cell r="S42">
            <v>45078</v>
          </cell>
          <cell r="T42">
            <v>119</v>
          </cell>
          <cell r="U42">
            <v>45078</v>
          </cell>
          <cell r="V42">
            <v>15</v>
          </cell>
          <cell r="W4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4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42">
            <v>255</v>
          </cell>
          <cell r="Z42">
            <v>93151501</v>
          </cell>
          <cell r="AA42">
            <v>16193852</v>
          </cell>
          <cell r="AB42">
            <v>16193852</v>
          </cell>
          <cell r="AM42">
            <v>4048463</v>
          </cell>
          <cell r="AQ42" t="str">
            <v>N/A</v>
          </cell>
          <cell r="AR42">
            <v>448</v>
          </cell>
          <cell r="AS42">
            <v>44936</v>
          </cell>
          <cell r="AT42">
            <v>421040152</v>
          </cell>
          <cell r="AU42">
            <v>2438</v>
          </cell>
          <cell r="AV42">
            <v>44958</v>
          </cell>
          <cell r="AW42">
            <v>16193852</v>
          </cell>
          <cell r="AX42" t="str">
            <v>A-02-02-02-008-003-01</v>
          </cell>
          <cell r="AY42" t="str">
            <v>SERVICIOS DE CONSULTORÍA EN ADMINISTRACIÓN Y SERVICIOS DE GESTIÓN; SERVICIOS DE TECNOLOGÍA DE LA INFORMACIÓN</v>
          </cell>
          <cell r="AZ42" t="str">
            <v>SEGUROS DEL ESTADO</v>
          </cell>
          <cell r="BA42" t="str">
            <v>14-44-101173343</v>
          </cell>
          <cell r="BB42">
            <v>44958</v>
          </cell>
          <cell r="BC42" t="str">
            <v>CUMPLIMIENTO</v>
          </cell>
          <cell r="BD42">
            <v>25</v>
          </cell>
          <cell r="BE42">
            <v>4048463</v>
          </cell>
          <cell r="BF42">
            <v>44957</v>
          </cell>
          <cell r="BG42">
            <v>44959</v>
          </cell>
          <cell r="BH42">
            <v>45275</v>
          </cell>
          <cell r="BI42">
            <v>44959</v>
          </cell>
          <cell r="BJ42" t="str">
            <v>D. OTRAS PRESTACIONES</v>
          </cell>
          <cell r="BK42" t="str">
            <v>MILLER ALEXANDER REINA ESCOBAR</v>
          </cell>
          <cell r="BM42">
            <v>70663332</v>
          </cell>
          <cell r="BN42" t="str">
            <v>GRUPO DE VALIDACIÓN DE RESULTADOS DE AUDITORÍA</v>
          </cell>
          <cell r="BO42" t="str">
            <v>GESTOR DE OPERACIONES</v>
          </cell>
          <cell r="BP42" t="str">
            <v>JOSE WILLMAN TORRRES GOMEZ</v>
          </cell>
          <cell r="BQ42" t="str">
            <v>TERMINADO</v>
          </cell>
          <cell r="BR42" t="str">
            <v>FEMENINO</v>
          </cell>
          <cell r="BS42" t="str">
            <v>Bogotá</v>
          </cell>
          <cell r="BT42" t="str">
            <v>Cra 5 No 45-30</v>
          </cell>
          <cell r="BU42">
            <v>3112896315</v>
          </cell>
          <cell r="BV42" t="str">
            <v>aleydamunozh@hotmail.com</v>
          </cell>
          <cell r="BW42">
            <v>20115</v>
          </cell>
          <cell r="BX42">
            <v>45247</v>
          </cell>
          <cell r="BY42">
            <v>68</v>
          </cell>
          <cell r="BZ42" t="str">
            <v xml:space="preserve">SANITAS </v>
          </cell>
          <cell r="CA42" t="str">
            <v>RESOL.JUBILACION</v>
          </cell>
          <cell r="CB42" t="str">
            <v>POSITIVA</v>
          </cell>
          <cell r="CC42" t="str">
            <v>ADM DE EMPRESAS</v>
          </cell>
          <cell r="CH42" t="str">
            <v>CO1.PCCNTR.4515631</v>
          </cell>
        </row>
        <row r="43">
          <cell r="C43">
            <v>327</v>
          </cell>
          <cell r="D43" t="str">
            <v>ADRES-CPS-327-2023</v>
          </cell>
          <cell r="E43" t="str">
            <v>CONTRATACION DIRECTA</v>
          </cell>
          <cell r="F43" t="str">
            <v>PRESTACION DE SERVICIOS PROFESIONALES</v>
          </cell>
          <cell r="G43" t="str">
            <v>INICIAL</v>
          </cell>
          <cell r="H43">
            <v>44959.714861111112</v>
          </cell>
          <cell r="I43" t="str">
            <v>SOLEDAD CHAPARRO PATIÑO</v>
          </cell>
          <cell r="J43" t="str">
            <v>CC</v>
          </cell>
          <cell r="K43">
            <v>24167107</v>
          </cell>
          <cell r="L43">
            <v>4</v>
          </cell>
          <cell r="M43" t="str">
            <v>Bogotá</v>
          </cell>
          <cell r="N43" t="str">
            <v>N</v>
          </cell>
          <cell r="O43" t="str">
            <v>N/A</v>
          </cell>
          <cell r="P43" t="str">
            <v>N/A</v>
          </cell>
          <cell r="Q43" t="str">
            <v>N/A</v>
          </cell>
          <cell r="R43">
            <v>44963</v>
          </cell>
          <cell r="S43">
            <v>45082</v>
          </cell>
          <cell r="T43">
            <v>119</v>
          </cell>
          <cell r="U43">
            <v>45082</v>
          </cell>
          <cell r="V43" t="str">
            <v>10 TP+E+17 MEPR</v>
          </cell>
          <cell r="W43" t="str">
            <v>Prestar servicios profesionales especializados a la Dirección de Otras Prestaciones de la ADRES apoyando en las labores operativas de seguimiento y evaluación del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3" t="str">
            <v>1. Verificar la correcta aplicación de los criterios de auditoría que se realiza al conjunto de cuentas que se extrae dentro del proceso de revisión de calidad a los paquetes auditados directamente por la Entidad o por los terceros contratados para el trámite de las cuentas por servicios y tecnologías no financiados con la UPC con el fin de establecer el valor final de cada recobro, realizando los registros correspondientes en las herramientas y formatos establecidos, de acuerdo con las instrucciones que le sean indicadas a través de la supervisión contractual. 2. Proponer y asistir profesionalmente a la DOP en el proceso de generación de herramientas para distribución y asignación de productividad a los integrantes del componente financiero, identificando los universos de acuerdo con las resoluciones, manuales, circulares, notas externas e insumos entregados para realización de proceso de validación de calidad. 3. Asistir a la DOP en el seguimiento a la productividad del personal involucrado en labores de validación de calidad de las cuentas por servicios y tecnologías no financiados con la UPC, según le sea solicitado a través de la supervisión contractual. 4. Participar en las sesiones de conciliación a las que se le cite para que brinde apoyo técnico necesario a fin de justificar las no conformidades encontradas en el proceso de verificación de calidad de los resultados de validación de calidad de las cuentas por servicios y tecnologías no financiados con la UPC. 5. Preparar y proponer a la DOP materiales y ayudas audiovisuales para retroalimentación sobre los criterios de auditoría que se requieran en el marco del proceso del proceso de revisión de calidad de las cuentas por servicios y tecnologías no financiados con la UPC 6. Preparar y presentar proyecto de respuesta y asistir a la DOP en la definición de la línea técnica
a las dudas e inquietudes que surjan propias del Componente Financiero (Reliquidación de
servicios o tecnologías en salud teniendo en cuenta los comparadores administrativos y regulación
de precios de medicamentos entre otros aspectos) de acuerdo a los manuales, circulares, notas
externas, resoluciones y demás documentos necesarios en el proceso de revisión de calidad de
las cuentas por servicios y tecnologías no financiados con la UPC.
7. Verificar el tratamiento a aplicar a aquellos casos en los que el valor por unidad de dispensación
de los medicamentos (CUM) que se encuentran con precio máximo de venta (PMV) y/o valor
máximo de recobro (VMR) establecido se situé por encima de lo definido en la normatividad
vigente.
8. Participar en la elaboración de los informes que sean requeridos por organismos de control
internos y/o externos, así como los diferentes actores involucrados en el proceso de auditoría,
validación, reconocimiento y pago.
9. Las demás actividades que se deriven del objeto y naturaleza del contrato, que para el efecto le
asigne el supervisor del contrato</v>
          </cell>
          <cell r="Y43">
            <v>225</v>
          </cell>
          <cell r="Z43">
            <v>93151501</v>
          </cell>
          <cell r="AA43">
            <v>31737208</v>
          </cell>
          <cell r="AB43">
            <v>31737208</v>
          </cell>
          <cell r="AC43"/>
          <cell r="AD43"/>
          <cell r="AE43"/>
          <cell r="AF43"/>
          <cell r="AG43"/>
          <cell r="AH43"/>
          <cell r="AI43"/>
          <cell r="AJ43"/>
          <cell r="AK43"/>
          <cell r="AL43"/>
          <cell r="AM43">
            <v>7934302</v>
          </cell>
          <cell r="AN43"/>
          <cell r="AO43"/>
          <cell r="AP43"/>
          <cell r="AQ43" t="str">
            <v>N/A</v>
          </cell>
          <cell r="AR43">
            <v>455</v>
          </cell>
          <cell r="AS43">
            <v>44936</v>
          </cell>
          <cell r="AT43">
            <v>31737208</v>
          </cell>
          <cell r="AU43">
            <v>2471</v>
          </cell>
          <cell r="AV43">
            <v>44960</v>
          </cell>
          <cell r="AW43">
            <v>31737208</v>
          </cell>
          <cell r="AX43" t="str">
            <v>A-02-02-02-008-003-01</v>
          </cell>
          <cell r="AY43" t="str">
            <v>SERVICIOS DE CONSULTORÍA EN ADMINISTRACIÓN Y SERVICIOS DE GESTIÓN; SERVICIOS DE TECNOLOGÍA DE LA INFORMACIÓN</v>
          </cell>
          <cell r="AZ43" t="str">
            <v>SEGUROS DEL ESTADO</v>
          </cell>
          <cell r="BA43" t="str">
            <v>14-44-101173674</v>
          </cell>
          <cell r="BB43">
            <v>44960</v>
          </cell>
          <cell r="BC43" t="str">
            <v>CUMPLIMIENTO</v>
          </cell>
          <cell r="BD43">
            <v>25</v>
          </cell>
          <cell r="BE43">
            <v>7934302</v>
          </cell>
          <cell r="BF43">
            <v>44959</v>
          </cell>
          <cell r="BG43">
            <v>44963</v>
          </cell>
          <cell r="BH43">
            <v>45290</v>
          </cell>
          <cell r="BI43">
            <v>44961</v>
          </cell>
          <cell r="BJ43" t="str">
            <v>D. OTRAS PRESTACIONES</v>
          </cell>
          <cell r="BK43" t="str">
            <v>CAMILO ANDRES PLAZAS VELOZA-RODRIGO ALEXANDER MOLINA PALOMARES RAD 20231450019843 DEL 14 DE ABRIL AL 7 DE MAYO DE 2023</v>
          </cell>
          <cell r="BL43"/>
          <cell r="BM43">
            <v>4151998</v>
          </cell>
          <cell r="BN43" t="str">
            <v>GRUPO DE VERIFICACIÓN Y AUDITORÍA DE CUENTAS</v>
          </cell>
          <cell r="BO43" t="str">
            <v>GESTOR DE OPERACIONES</v>
          </cell>
          <cell r="BP43" t="str">
            <v>KARLA MAYELIS MENGUAL REDONDO</v>
          </cell>
          <cell r="BQ43" t="str">
            <v>TERMINADO</v>
          </cell>
          <cell r="BR43" t="str">
            <v>FEMENINO</v>
          </cell>
          <cell r="BS43" t="str">
            <v>Bogotá</v>
          </cell>
          <cell r="BT43" t="str">
            <v>Cl 58 No 13-68</v>
          </cell>
          <cell r="BU43">
            <v>3204191270</v>
          </cell>
          <cell r="BV43" t="str">
            <v>solchapat@hotmail.com</v>
          </cell>
          <cell r="BW43">
            <v>26377</v>
          </cell>
          <cell r="BX43">
            <v>45247</v>
          </cell>
          <cell r="BY43">
            <v>51</v>
          </cell>
          <cell r="BZ43" t="str">
            <v>COMPENSAR</v>
          </cell>
          <cell r="CA43" t="str">
            <v>COLPENSIONES</v>
          </cell>
          <cell r="CB43" t="str">
            <v>POSITIVA</v>
          </cell>
          <cell r="CC43" t="str">
            <v>ENFERMERIA-ESP EN GERENCIA DE LA CALIDAD Y AUDITORIA
EN SALUD</v>
          </cell>
          <cell r="CD43"/>
          <cell r="CE43"/>
          <cell r="CF43"/>
          <cell r="CG43"/>
          <cell r="CH43" t="str">
            <v>CO1.PCCNTR.4545113</v>
          </cell>
          <cell r="CI43"/>
          <cell r="CJ43"/>
          <cell r="CK43"/>
          <cell r="CL43"/>
          <cell r="CM43"/>
          <cell r="CN43"/>
          <cell r="CO43"/>
        </row>
        <row r="44">
          <cell r="C44">
            <v>580</v>
          </cell>
          <cell r="D44" t="str">
            <v>ADRES-CPS-580-2023</v>
          </cell>
          <cell r="E44" t="str">
            <v>CONTRATACION DIRECTA</v>
          </cell>
          <cell r="F44" t="str">
            <v>PRESTACION DE SERVICIOS PROFESIONALES</v>
          </cell>
          <cell r="G44" t="str">
            <v>INICIAL</v>
          </cell>
          <cell r="H44">
            <v>45075</v>
          </cell>
          <cell r="I44" t="str">
            <v>ALIX ADRIANA SANCHEZ AVILA</v>
          </cell>
          <cell r="J44" t="str">
            <v>CC</v>
          </cell>
          <cell r="K44">
            <v>28956143</v>
          </cell>
          <cell r="L44">
            <v>1</v>
          </cell>
          <cell r="N44" t="str">
            <v>N</v>
          </cell>
          <cell r="O44" t="str">
            <v>N/A</v>
          </cell>
          <cell r="P44" t="str">
            <v>N/A</v>
          </cell>
          <cell r="Q44" t="str">
            <v>N/A</v>
          </cell>
          <cell r="R44">
            <v>45078</v>
          </cell>
          <cell r="S44">
            <v>45291</v>
          </cell>
          <cell r="T44">
            <v>213</v>
          </cell>
          <cell r="U44">
            <v>45291</v>
          </cell>
          <cell r="W44" t="str">
            <v>Prestar servicios profesionales de soporte jurídico especializado a la Dirección de Gestión de Tecnologías de la información y las Comunicaciones -DGTIC para la gestión de los tramites de las etapas precontractuales, contractuales, postcontractual y realizar la adecuada administración, seguimiento de las obligaciones, verificación técnica y financiera de los Contratos y Convenios asociados a la gestión de la DGTIC</v>
          </cell>
          <cell r="X44" t="str">
            <v>1. Realizar el acompañamiento jurídico para la realización de los tramites que debe adelantar la Dirección de Gestión de Tecnologías de la Información y Comunicaciones, frente a los contratos que le fueron aprobados en el Plan Anual de Adquisiciones de ADRES en las etapas pre - contractual, contractual y post – contractual, a cargo de esta Dirección. 2. Tramitar ante el Grupo Interno de Gestión de Contratación de la Dirección Administrativa y Financiera y gestionar la entrega de los documentos que deben ser allegados por parte de la Dirección de Gestión de Tecnologías de la Información y las Comunicaciones para adelantar las contrataciones que se requieran. 3. Participar en la proyección del componente jurídico de los documentos y actos administrativos que se requieran para los trámites de contratación que están a cargo de la Dirección de Gestión de Tecnologías de la Información y las Comunicaciones, en las etapas pre - contractual, contractual y post - contractual. 4. Apoyar los procesos de selección y contratación adelantados por la DGTIC, para que se cumpla con los requisitos y etapas que legalmente correspondan a cada modalidad de contratación, verificando que cuenten con los documentos, aprobaciones y/o requisitos exigidos para su ejecución. 5. Participar y apoyar jurídicamente en las sesiones de los comités internos y en las audiencias públicas relacionadas con los procesos de contratación que le hayan sido asignados, o aquellos en los que le sea requerido por el supervisor del contrato. 6. Verificar, en coordinación el Grupo Interno de Gestión de Contratación de la Dirección Administrativa y Financiera, la adecuación jurídica de las respuestas a las observaciones, consultas o requerimientos formulados por las diferentes dependencias o externos, con relación a los procesos de contratación a cargo de la Dirección de Gestión de Tecnologías de la Información y las Comunicaciones, en cualquiera de sus etapas. 7. Apoyar la gestión de supervisión de los contratos y convenios asociados a la DGTIC, en los términos establecidos en el Artículo 83 de la Ley 1474 del 2011. 8. Tramitar y apoyar jurídicamente a nombre de la Dirección de Gestión de Tecnologías de la Información y las Comunicaciones y en coordinación con el Grupo Interno de Gestión de Contratación de la Dirección Administrativa y Financiera, las solicitudes de trámites de imposición de multas, declaratorias de incumplimiento, caducidad, y demás procesos sancionatorios contractuales, siniestros y restablecimiento del equilibrio económico y demás pertinentes, a solicitud del supervisor del contrato 9. Cuando le sea requerido y en coordinación con el Grupo Interno de Gestión de
Contratación de la Dirección Administrativa y Financiera, realizar la consulta de la
información sobre los contratos a cargo de la Dirección de Gestión de Tecnologías de la
Información y las Comunicaciones en el Sistema de Información y Gestión del Empleo
Público – SIGEP y SECOP.
10. Presentar al supervisor el informe mensual de actividades, el informe final con las
actividades realizadas y los demás informes que se requieran durante la ejecución del
contrato.
11. Las demás actividades que estén relacionadas con el objeto contractual.</v>
          </cell>
          <cell r="Z44">
            <v>80121704</v>
          </cell>
          <cell r="AA44">
            <v>63474416</v>
          </cell>
          <cell r="AB44">
            <v>63474416</v>
          </cell>
          <cell r="AM44">
            <v>7934302</v>
          </cell>
          <cell r="AQ44" t="str">
            <v>N/A</v>
          </cell>
          <cell r="AR44">
            <v>665</v>
          </cell>
          <cell r="AS44">
            <v>45057</v>
          </cell>
          <cell r="AT44">
            <v>63474416</v>
          </cell>
          <cell r="AU44">
            <v>8528</v>
          </cell>
          <cell r="AV44">
            <v>45076</v>
          </cell>
          <cell r="AW44">
            <v>63474416</v>
          </cell>
          <cell r="AX44" t="str">
            <v>A-02-02-02-008-002-01</v>
          </cell>
          <cell r="AY44" t="str">
            <v>SERVICIOS JURÍDICOS</v>
          </cell>
          <cell r="AZ44" t="str">
            <v>SEGUROS DEL ESTADO</v>
          </cell>
          <cell r="BA44" t="str">
            <v>25-44101181918</v>
          </cell>
          <cell r="BB44">
            <v>45078</v>
          </cell>
          <cell r="BC44" t="str">
            <v>CUMPLIMIENTO</v>
          </cell>
          <cell r="BD44">
            <v>25</v>
          </cell>
          <cell r="BE44">
            <v>15868604</v>
          </cell>
          <cell r="BF44">
            <v>45078</v>
          </cell>
          <cell r="BG44">
            <v>45078</v>
          </cell>
          <cell r="BH44">
            <v>45473</v>
          </cell>
          <cell r="BI44">
            <v>45076</v>
          </cell>
          <cell r="BJ44" t="str">
            <v>D. GESTION TECNOLOGIAS DE LA INFORMACION Y COMUNICACIONES</v>
          </cell>
          <cell r="BK44" t="str">
            <v>EDILBERTO ZAMORA ALVARADO</v>
          </cell>
          <cell r="BM44">
            <v>19259792</v>
          </cell>
          <cell r="BN44" t="str">
            <v>D. GESTION TECNOLOGIAS DE LA INFORMACION Y COMUNICACIONES</v>
          </cell>
          <cell r="BO44" t="str">
            <v>GESTOR DE OPERACIONES</v>
          </cell>
          <cell r="BP44" t="str">
            <v>JOSE WILLMAN TORRRES GOMEZ</v>
          </cell>
          <cell r="BQ44" t="str">
            <v>EN EJECUCION</v>
          </cell>
        </row>
        <row r="45">
          <cell r="C45">
            <v>101</v>
          </cell>
          <cell r="D45" t="str">
            <v>ADRES-CPS-101-2023</v>
          </cell>
          <cell r="E45" t="str">
            <v>CONTRATACION DIRECTA</v>
          </cell>
          <cell r="F45" t="str">
            <v>PRESTACION DE SERVICIOS PROFESIONALES</v>
          </cell>
          <cell r="G45" t="str">
            <v>INICIAL</v>
          </cell>
          <cell r="H45">
            <v>44949</v>
          </cell>
          <cell r="I45" t="str">
            <v xml:space="preserve">MARIA ANGELICA MADERA PEREZ </v>
          </cell>
          <cell r="J45" t="str">
            <v>CC</v>
          </cell>
          <cell r="K45">
            <v>25970907</v>
          </cell>
          <cell r="L45">
            <v>7</v>
          </cell>
          <cell r="M45" t="str">
            <v>Bogotá</v>
          </cell>
          <cell r="N45" t="str">
            <v>N</v>
          </cell>
          <cell r="O45" t="str">
            <v>N/A</v>
          </cell>
          <cell r="P45" t="str">
            <v>N/A</v>
          </cell>
          <cell r="Q45" t="str">
            <v>N/A</v>
          </cell>
          <cell r="R45">
            <v>44951</v>
          </cell>
          <cell r="S45">
            <v>45070</v>
          </cell>
          <cell r="T45">
            <v>119</v>
          </cell>
          <cell r="U45">
            <v>45070</v>
          </cell>
          <cell r="V45" t="str">
            <v>13 TP+25 MEP</v>
          </cell>
          <cell r="W45"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4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45">
            <v>354</v>
          </cell>
          <cell r="Z45">
            <v>93151501</v>
          </cell>
          <cell r="AA45">
            <v>20731148</v>
          </cell>
          <cell r="AB45">
            <v>20731148</v>
          </cell>
          <cell r="AM45">
            <v>5182787</v>
          </cell>
          <cell r="AQ45" t="str">
            <v>N/A</v>
          </cell>
          <cell r="AR45">
            <v>459</v>
          </cell>
          <cell r="AS45">
            <v>44936</v>
          </cell>
          <cell r="AT45">
            <v>269504924</v>
          </cell>
          <cell r="AU45">
            <v>470</v>
          </cell>
          <cell r="AV45">
            <v>44949</v>
          </cell>
          <cell r="AW45">
            <v>20731148</v>
          </cell>
          <cell r="AX45" t="str">
            <v>A-02-02-02-008-003-01</v>
          </cell>
          <cell r="AY45" t="str">
            <v>SERVICIOS DE CONSULTORÍA EN ADMINISTRACIÓN Y SERVICIOS DE GESTIÓN; SERVICIOS DE TECNOLOGÍA DE LA INFORMACIÓN</v>
          </cell>
          <cell r="AZ45" t="str">
            <v>SEGUROS DEL ESTADO</v>
          </cell>
          <cell r="BA45" t="str">
            <v>14-44-101172256</v>
          </cell>
          <cell r="BB45">
            <v>44950</v>
          </cell>
          <cell r="BC45" t="str">
            <v>CUMPLIMIENTO</v>
          </cell>
          <cell r="BD45">
            <v>25</v>
          </cell>
          <cell r="BE45">
            <v>5182787</v>
          </cell>
          <cell r="BF45">
            <v>44949</v>
          </cell>
          <cell r="BG45">
            <v>44951</v>
          </cell>
          <cell r="BH45">
            <v>45260</v>
          </cell>
          <cell r="BI45">
            <v>44951</v>
          </cell>
          <cell r="BJ45" t="str">
            <v>D. OTRAS PRESTACIONES</v>
          </cell>
          <cell r="BK45" t="str">
            <v>MAURICIO PAEZ VILLALBA</v>
          </cell>
          <cell r="BM45">
            <v>1010178182</v>
          </cell>
          <cell r="BN45" t="str">
            <v>GRUPO DE VERIFICACIÓN Y AUDITORÍA DE CUENTAS</v>
          </cell>
          <cell r="BO45" t="str">
            <v>GESTOR DE OPERACIONES</v>
          </cell>
          <cell r="BP45" t="str">
            <v>ESPERANZA RODRIGUEZ ROLDAN</v>
          </cell>
          <cell r="BQ45" t="str">
            <v>TERMINADO</v>
          </cell>
          <cell r="BR45" t="str">
            <v>FEMENINO</v>
          </cell>
          <cell r="BS45" t="str">
            <v>Bogotá</v>
          </cell>
          <cell r="BT45" t="str">
            <v>TV 77B No 123a 43 casa</v>
          </cell>
          <cell r="BU45">
            <v>4677366</v>
          </cell>
          <cell r="BV45" t="str">
            <v>Marian0524@hotmail.com</v>
          </cell>
          <cell r="BW45">
            <v>31191</v>
          </cell>
          <cell r="BX45">
            <v>45247</v>
          </cell>
          <cell r="BY45">
            <v>38</v>
          </cell>
          <cell r="BZ45" t="str">
            <v>SANITAS</v>
          </cell>
          <cell r="CA45" t="str">
            <v>COLPENSIONES</v>
          </cell>
          <cell r="CB45" t="str">
            <v>POSITIVA</v>
          </cell>
          <cell r="CC45" t="str">
            <v>PSICOLOGA</v>
          </cell>
          <cell r="CH45" t="str">
            <v>CO1.PCCNTR.4432587</v>
          </cell>
        </row>
        <row r="46">
          <cell r="C46">
            <v>802</v>
          </cell>
          <cell r="D46" t="str">
            <v>ADRES-CPS-802-2023</v>
          </cell>
          <cell r="E46" t="str">
            <v>CONTRATACION DIRECTA</v>
          </cell>
          <cell r="F46" t="str">
            <v>PRESTACION DE SERVICIOS PROFESIONALES</v>
          </cell>
          <cell r="G46" t="str">
            <v>INICIAL</v>
          </cell>
          <cell r="H46">
            <v>45093</v>
          </cell>
          <cell r="I46" t="str">
            <v>AMARFY LUCIA STHEFANY ROSERO GUERRERO</v>
          </cell>
          <cell r="J46" t="str">
            <v>CC</v>
          </cell>
          <cell r="K46">
            <v>1085245691</v>
          </cell>
          <cell r="L46">
            <v>1</v>
          </cell>
          <cell r="N46" t="str">
            <v>N</v>
          </cell>
          <cell r="O46" t="str">
            <v>N/A</v>
          </cell>
          <cell r="P46" t="str">
            <v>N/A</v>
          </cell>
          <cell r="Q46" t="str">
            <v>N/A</v>
          </cell>
          <cell r="R46">
            <v>45098</v>
          </cell>
          <cell r="S46">
            <v>45291</v>
          </cell>
          <cell r="T46">
            <v>193</v>
          </cell>
          <cell r="U46">
            <v>45291</v>
          </cell>
          <cell r="V46" t="str">
            <v>13 TP+25 MEP</v>
          </cell>
          <cell r="W46"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46">
            <v>93151501</v>
          </cell>
          <cell r="AA46">
            <v>36279509</v>
          </cell>
          <cell r="AB46">
            <v>36279509</v>
          </cell>
          <cell r="AM46">
            <v>5182787</v>
          </cell>
          <cell r="AQ46" t="str">
            <v>N/A</v>
          </cell>
          <cell r="AR46">
            <v>687</v>
          </cell>
          <cell r="AS46">
            <v>45062</v>
          </cell>
          <cell r="AT46">
            <v>943267234</v>
          </cell>
          <cell r="AU46">
            <v>10205</v>
          </cell>
          <cell r="AV46">
            <v>45097</v>
          </cell>
          <cell r="AW46">
            <v>36279509</v>
          </cell>
          <cell r="AX46" t="str">
            <v>A-02-02-02-008-003-01</v>
          </cell>
          <cell r="AY46" t="str">
            <v>SERVICIOS DE CONSULTORÍA EN ADMINISTRACIÓN Y SERVICIOS DE GESTIÓN; SERVICIOS DE TECNOLOGÍA DE LA INFORMACIÓN</v>
          </cell>
          <cell r="AZ46" t="str">
            <v>SEGUROS DEL ESTADO</v>
          </cell>
          <cell r="BA46" t="str">
            <v>14-46-101095736</v>
          </cell>
          <cell r="BB46">
            <v>45097</v>
          </cell>
          <cell r="BC46" t="str">
            <v>CUMPLIMIENTO</v>
          </cell>
          <cell r="BD46">
            <v>25</v>
          </cell>
          <cell r="BE46">
            <v>9069877.25</v>
          </cell>
          <cell r="BF46">
            <v>45093</v>
          </cell>
          <cell r="BG46">
            <v>45098</v>
          </cell>
          <cell r="BH46">
            <v>45503</v>
          </cell>
          <cell r="BI46">
            <v>45097</v>
          </cell>
          <cell r="BJ46" t="str">
            <v>D. OTRAS PRESTACIONES</v>
          </cell>
          <cell r="BK46" t="str">
            <v>CAMILO ANDRES PLAZAS VELOZA-WILSON RUBIEL VELASQUEZ CASTAÑEDA RAD 20236400054993 A PARTIR DEL 1 DE SEPTIEMBRE</v>
          </cell>
          <cell r="BM46">
            <v>4151998</v>
          </cell>
          <cell r="BN46" t="str">
            <v>GRUPO DE VALIDACION DE RESULTADOS DE AUDITORIA</v>
          </cell>
          <cell r="BO46" t="str">
            <v>GESTOR DE OPERACIONES</v>
          </cell>
          <cell r="BP46" t="str">
            <v>JOSE WILLMAN TORRRES GOMEZ</v>
          </cell>
          <cell r="BQ46" t="str">
            <v>EN EJECUCION</v>
          </cell>
        </row>
        <row r="47">
          <cell r="C47">
            <v>205</v>
          </cell>
          <cell r="D47" t="str">
            <v>ADRES-CPS-205-2023</v>
          </cell>
          <cell r="E47" t="str">
            <v>CONTRATACION DIRECTA</v>
          </cell>
          <cell r="F47" t="str">
            <v>PRESTACION DE SERVICIOS PROFESIONALES</v>
          </cell>
          <cell r="G47" t="str">
            <v>INICIAL</v>
          </cell>
          <cell r="H47">
            <v>44951</v>
          </cell>
          <cell r="I47" t="str">
            <v>PIEDAD XIMENA CUELLAR RIVERA</v>
          </cell>
          <cell r="J47" t="str">
            <v>CC</v>
          </cell>
          <cell r="K47">
            <v>26425166</v>
          </cell>
          <cell r="L47">
            <v>3</v>
          </cell>
          <cell r="M47" t="str">
            <v>Bogotá</v>
          </cell>
          <cell r="N47" t="str">
            <v>N</v>
          </cell>
          <cell r="O47" t="str">
            <v>N/A</v>
          </cell>
          <cell r="P47" t="str">
            <v>N/A</v>
          </cell>
          <cell r="Q47" t="str">
            <v>N/A</v>
          </cell>
          <cell r="R47">
            <v>44952</v>
          </cell>
          <cell r="S47">
            <v>45071</v>
          </cell>
          <cell r="T47">
            <v>119</v>
          </cell>
          <cell r="U47">
            <v>45071</v>
          </cell>
          <cell r="V47">
            <v>11</v>
          </cell>
          <cell r="W47" t="str">
            <v>Prestar servicios profesionales de apoyo a los procesos del régimen especial o de excepción a cargo de la Subdirección de Liquidaciones del Aseguramiento</v>
          </cell>
          <cell r="X47" t="str">
            <v>1. Realizar las actividades de verificación. análisis de los soportes en los procesos de la ejecución y liquidación de la Devolución de cotizaciones y Prestaciones económicas del régimen especial y/o exceptuado en los procesos de reintegro de recursos del SGSS establecidos en la entidad. 2. Proponer mejoras a los procesos que se ejecutan. haciendo las recomendaciones y sugerencias para que se revise su conveniencia y aplicación de conformidad con los procedimientos establecidos en la Subdirección de Liquidaciones de Aseguramiento. 3.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4.Preparar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5. Proyectar respuesta a los derechos de petición relacionados con los procesos de liquidación y reconocimiento de prestaciones económicas y devolución de aportes del régimen especial y exceptuado. cuyo trámite le sea asignado. 6. Documentar las actividades objeto de ejecución entregando los respectivos soportes para que la ADRES tenga la trazabilidad de los asuntos desarrollados y asignados. 7. Participar en las reuniones en las cuales sea convocada por el Supervisor del Contrato y que requiera la Subdirección de Liquidación y Garantías en relación con los temas y actividades asignadas de conformidad con objeto del contrato</v>
          </cell>
          <cell r="Y47">
            <v>96</v>
          </cell>
          <cell r="Z47">
            <v>93151501</v>
          </cell>
          <cell r="AA47">
            <v>29529488</v>
          </cell>
          <cell r="AB47">
            <v>29529488</v>
          </cell>
          <cell r="AM47">
            <v>7382372</v>
          </cell>
          <cell r="AQ47" t="str">
            <v>N/A</v>
          </cell>
          <cell r="AR47">
            <v>428</v>
          </cell>
          <cell r="AS47">
            <v>44932</v>
          </cell>
          <cell r="AT47">
            <v>29529488</v>
          </cell>
          <cell r="AU47">
            <v>509</v>
          </cell>
          <cell r="AV47">
            <v>44951</v>
          </cell>
          <cell r="AW47">
            <v>29529488</v>
          </cell>
          <cell r="AX47" t="str">
            <v>A-02-02-02-008-003-01</v>
          </cell>
          <cell r="AY47" t="str">
            <v>SERVICIOS DE CONSULTORÍA EN ADMINISTRACIÓN Y SERVICIOS DE GESTIÓN; SERVICIOS DE TECNOLOGÍA DE LA INFORMACIÓN</v>
          </cell>
          <cell r="AZ47" t="str">
            <v>ASEGURADORA SOLIDARIA DE COLOMBIA</v>
          </cell>
          <cell r="BA47" t="str">
            <v>340-47-9940000-42055</v>
          </cell>
          <cell r="BB47">
            <v>44951</v>
          </cell>
          <cell r="BC47" t="str">
            <v>CUMPLIMIENTO</v>
          </cell>
          <cell r="BD47">
            <v>25</v>
          </cell>
          <cell r="BE47">
            <v>7382372</v>
          </cell>
          <cell r="BF47">
            <v>44950</v>
          </cell>
          <cell r="BG47">
            <v>44952</v>
          </cell>
          <cell r="BH47">
            <v>45260</v>
          </cell>
          <cell r="BI47">
            <v>44952</v>
          </cell>
          <cell r="BJ47" t="str">
            <v>D. DE LIQUIDACIONES Y GARANTIAS</v>
          </cell>
          <cell r="BK47" t="str">
            <v>CLAUDIA PULIDO BUITRAGO</v>
          </cell>
          <cell r="BL47"/>
          <cell r="BM47">
            <v>52351328</v>
          </cell>
          <cell r="BN47" t="str">
            <v>SUBDIRECCION DE LIQUIDACIONES DEL ASEGURAMIENTO</v>
          </cell>
          <cell r="BO47" t="str">
            <v>SUBDIRECTORA</v>
          </cell>
          <cell r="BP47" t="str">
            <v>LAURA SANCHEZ SANTAMARIA</v>
          </cell>
          <cell r="BQ47" t="str">
            <v>TERMINADO</v>
          </cell>
          <cell r="BR47" t="str">
            <v>FEMENINO</v>
          </cell>
          <cell r="BS47" t="str">
            <v>Bogotá</v>
          </cell>
          <cell r="BT47" t="str">
            <v>Cl 151 No 11-32 1107 T2 Cedro Bolivar</v>
          </cell>
          <cell r="BU47">
            <v>3183438527</v>
          </cell>
          <cell r="BV47" t="str">
            <v>ximenita_cuellar@hotmail.com</v>
          </cell>
          <cell r="BW47">
            <v>28400</v>
          </cell>
          <cell r="BX47">
            <v>45247</v>
          </cell>
          <cell r="BY47">
            <v>46</v>
          </cell>
          <cell r="BZ47" t="str">
            <v xml:space="preserve">SANITAS </v>
          </cell>
          <cell r="CA47" t="str">
            <v>PORVENIR</v>
          </cell>
          <cell r="CB47" t="str">
            <v>POSITIVA</v>
          </cell>
          <cell r="CC47" t="str">
            <v>ECONOMIA-ESP EN GERENCIA COMERCIAL Y MERCADEO</v>
          </cell>
          <cell r="CH47" t="str">
            <v>CO1.PCCNTR.4471952</v>
          </cell>
        </row>
        <row r="48">
          <cell r="C48">
            <v>810</v>
          </cell>
          <cell r="D48" t="str">
            <v>ADRES-CPS-810-2023</v>
          </cell>
          <cell r="E48" t="str">
            <v>CONTRATACION DIRECTA</v>
          </cell>
          <cell r="F48" t="str">
            <v>PRESTACION DE SERVICIOS PROFESIONALES</v>
          </cell>
          <cell r="G48" t="str">
            <v>INICIAL</v>
          </cell>
          <cell r="H48">
            <v>45139</v>
          </cell>
          <cell r="I48" t="str">
            <v>ANA CAROLINA JIMENEZ ACOSTA MADIEDO</v>
          </cell>
          <cell r="J48" t="str">
            <v>CC</v>
          </cell>
          <cell r="K48">
            <v>1020716401</v>
          </cell>
          <cell r="L48">
            <v>8</v>
          </cell>
          <cell r="M48" t="str">
            <v>Bogotá</v>
          </cell>
          <cell r="N48" t="str">
            <v>N</v>
          </cell>
          <cell r="O48" t="str">
            <v>N/A</v>
          </cell>
          <cell r="P48" t="str">
            <v>N/A</v>
          </cell>
          <cell r="Q48" t="str">
            <v>N/A</v>
          </cell>
          <cell r="R48">
            <v>45140</v>
          </cell>
          <cell r="S48">
            <v>45291</v>
          </cell>
          <cell r="T48">
            <v>151</v>
          </cell>
          <cell r="U48">
            <v>45291</v>
          </cell>
          <cell r="W48"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48"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48">
            <v>80121706</v>
          </cell>
          <cell r="AA48">
            <v>41856000</v>
          </cell>
          <cell r="AB48">
            <v>41856000</v>
          </cell>
          <cell r="AM48">
            <v>6976000</v>
          </cell>
          <cell r="AQ48" t="str">
            <v>N/A</v>
          </cell>
          <cell r="AR48">
            <v>767</v>
          </cell>
          <cell r="AS48">
            <v>45071</v>
          </cell>
          <cell r="AT48">
            <v>819819520</v>
          </cell>
          <cell r="AU48">
            <v>13277</v>
          </cell>
          <cell r="AV48">
            <v>45140</v>
          </cell>
          <cell r="AW48">
            <v>41856000</v>
          </cell>
          <cell r="AX48" t="str">
            <v>A-02-02-02-008-002-01</v>
          </cell>
          <cell r="AY48" t="str">
            <v>SERVICIOS JURÍDICOS</v>
          </cell>
          <cell r="AZ48" t="str">
            <v>SEGUROS DEL ESTADO</v>
          </cell>
          <cell r="BA48" t="str">
            <v>15-44-101283273</v>
          </cell>
          <cell r="BB48">
            <v>45139</v>
          </cell>
          <cell r="BC48" t="str">
            <v>CUMPLIMIENTO</v>
          </cell>
          <cell r="BD48">
            <v>25</v>
          </cell>
          <cell r="BE48">
            <v>10464000</v>
          </cell>
          <cell r="BF48">
            <v>45139</v>
          </cell>
          <cell r="BG48">
            <v>45140</v>
          </cell>
          <cell r="BH48">
            <v>45473</v>
          </cell>
          <cell r="BI48">
            <v>45140</v>
          </cell>
          <cell r="BJ48" t="str">
            <v>O. ASESORA JURIDICA</v>
          </cell>
          <cell r="BK48" t="str">
            <v xml:space="preserve">CLAUDIA PAOLA PEREZ SUA-CRISTIAN DAVID PAEZ PAEZ RAD 20236400056933 A PARTIR DEL 11 DE SEPTIEMBRE AL 2 DE OCTUBRE </v>
          </cell>
          <cell r="BM48">
            <v>1014242822</v>
          </cell>
          <cell r="BN48" t="str">
            <v>GRUPO DE REPRESENTACION JUDICIAL</v>
          </cell>
          <cell r="BO48" t="str">
            <v>GESTOR DE OPERACIONES</v>
          </cell>
          <cell r="BP48" t="str">
            <v>DIANA MARCELA SERRANO ASPRILLA</v>
          </cell>
          <cell r="BQ48" t="str">
            <v>EN EJECUCION</v>
          </cell>
        </row>
        <row r="49">
          <cell r="C49">
            <v>88</v>
          </cell>
          <cell r="D49" t="str">
            <v>ADRES-CPS-088-2023</v>
          </cell>
          <cell r="E49" t="str">
            <v>CONTRATACION DIRECTA</v>
          </cell>
          <cell r="F49" t="str">
            <v>PRESTACION DE SERVICIOS PROFESIONALES</v>
          </cell>
          <cell r="G49" t="str">
            <v>INICIAL</v>
          </cell>
          <cell r="H49">
            <v>44951</v>
          </cell>
          <cell r="I49" t="str">
            <v>MARIA SANTOS ALBARRACIN FUENTES</v>
          </cell>
          <cell r="J49" t="str">
            <v>CC</v>
          </cell>
          <cell r="K49">
            <v>27674025</v>
          </cell>
          <cell r="L49">
            <v>4</v>
          </cell>
          <cell r="M49" t="str">
            <v>Bogotá</v>
          </cell>
          <cell r="N49" t="str">
            <v>N</v>
          </cell>
          <cell r="O49" t="str">
            <v>N/A</v>
          </cell>
          <cell r="P49" t="str">
            <v>N/A</v>
          </cell>
          <cell r="Q49" t="str">
            <v>N/A</v>
          </cell>
          <cell r="R49">
            <v>44953</v>
          </cell>
          <cell r="S49">
            <v>45072</v>
          </cell>
          <cell r="T49">
            <v>119</v>
          </cell>
          <cell r="U49">
            <v>45072</v>
          </cell>
          <cell r="V49" t="str">
            <v>13 TP+25 MEP</v>
          </cell>
          <cell r="W4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49">
            <v>355</v>
          </cell>
          <cell r="Z49">
            <v>93151501</v>
          </cell>
          <cell r="AA49">
            <v>20731148</v>
          </cell>
          <cell r="AB49">
            <v>20731148</v>
          </cell>
          <cell r="AM49">
            <v>5182787</v>
          </cell>
          <cell r="AQ49" t="str">
            <v>N/A</v>
          </cell>
          <cell r="AR49">
            <v>440</v>
          </cell>
          <cell r="AS49">
            <v>44936</v>
          </cell>
          <cell r="AT49">
            <v>684127884</v>
          </cell>
          <cell r="AU49">
            <v>864</v>
          </cell>
          <cell r="AV49">
            <v>44952</v>
          </cell>
          <cell r="AW49">
            <v>20731148</v>
          </cell>
          <cell r="AX49" t="str">
            <v>A-02-02-02-008-003-01</v>
          </cell>
          <cell r="AY49" t="str">
            <v>SERVICIOS DE CONSULTORÍA EN ADMINISTRACIÓN Y SERVICIOS DE GESTIÓN; SERVICIOS DE TECNOLOGÍA DE LA INFORMACIÓN</v>
          </cell>
          <cell r="AZ49" t="str">
            <v>SEGUROS DEL ESTADO</v>
          </cell>
          <cell r="BA49" t="str">
            <v>14-44-101172613</v>
          </cell>
          <cell r="BB49">
            <v>44952</v>
          </cell>
          <cell r="BC49" t="str">
            <v>CUMPLIMIENTO</v>
          </cell>
          <cell r="BD49">
            <v>25</v>
          </cell>
          <cell r="BE49">
            <v>5182787</v>
          </cell>
          <cell r="BF49">
            <v>44951</v>
          </cell>
          <cell r="BG49">
            <v>44952</v>
          </cell>
          <cell r="BH49">
            <v>45260</v>
          </cell>
          <cell r="BI49">
            <v>44953</v>
          </cell>
          <cell r="BJ49" t="str">
            <v>D. OTRAS PRESTACIONES</v>
          </cell>
          <cell r="BK49" t="str">
            <v>PAOLA ANDREA CESPEDES FORERO-ANDREA RODRÍGUEZ SIERRA RAD 20231450020123 A PARTIR DEL  10 DE ABRIL AL 1 DE MAYO DE 2023</v>
          </cell>
          <cell r="BM49">
            <v>52536438</v>
          </cell>
          <cell r="BN49" t="str">
            <v>GRUPO DE VERIFICACIÓN Y AUDITORÍA DE CUENTAS</v>
          </cell>
          <cell r="BO49" t="str">
            <v>GESTOR DE OPERACIONES</v>
          </cell>
          <cell r="BP49" t="str">
            <v>ESPERANZA RODRIGUEZ ROLDAN</v>
          </cell>
          <cell r="BQ49" t="str">
            <v>TERMINADO</v>
          </cell>
          <cell r="BR49" t="str">
            <v>FEMENINO</v>
          </cell>
          <cell r="BS49" t="str">
            <v>Bogotá</v>
          </cell>
          <cell r="BT49" t="str">
            <v>Cll 43 A Sur No 12A 55 T 15-103</v>
          </cell>
          <cell r="BU49">
            <v>3123613746</v>
          </cell>
          <cell r="BV49" t="str">
            <v>marialbarracin1975@gmail.com</v>
          </cell>
          <cell r="BW49">
            <v>27646</v>
          </cell>
          <cell r="BX49">
            <v>45247</v>
          </cell>
          <cell r="BY49">
            <v>48</v>
          </cell>
          <cell r="BZ49" t="str">
            <v>COMPENSAR</v>
          </cell>
          <cell r="CA49" t="str">
            <v>PORVENIR</v>
          </cell>
          <cell r="CB49" t="str">
            <v>POSITIVA</v>
          </cell>
          <cell r="CC49" t="str">
            <v>CONTADURIA PUBLICA</v>
          </cell>
          <cell r="CH49" t="str">
            <v>CO1.PCCNTR.4456535</v>
          </cell>
        </row>
        <row r="50">
          <cell r="C50">
            <v>641</v>
          </cell>
          <cell r="D50" t="str">
            <v>ADRES-CPS-641-2023</v>
          </cell>
          <cell r="E50" t="str">
            <v>CONTRATACION DIRECTA</v>
          </cell>
          <cell r="F50" t="str">
            <v>PRESTACION DE SERVICIOS DE APOYO A LA GESTION</v>
          </cell>
          <cell r="G50" t="str">
            <v>INICIAL</v>
          </cell>
          <cell r="H50">
            <v>45079</v>
          </cell>
          <cell r="I50" t="str">
            <v>ANA MARIA GARCIA GUTIERREZ</v>
          </cell>
          <cell r="J50" t="str">
            <v>CC</v>
          </cell>
          <cell r="K50">
            <v>1013620972</v>
          </cell>
          <cell r="L50">
            <v>2</v>
          </cell>
          <cell r="M50" t="str">
            <v>Bogotá</v>
          </cell>
          <cell r="N50" t="str">
            <v>N</v>
          </cell>
          <cell r="O50" t="str">
            <v>N/A</v>
          </cell>
          <cell r="P50" t="str">
            <v>N/A</v>
          </cell>
          <cell r="Q50" t="str">
            <v>N/A</v>
          </cell>
          <cell r="R50">
            <v>45085</v>
          </cell>
          <cell r="S50">
            <v>45291</v>
          </cell>
          <cell r="T50">
            <v>206</v>
          </cell>
          <cell r="U50">
            <v>45291</v>
          </cell>
          <cell r="V50" t="str">
            <v>15 TFTL/TL+4 ME O 6 SES+4 ME</v>
          </cell>
          <cell r="W50" t="str">
            <v>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50" t="str">
            <v>1. Adelantar las actividades relacionadas con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Organizar, inventariar y gestionar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aplique. 6. Realizar la verificación de las imágenes cargadas en el proceso de radicación de reclamaciones presentadas por concepto de servicios de salud, indemnizaciones y otros gastos con ocasión de los eventos descritos en el artículo 167 de la Ley 100 de 1993. 7. Participar en las capacitaciones que se desarrollen durante el proceso de radicación de reclamaciones presentadas por concepto de servicios de salud, indemnizaciones y otros gastos con ocasión de los eventos descritos en el artículo 167 de la Ley 100 de 1993. 8. Brindar apoyo en las demás actividades que se deriven del objeto y naturaleza del contrato, que para el efecto le asigne el supervisor del contrato</v>
          </cell>
          <cell r="Z50" t="str">
            <v>93151501
80161507</v>
          </cell>
          <cell r="AA50">
            <v>32387704</v>
          </cell>
          <cell r="AB50">
            <v>32387704</v>
          </cell>
          <cell r="AM50">
            <v>4048463</v>
          </cell>
          <cell r="AQ50" t="str">
            <v>N/A</v>
          </cell>
          <cell r="AR50">
            <v>717</v>
          </cell>
          <cell r="AS50">
            <v>45065</v>
          </cell>
          <cell r="AT50">
            <v>32387704</v>
          </cell>
          <cell r="AU50">
            <v>10024</v>
          </cell>
          <cell r="AV50">
            <v>45082</v>
          </cell>
          <cell r="AW50">
            <v>32387704</v>
          </cell>
          <cell r="AX50" t="str">
            <v>A-02-02-02-008-003-01</v>
          </cell>
          <cell r="AY50" t="str">
            <v>SERVICIOS DE CONSULTORÍA EN ADMINISTRACIÓN Y SERVICIOS DE GESTIÓN; SERVICIOS DE TECNOLOGÍA DE LA INFORMACIÓN</v>
          </cell>
          <cell r="AZ50" t="str">
            <v>ASEGURADORA SOLIDARIA DE COLOMBIA</v>
          </cell>
          <cell r="BA50" t="str">
            <v>380-47-994000135890</v>
          </cell>
          <cell r="BB50">
            <v>45082</v>
          </cell>
          <cell r="BC50" t="str">
            <v>CUMPLIMIENTO</v>
          </cell>
          <cell r="BD50">
            <v>25</v>
          </cell>
          <cell r="BE50">
            <v>8096926</v>
          </cell>
          <cell r="BF50">
            <v>45079</v>
          </cell>
          <cell r="BG50">
            <v>45084</v>
          </cell>
          <cell r="BH50">
            <v>45480</v>
          </cell>
          <cell r="BI50">
            <v>45080</v>
          </cell>
          <cell r="BJ50" t="str">
            <v>D. OTRAS PRESTACIONES</v>
          </cell>
          <cell r="BK50" t="str">
            <v>PAOLA ANDREA CESPEDES FORERO</v>
          </cell>
          <cell r="BM50">
            <v>52536438</v>
          </cell>
          <cell r="BP50" t="str">
            <v>ROSA ELIANA RODRIGUEZ BERNAL</v>
          </cell>
          <cell r="BQ50" t="str">
            <v>EN EJECUCION</v>
          </cell>
        </row>
        <row r="51">
          <cell r="C51">
            <v>916</v>
          </cell>
          <cell r="D51" t="str">
            <v>ADRES-CPS-916-2023</v>
          </cell>
          <cell r="E51" t="str">
            <v>CONTRATACION DIRECTA</v>
          </cell>
          <cell r="F51" t="str">
            <v>PRESTACION DE SERVICIOS PROFESIONALES</v>
          </cell>
          <cell r="G51" t="str">
            <v>INICIAL</v>
          </cell>
          <cell r="H51">
            <v>45133</v>
          </cell>
          <cell r="I51" t="str">
            <v>ANA MARIA VASQUEZ AVILA</v>
          </cell>
          <cell r="J51" t="str">
            <v>CC</v>
          </cell>
          <cell r="K51">
            <v>52852299</v>
          </cell>
          <cell r="L51">
            <v>1</v>
          </cell>
          <cell r="M51" t="str">
            <v>Bogotá</v>
          </cell>
          <cell r="N51" t="str">
            <v>N</v>
          </cell>
          <cell r="O51" t="str">
            <v>N/A</v>
          </cell>
          <cell r="P51" t="str">
            <v>N/A</v>
          </cell>
          <cell r="Q51" t="str">
            <v>N/A</v>
          </cell>
          <cell r="R51">
            <v>45139</v>
          </cell>
          <cell r="S51">
            <v>45291</v>
          </cell>
          <cell r="T51">
            <v>152</v>
          </cell>
          <cell r="U51">
            <v>45291</v>
          </cell>
          <cell r="V51" t="str">
            <v>9 TP+E+23MPR</v>
          </cell>
          <cell r="W51" t="str">
            <v>Prestar servicios profesionales para brindar el acompañamiento jurídico en las investigaciones y procesos disciplinarios a cargo de la Dirección Administrativa y Financiera. Así como, apoyar jurídicamente en temas procesales y administrativos que sean competencia de la DAF</v>
          </cell>
          <cell r="X51" t="str">
            <v>1. Realizar el acompañamiento a la Dirección Administrativa y Financiera, en las investigaciones y procesos disciplinarios, con el fin de adelantar los trámites procesales y actividades que sean requeridas. 2. Brindar apoyo en la revisión de decisiones de apertura de investigación disciplinaria, remisión por competencia, indagación preliminar y/o previa, pliego de cargos, acumulación, archivo o decisión inhibitoria; previa revisión integral de la actuación procesal y desarrollo de los procesos cuyo apoyo se solicite, de acuerdo con los lineamientos existentes, dentro del término legal previsto para ello. 3. Brindar apoyo en la verificación del cumplimiento de los términos procesales, mediante la proyección de autos interlocutorios que se requieran (aclaratorios, reconocimientos de personería, comisiones, remisiones por competencia, cierres, traslados, acumulaciones, decisión de copias, decreto de pruebas y/o decreto de nulidades) en los procesos disciplinarios que adelante la Dirección Administrativa y Financiera. 4. Apoyar la práctica de pruebas en los procesos en los que sea requerido. 5. Apoyar a la Dirección Administrativa y Financiera las respuestas, requerimientos, derechos de petición y demás solicitudes que se eleven ante la Dependencia y que le sean asignados por el supervisor del contrato, dentro de los términos legales. 6. Apoyar en la elaboración de los informes y documentos que sean requeridos por el supervisor del contrato, con relación al área disciplinaria de la Dirección Administrativa y Financiera. 7. Cumplir con las demás actividades que estén relacionadas con el objeto contractual</v>
          </cell>
          <cell r="Z51">
            <v>80121700</v>
          </cell>
          <cell r="AA51">
            <v>56371176</v>
          </cell>
          <cell r="AB51">
            <v>56371176</v>
          </cell>
          <cell r="AM51">
            <v>9395196</v>
          </cell>
          <cell r="AQ51" t="str">
            <v>N/A</v>
          </cell>
          <cell r="AR51">
            <v>841</v>
          </cell>
          <cell r="AS51">
            <v>45098</v>
          </cell>
          <cell r="AT51">
            <v>56371176</v>
          </cell>
          <cell r="AU51">
            <v>13272</v>
          </cell>
          <cell r="AV51">
            <v>45138</v>
          </cell>
          <cell r="AW51">
            <v>56371176</v>
          </cell>
          <cell r="AX51" t="str">
            <v>A-02-02-02-008-002-01</v>
          </cell>
          <cell r="AY51" t="str">
            <v>SERVICIOS JURÍDICOS</v>
          </cell>
          <cell r="AZ51" t="str">
            <v>ASEGURADORA SOLIDARIA DE COLOMBIA</v>
          </cell>
          <cell r="BA51" t="str">
            <v>380-47-994000137152</v>
          </cell>
          <cell r="BB51">
            <v>45134</v>
          </cell>
          <cell r="BC51" t="str">
            <v>CUMPLIMIENTO</v>
          </cell>
          <cell r="BD51">
            <v>25</v>
          </cell>
          <cell r="BE51">
            <v>14092794</v>
          </cell>
          <cell r="BF51">
            <v>45133</v>
          </cell>
          <cell r="BG51">
            <v>45135</v>
          </cell>
          <cell r="BH51">
            <v>45476</v>
          </cell>
          <cell r="BI51">
            <v>45135</v>
          </cell>
          <cell r="BJ51" t="str">
            <v>D. ADMINISTRATIVA Y FINANCIERA</v>
          </cell>
          <cell r="BK51" t="str">
            <v>ESPERANZA RODRIGUEZ ROLDAN</v>
          </cell>
          <cell r="BM51">
            <v>29532349</v>
          </cell>
          <cell r="BN51" t="str">
            <v>GRUPO DE GESTIÓN DE CONTRATACIÓN</v>
          </cell>
          <cell r="BO51" t="str">
            <v>COORDINADOR (E)</v>
          </cell>
          <cell r="BP51" t="str">
            <v>JENNY CAROLINA GARCIA VARON</v>
          </cell>
          <cell r="BQ51" t="str">
            <v>EN EJECUCION</v>
          </cell>
        </row>
        <row r="52">
          <cell r="C52">
            <v>49</v>
          </cell>
          <cell r="D52" t="str">
            <v>ADRES-CPS-049-2023</v>
          </cell>
          <cell r="E52" t="str">
            <v>CONTRATACION DIRECTA</v>
          </cell>
          <cell r="F52" t="str">
            <v>PRESTACION DE SERVICIOS PROFESIONALES</v>
          </cell>
          <cell r="G52" t="str">
            <v>INICIAL</v>
          </cell>
          <cell r="H52">
            <v>44943</v>
          </cell>
          <cell r="I52" t="str">
            <v>ALIX ADRIANA SANCHEZ AVILA</v>
          </cell>
          <cell r="J52" t="str">
            <v>CC</v>
          </cell>
          <cell r="K52">
            <v>28956143</v>
          </cell>
          <cell r="L52">
            <v>1</v>
          </cell>
          <cell r="M52" t="str">
            <v>Bogotá</v>
          </cell>
          <cell r="N52" t="str">
            <v>N</v>
          </cell>
          <cell r="O52" t="str">
            <v>N/A</v>
          </cell>
          <cell r="P52" t="str">
            <v>N/A</v>
          </cell>
          <cell r="Q52" t="str">
            <v>N/A</v>
          </cell>
          <cell r="R52">
            <v>44946</v>
          </cell>
          <cell r="S52">
            <v>45065</v>
          </cell>
          <cell r="T52">
            <v>119</v>
          </cell>
          <cell r="U52">
            <v>45065</v>
          </cell>
          <cell r="V52" t="str">
            <v>10 TP+E+17 MEPR</v>
          </cell>
          <cell r="W52" t="str">
            <v xml:space="preserve">Prestar servicios profesionales de soporte jurídico especializado a la Dirección de Gestión de Tecnologías de la información y las Comunicaciones -DGTIC para la gestión de los tramites de las etapas precontractuales. contractuales postcontractual y realizar la adecuada administración. seguimiento de las obligaciones. verificación técnica y financiera de los Contratos y Convenios asociados a la gestión de la DGTIC </v>
          </cell>
          <cell r="X52" t="str">
            <v xml:space="preserve">1. Realizar el acompañamiento jurídico para la realización de los tramites que debe adelantar la
Dirección de Gestión de Tecnologías de la Información y Comunicaciones. frente a los
contratos que le fueron aprobados en el Plan Anual de Adquisiciones de ADRES en las etapas
pre - contractual. contractual y post – contractual. a cargo de esta Dirección.
2. Tramitar ante el Grupo Interno de Gestión de Contratación de la Dirección Administrativa y
Financiera y gestionar la entrega de los documentos que deben ser allegados por parte de la
Dirección de Gestión de Tecnologías de la Información y las Comunicaciones para adelantar
las contrataciones que se requieran.
3. Participar en la proyección del componente jurídico de los documentos y actos administrativos
que se requieran para los trámites de contratación que están a cargo de la Dirección de
Gestión de Tecnologías de la Información y las Comunicaciones. en las etapas pre -
contractual. contractual y post - contractual.
4. Apoyar los procesos de selección y contratación adelantados por la DGTIC. para que se
cumpla con los requisitos y etapas que legalmente correspondan a cada modalidad de
contratación. verificando que cuenten con los documentos. aprobaciones y/o requisitos
exigidos para su ejecución.
5. Participar y apoyar jurídicamente en las sesiones de los comités internos y en las audiencias
públicas relacionadas con los procesos de contratación que le hayan sido asignados. o
aquellos en los que le sea requerido por el supervisor del contrato.
6. Verificar. en coordinación el Grupo Interno de Gestión de Contratación de la Dirección
Administrativa y Financiera. la adecuación jurídica de las respuestas a las observaciones.
consultas o requerimientos formulados por las diferentes dependencias o externos. con
relación a los procesos de contratación a cargo de la Dirección de Gestión de Tecnologías de
la Información y las Comunicaciones. en cualquiera de sus etapas.
7. Apoyar la gestión de supervisión de los contratos y convenios asociados a la DGTIC. en los
términos establecidos en el Artículo 83 de la Ley 1474 del 2011.
8. Tramitar y apoyar jurídicamente a nombre de la Dirección de Gestión de Tecnologías de la
Información y las Comunicaciones y en coordinación con el Grupo Interno de Gestión de Contratación de la Dirección Administrativa y Financiera. las solicitudes de trámites de
imposición de multas. declaratorias de incumplimiento. caducidad. y demás procesos
sancionatorios contractuales. siniestros y restablecimiento del equilibrio económico y demás
pertinentes. a solicitud del supervisor del contrato.
9. Cuando le sea requerido y en coordinación con el Grupo Interno de Gestión de Contratación
de la Dirección Administrativa y Financiera. realizar la consulta de la información sobre los
contratos a cargo de la Dirección de
10. Gestión de Tecnologías de la Información y las Comunicaciones en el Sistema de Información
y Gestión del Empleo Público – SIGEP y SECOP.
11. Presentar al supervisor el informe mensual de actividades. el informe final con las actividades
realizadas y los demás informes que se requieran durante la ejecución del contrato.
12. Las demás actividades que estén relacionadas con el objeto contractual. </v>
          </cell>
          <cell r="Y52">
            <v>422</v>
          </cell>
          <cell r="Z52">
            <v>80121704</v>
          </cell>
          <cell r="AA52">
            <v>31737208</v>
          </cell>
          <cell r="AB52">
            <v>31737208</v>
          </cell>
          <cell r="AM52">
            <v>7934302</v>
          </cell>
          <cell r="AQ52" t="str">
            <v>N/A</v>
          </cell>
          <cell r="AR52">
            <v>513</v>
          </cell>
          <cell r="AS52">
            <v>44937</v>
          </cell>
          <cell r="AT52">
            <v>31737208</v>
          </cell>
          <cell r="AU52">
            <v>403</v>
          </cell>
          <cell r="AV52">
            <v>44944</v>
          </cell>
          <cell r="AW52">
            <v>31737208</v>
          </cell>
          <cell r="AX52" t="str">
            <v>A-02-02-02-008-002-01</v>
          </cell>
          <cell r="AY52" t="str">
            <v>SERVICIOS JURÍDICOS</v>
          </cell>
          <cell r="AZ52" t="str">
            <v>ASEGURADORA SOLIDARIA DE COLOMBIA</v>
          </cell>
          <cell r="BA52" t="str">
            <v>376-47-994000020412</v>
          </cell>
          <cell r="BB52">
            <v>44945</v>
          </cell>
          <cell r="BC52" t="str">
            <v>CUMPLIMIENTO</v>
          </cell>
          <cell r="BD52">
            <v>25</v>
          </cell>
          <cell r="BE52">
            <v>7934302</v>
          </cell>
          <cell r="BF52">
            <v>44943</v>
          </cell>
          <cell r="BG52">
            <v>44945</v>
          </cell>
          <cell r="BH52">
            <v>45260</v>
          </cell>
          <cell r="BI52">
            <v>44945</v>
          </cell>
          <cell r="BJ52" t="str">
            <v>D. GESTION TECNOLOGIAS DE LA INFORMACION Y COMUNICACIONES</v>
          </cell>
          <cell r="BK52" t="str">
            <v>SAUL DIAZ OLIVAREZ</v>
          </cell>
          <cell r="BM52">
            <v>19462003</v>
          </cell>
          <cell r="BN52" t="str">
            <v>D. GESTION TECNOLOGIAS DE LA INFORMACION Y COMUNICACIONES</v>
          </cell>
          <cell r="BO52" t="str">
            <v>ASESOR</v>
          </cell>
          <cell r="BP52" t="str">
            <v>ROSA ELIANA RODRIGUEZ BERNAL</v>
          </cell>
          <cell r="BQ52" t="str">
            <v>TERMINADO</v>
          </cell>
          <cell r="BR52" t="str">
            <v>FEMENINO</v>
          </cell>
          <cell r="BS52" t="str">
            <v>IbaguE</v>
          </cell>
          <cell r="BT52" t="str">
            <v>Cll 47 No 4 - 27 APTO 1005 T 1 PIEDRA PINTADA - LADERA</v>
          </cell>
          <cell r="BU52">
            <v>3134114897</v>
          </cell>
          <cell r="BV52" t="str">
            <v>alixsanchez07@hotmail.com</v>
          </cell>
          <cell r="BW52">
            <v>30657</v>
          </cell>
          <cell r="BX52">
            <v>45247</v>
          </cell>
          <cell r="BY52">
            <v>39</v>
          </cell>
          <cell r="BZ52" t="str">
            <v>NUEVA EPS</v>
          </cell>
          <cell r="CA52" t="str">
            <v>COLFONDOS</v>
          </cell>
          <cell r="CB52" t="str">
            <v>POSITIVA</v>
          </cell>
          <cell r="CC52" t="str">
            <v>ABOGADA-ESP EN DERECHO CIVIL-ESP EN CONTRATACION ESTATAL</v>
          </cell>
          <cell r="CH52" t="str">
            <v>CO1.PCCNTR.4419510</v>
          </cell>
        </row>
        <row r="53">
          <cell r="C53">
            <v>435</v>
          </cell>
          <cell r="D53" t="str">
            <v>ADRES-CPS-435-2023</v>
          </cell>
          <cell r="E53" t="str">
            <v>CONTRATACION DIRECTA</v>
          </cell>
          <cell r="F53" t="str">
            <v>PRESTACION DE SERVICIOS PROFESIONALES</v>
          </cell>
          <cell r="G53" t="str">
            <v>INICIAL</v>
          </cell>
          <cell r="H53">
            <v>45061</v>
          </cell>
          <cell r="I53" t="str">
            <v>ANA MILENA LINARES VERGEL</v>
          </cell>
          <cell r="J53" t="str">
            <v>CC</v>
          </cell>
          <cell r="K53">
            <v>52769827</v>
          </cell>
          <cell r="L53">
            <v>4</v>
          </cell>
          <cell r="M53" t="str">
            <v>Bogotá</v>
          </cell>
          <cell r="N53" t="str">
            <v>N</v>
          </cell>
          <cell r="O53" t="str">
            <v>N/A</v>
          </cell>
          <cell r="P53" t="str">
            <v>N/A</v>
          </cell>
          <cell r="Q53" t="str">
            <v>N/A</v>
          </cell>
          <cell r="R53">
            <v>45065</v>
          </cell>
          <cell r="S53">
            <v>45291</v>
          </cell>
          <cell r="T53">
            <v>226</v>
          </cell>
          <cell r="U53">
            <v>45291</v>
          </cell>
          <cell r="V53" t="str">
            <v>13 TP+25 MEP</v>
          </cell>
          <cell r="W53"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3">
            <v>93151501</v>
          </cell>
          <cell r="AA53">
            <v>49236477</v>
          </cell>
          <cell r="AB53">
            <v>49236477</v>
          </cell>
          <cell r="AM53">
            <v>5182787</v>
          </cell>
          <cell r="AQ53" t="str">
            <v>N/A</v>
          </cell>
          <cell r="AR53">
            <v>604</v>
          </cell>
          <cell r="AS53">
            <v>45016</v>
          </cell>
          <cell r="AT53">
            <v>2806479189</v>
          </cell>
          <cell r="AU53">
            <v>8107</v>
          </cell>
          <cell r="AV53">
            <v>45062</v>
          </cell>
          <cell r="AW53">
            <v>49236477</v>
          </cell>
          <cell r="AX53" t="str">
            <v>A-02-02-02-008-003-01</v>
          </cell>
          <cell r="AY53" t="str">
            <v>SERVICIOS DE CONSULTORÍA EN ADMINISTRACIÓN Y SERVICIOS DE GESTIÓN; SERVICIOS DE TECNOLOGÍA DE LA INFORMACIÓN</v>
          </cell>
          <cell r="AZ53" t="str">
            <v>ASEGURADORA SOLIDARIA DE COLOMBIA</v>
          </cell>
          <cell r="BA53" t="str">
            <v>380-47994000135100</v>
          </cell>
          <cell r="BB53">
            <v>45041</v>
          </cell>
          <cell r="BC53" t="str">
            <v>CUMPLIMIENTO</v>
          </cell>
          <cell r="BD53">
            <v>25</v>
          </cell>
          <cell r="BF53">
            <v>45061</v>
          </cell>
          <cell r="BG53">
            <v>45065</v>
          </cell>
          <cell r="BH53">
            <v>45476</v>
          </cell>
          <cell r="BI53">
            <v>45063</v>
          </cell>
          <cell r="BJ53" t="str">
            <v>D. OTRAS PRESTACIONES</v>
          </cell>
          <cell r="BK53" t="str">
            <v>RENA LISAG MORALES HERNANDEZ</v>
          </cell>
          <cell r="BL53"/>
          <cell r="BM53">
            <v>53139056</v>
          </cell>
          <cell r="BN53" t="str">
            <v>GRUPO DE GESTIÓN DE RECONOCIMIENTOS</v>
          </cell>
          <cell r="BO53" t="str">
            <v>GESTOR DE OPERACIONES</v>
          </cell>
          <cell r="BP53" t="str">
            <v>KARLA MAYELIS MENGUAL REDONDO</v>
          </cell>
          <cell r="BQ53" t="str">
            <v>EN EJECUCION</v>
          </cell>
          <cell r="BR53" t="str">
            <v>FEMENINO</v>
          </cell>
          <cell r="BS53" t="str">
            <v>Bogotá</v>
          </cell>
          <cell r="BT53" t="str">
            <v>Cll 77B - 129 11 OESTE Bloque 8 Apto 1304 Parque Central occidente 2</v>
          </cell>
          <cell r="BU53">
            <v>3123964776</v>
          </cell>
          <cell r="BV53" t="str">
            <v>anamilenalinares@hotmail.com</v>
          </cell>
          <cell r="BW53">
            <v>29389</v>
          </cell>
          <cell r="BX53">
            <v>45247</v>
          </cell>
          <cell r="BY53">
            <v>43</v>
          </cell>
          <cell r="BZ53" t="str">
            <v>FAMISANAR</v>
          </cell>
          <cell r="CA53" t="str">
            <v>COLFONDOS</v>
          </cell>
          <cell r="CB53" t="str">
            <v>POSITIVA</v>
          </cell>
          <cell r="CC53" t="str">
            <v>TRABAJO SOCIAL</v>
          </cell>
          <cell r="CH53" t="str">
            <v>CO1.PCCNTR.4888177</v>
          </cell>
        </row>
        <row r="54">
          <cell r="C54">
            <v>434</v>
          </cell>
          <cell r="D54" t="str">
            <v>ADRES-CPS-434-2023</v>
          </cell>
          <cell r="E54" t="str">
            <v>CONTRATACION DIRECTA</v>
          </cell>
          <cell r="F54" t="str">
            <v>PRESTACION DE SERVICIOS PROFESIONALES</v>
          </cell>
          <cell r="G54" t="str">
            <v>INICIAL</v>
          </cell>
          <cell r="H54">
            <v>45040</v>
          </cell>
          <cell r="I54" t="str">
            <v>ESMERALDA PATRICIA GUARDIAS DOMINGUEZ</v>
          </cell>
          <cell r="J54" t="str">
            <v>CC</v>
          </cell>
          <cell r="K54">
            <v>32727902</v>
          </cell>
          <cell r="L54">
            <v>6</v>
          </cell>
          <cell r="M54" t="str">
            <v>Bogotá</v>
          </cell>
          <cell r="N54" t="str">
            <v>N</v>
          </cell>
          <cell r="O54" t="str">
            <v>N/A</v>
          </cell>
          <cell r="P54" t="str">
            <v>N/A</v>
          </cell>
          <cell r="Q54" t="str">
            <v>N/A</v>
          </cell>
          <cell r="R54">
            <v>45043</v>
          </cell>
          <cell r="S54">
            <v>45291</v>
          </cell>
          <cell r="T54">
            <v>71</v>
          </cell>
          <cell r="U54">
            <v>45114</v>
          </cell>
          <cell r="V54" t="str">
            <v>13 TP+25 MEP</v>
          </cell>
          <cell r="W54"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4">
            <v>93151501</v>
          </cell>
          <cell r="AA54">
            <v>49236477</v>
          </cell>
          <cell r="AB54">
            <v>49236477</v>
          </cell>
          <cell r="AC54">
            <v>45114</v>
          </cell>
          <cell r="AE54"/>
          <cell r="AM54">
            <v>5182787</v>
          </cell>
          <cell r="AQ54" t="str">
            <v>N/A</v>
          </cell>
          <cell r="AR54">
            <v>604</v>
          </cell>
          <cell r="AS54">
            <v>45016</v>
          </cell>
          <cell r="AT54">
            <v>2806479189</v>
          </cell>
          <cell r="AU54">
            <v>6255</v>
          </cell>
          <cell r="AV54">
            <v>45041</v>
          </cell>
          <cell r="AW54">
            <v>49236477</v>
          </cell>
          <cell r="AX54" t="str">
            <v>A-02-02-02-008-003-01</v>
          </cell>
          <cell r="AY54" t="str">
            <v>SERVICIOS DE CONSULTORÍA EN ADMINISTRACIÓN Y SERVICIOS DE GESTIÓN; SERVICIOS DE TECNOLOGÍA DE LA INFORMACIÓN</v>
          </cell>
          <cell r="AZ54" t="str">
            <v>ASEGURADORA SOLIDARIA DE COLOMBIA</v>
          </cell>
          <cell r="BA54" t="str">
            <v>380-47-994000134419</v>
          </cell>
          <cell r="BB54">
            <v>45041</v>
          </cell>
          <cell r="BC54" t="str">
            <v>CUMPLIMIENTO</v>
          </cell>
          <cell r="BD54">
            <v>25</v>
          </cell>
          <cell r="BE54">
            <v>12309119.25</v>
          </cell>
          <cell r="BF54">
            <v>45040</v>
          </cell>
          <cell r="BG54">
            <v>45043</v>
          </cell>
          <cell r="BH54">
            <v>45476</v>
          </cell>
          <cell r="BI54">
            <v>45038</v>
          </cell>
          <cell r="BJ54" t="str">
            <v>D. OTRAS PRESTACIONES</v>
          </cell>
          <cell r="BK54" t="str">
            <v>LUISA FERNANDA DIAZ GONZALEZ</v>
          </cell>
          <cell r="BM54">
            <v>1032399404</v>
          </cell>
          <cell r="BN54" t="str">
            <v>D. OTRAS PRESTACIONES</v>
          </cell>
          <cell r="BO54" t="str">
            <v>GESTOR DE OPERACIONES</v>
          </cell>
          <cell r="BP54" t="str">
            <v>JOSE WILLMAN TORRRES GOMEZ</v>
          </cell>
          <cell r="BQ54" t="str">
            <v>TERMINADO</v>
          </cell>
          <cell r="BX54">
            <v>45247</v>
          </cell>
          <cell r="BY54">
            <v>123</v>
          </cell>
        </row>
        <row r="55">
          <cell r="C55">
            <v>85</v>
          </cell>
          <cell r="D55" t="str">
            <v>ADRES-CPS-085-2023</v>
          </cell>
          <cell r="E55" t="str">
            <v>CONTRATACION DIRECTA</v>
          </cell>
          <cell r="F55" t="str">
            <v>PRESTACION DE SERVICIOS PROFESIONALES</v>
          </cell>
          <cell r="G55" t="str">
            <v>INICIAL</v>
          </cell>
          <cell r="H55">
            <v>44951</v>
          </cell>
          <cell r="I55" t="str">
            <v>LILIBETH DEL SOCORRO MARTINEZ NASSAR</v>
          </cell>
          <cell r="J55" t="str">
            <v>CC</v>
          </cell>
          <cell r="K55">
            <v>32791966</v>
          </cell>
          <cell r="L55">
            <v>9</v>
          </cell>
          <cell r="M55" t="str">
            <v>Bogotá</v>
          </cell>
          <cell r="N55" t="str">
            <v>N</v>
          </cell>
          <cell r="O55" t="str">
            <v>N/A</v>
          </cell>
          <cell r="P55" t="str">
            <v>N/A</v>
          </cell>
          <cell r="Q55" t="str">
            <v>N/A</v>
          </cell>
          <cell r="R55">
            <v>44953</v>
          </cell>
          <cell r="S55">
            <v>45072</v>
          </cell>
          <cell r="T55">
            <v>119</v>
          </cell>
          <cell r="U55">
            <v>45072</v>
          </cell>
          <cell r="V55" t="str">
            <v>13 TP+25 MEP</v>
          </cell>
          <cell r="W5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5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55">
            <v>351</v>
          </cell>
          <cell r="Z55">
            <v>93151501</v>
          </cell>
          <cell r="AA55">
            <v>20731148</v>
          </cell>
          <cell r="AB55">
            <v>20731148</v>
          </cell>
          <cell r="AM55">
            <v>5182787</v>
          </cell>
          <cell r="AQ55" t="str">
            <v>N/A</v>
          </cell>
          <cell r="AR55">
            <v>440</v>
          </cell>
          <cell r="AS55">
            <v>44936</v>
          </cell>
          <cell r="AT55">
            <v>684127884</v>
          </cell>
          <cell r="AU55">
            <v>867</v>
          </cell>
          <cell r="AV55">
            <v>44952</v>
          </cell>
          <cell r="AW55">
            <v>20731148</v>
          </cell>
          <cell r="AX55" t="str">
            <v>A-02-02-02-008-003-01</v>
          </cell>
          <cell r="AY55" t="str">
            <v>SERVICIOS DE CONSULTORÍA EN ADMINISTRACIÓN Y SERVICIOS DE GESTIÓN; SERVICIOS DE TECNOLOGÍA DE LA INFORMACIÓN</v>
          </cell>
          <cell r="AZ55" t="str">
            <v>SEGUROS DEL ESTADO</v>
          </cell>
          <cell r="BA55" t="str">
            <v>14-44-101172382</v>
          </cell>
          <cell r="BB55">
            <v>44950</v>
          </cell>
          <cell r="BC55" t="str">
            <v>CUMPLIMIENTO</v>
          </cell>
          <cell r="BD55">
            <v>25</v>
          </cell>
          <cell r="BE55">
            <v>5182787</v>
          </cell>
          <cell r="BF55">
            <v>44950</v>
          </cell>
          <cell r="BG55">
            <v>44952</v>
          </cell>
          <cell r="BH55">
            <v>45260</v>
          </cell>
          <cell r="BI55">
            <v>44953</v>
          </cell>
          <cell r="BJ55" t="str">
            <v>D. OTRAS PRESTACIONES</v>
          </cell>
          <cell r="BK55" t="str">
            <v>PAOLA ANDREA CESPEDES FORERO-ANDREA RODRÍGUEZ SIERRA RAD 20231450020123 A PARTIR DEL  10 DE ABRIL AL 1 DE MAYO DE 2023</v>
          </cell>
          <cell r="BM55">
            <v>52536438</v>
          </cell>
          <cell r="BN55" t="str">
            <v>GRUPO DE VERIFICACIÓN Y AUDITORÍA DE CUENTAS</v>
          </cell>
          <cell r="BO55" t="str">
            <v>GESTOR DE OPERACIONES</v>
          </cell>
          <cell r="BP55" t="str">
            <v>ESPERANZA RODRIGUEZ ROLDAN</v>
          </cell>
          <cell r="BQ55" t="str">
            <v>TERMINADO</v>
          </cell>
          <cell r="BR55" t="str">
            <v>FEMENINO</v>
          </cell>
          <cell r="BS55" t="str">
            <v>Bogotá</v>
          </cell>
          <cell r="BT55" t="str">
            <v>Cl 64 B 70 D 32</v>
          </cell>
          <cell r="BU55">
            <v>3212336459</v>
          </cell>
          <cell r="BV55" t="str">
            <v>LILIMARTINA75@GMAIL.COM</v>
          </cell>
          <cell r="BW55">
            <v>27696</v>
          </cell>
          <cell r="BX55">
            <v>45247</v>
          </cell>
          <cell r="BY55">
            <v>48</v>
          </cell>
          <cell r="BZ55" t="str">
            <v>SUSALUD SURA SURAMERCIANA EPS</v>
          </cell>
          <cell r="CA55" t="str">
            <v>COLFONDOS</v>
          </cell>
          <cell r="CB55" t="str">
            <v>POSITIVA</v>
          </cell>
          <cell r="CC55" t="str">
            <v>ADM EMPRESAS</v>
          </cell>
          <cell r="CH55" t="str">
            <v>CO1.PCCNTR.4456445</v>
          </cell>
        </row>
        <row r="56">
          <cell r="C56">
            <v>630</v>
          </cell>
          <cell r="D56" t="str">
            <v>ADRES-CPS-630-2023</v>
          </cell>
          <cell r="E56" t="str">
            <v>CONTRATACION DIRECTA</v>
          </cell>
          <cell r="F56" t="str">
            <v>PRESTACION DE SERVICIOS DE APOYO A LA GESTION</v>
          </cell>
          <cell r="G56" t="str">
            <v>INICIAL</v>
          </cell>
          <cell r="H56">
            <v>45092</v>
          </cell>
          <cell r="I56" t="str">
            <v>ANA MILENA LOZANO CORTES</v>
          </cell>
          <cell r="J56" t="str">
            <v>CC</v>
          </cell>
          <cell r="K56">
            <v>52783096</v>
          </cell>
          <cell r="L56">
            <v>5</v>
          </cell>
          <cell r="N56" t="str">
            <v>N</v>
          </cell>
          <cell r="O56" t="str">
            <v>N/A</v>
          </cell>
          <cell r="P56" t="str">
            <v>N/A</v>
          </cell>
          <cell r="Q56" t="str">
            <v>N/A</v>
          </cell>
          <cell r="R56">
            <v>45093</v>
          </cell>
          <cell r="S56">
            <v>45291</v>
          </cell>
          <cell r="T56">
            <v>198</v>
          </cell>
          <cell r="U56">
            <v>45291</v>
          </cell>
          <cell r="V56" t="str">
            <v>15 TFTL/TL+4 ME O 6 SES+4 ME</v>
          </cell>
          <cell r="W5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56">
            <v>93151501</v>
          </cell>
          <cell r="AA56">
            <v>32387704</v>
          </cell>
          <cell r="AB56">
            <v>32387704</v>
          </cell>
          <cell r="AM56">
            <v>4048463</v>
          </cell>
          <cell r="AQ56" t="str">
            <v>N/A</v>
          </cell>
          <cell r="AR56">
            <v>688</v>
          </cell>
          <cell r="AS56">
            <v>45062</v>
          </cell>
          <cell r="AT56">
            <v>226713928</v>
          </cell>
          <cell r="AU56">
            <v>10149</v>
          </cell>
          <cell r="AV56">
            <v>45092</v>
          </cell>
          <cell r="AW56">
            <v>32387704</v>
          </cell>
          <cell r="AX56" t="str">
            <v>A-02-02-02-008-003-01</v>
          </cell>
          <cell r="AY56" t="str">
            <v>SERVICIOS DE CONSULTORÍA EN ADMINISTRACIÓN Y SERVICIOS DE GESTIÓN; SERVICIOS DE TECNOLOGÍA DE LA INFORMACIÓN</v>
          </cell>
          <cell r="AZ56" t="str">
            <v>ASEGURADORA SOLIDARIA DE COLOMBIA</v>
          </cell>
          <cell r="BA56" t="str">
            <v>376-47-994000021336</v>
          </cell>
          <cell r="BB56">
            <v>45093</v>
          </cell>
          <cell r="BC56" t="str">
            <v>CUMPLIMIENTO</v>
          </cell>
          <cell r="BD56">
            <v>25</v>
          </cell>
          <cell r="BE56">
            <v>8096926</v>
          </cell>
          <cell r="BF56">
            <v>45092</v>
          </cell>
          <cell r="BG56">
            <v>45093</v>
          </cell>
          <cell r="BH56">
            <v>45474</v>
          </cell>
          <cell r="BI56">
            <v>45093</v>
          </cell>
          <cell r="BJ56" t="str">
            <v>D. OTRAS PRESTACIONES</v>
          </cell>
          <cell r="BK56" t="str">
            <v>RODRIGO ALEXANDER MOLINA PALOMARES</v>
          </cell>
          <cell r="BL56"/>
          <cell r="BM56">
            <v>1078366565</v>
          </cell>
          <cell r="BN56" t="str">
            <v>GRUPO DE VALIDACIÓN DE RESULTADOS DE AUDITORÍA</v>
          </cell>
          <cell r="BP56" t="str">
            <v>ROSA ELIANA RODRIGUEZ BERNAL</v>
          </cell>
          <cell r="BQ56" t="str">
            <v>EN EJECUCION</v>
          </cell>
        </row>
        <row r="57">
          <cell r="C57">
            <v>253</v>
          </cell>
          <cell r="D57" t="str">
            <v>ADRES-CPS-253-2023</v>
          </cell>
          <cell r="E57" t="str">
            <v>CONTRATACION DIRECTA</v>
          </cell>
          <cell r="F57" t="str">
            <v>PRESTACION DE SERVICIOS DE APOYO A LA GESTION</v>
          </cell>
          <cell r="G57" t="str">
            <v>INICIAL</v>
          </cell>
          <cell r="H57">
            <v>44957</v>
          </cell>
          <cell r="I57" t="str">
            <v>LUCIA ALEJANDRA BERMUDEZ BELTRAN</v>
          </cell>
          <cell r="J57" t="str">
            <v>CC</v>
          </cell>
          <cell r="K57">
            <v>32797302</v>
          </cell>
          <cell r="L57">
            <v>6</v>
          </cell>
          <cell r="M57" t="str">
            <v>Bogotá</v>
          </cell>
          <cell r="N57" t="str">
            <v>N</v>
          </cell>
          <cell r="O57" t="str">
            <v>N/A</v>
          </cell>
          <cell r="P57" t="str">
            <v>N/A</v>
          </cell>
          <cell r="Q57" t="str">
            <v>N/A</v>
          </cell>
          <cell r="R57">
            <v>44959</v>
          </cell>
          <cell r="S57">
            <v>45078</v>
          </cell>
          <cell r="T57">
            <v>119</v>
          </cell>
          <cell r="U57">
            <v>45078</v>
          </cell>
          <cell r="V57">
            <v>15</v>
          </cell>
          <cell r="W57"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7"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57">
            <v>257</v>
          </cell>
          <cell r="Z57">
            <v>93151501</v>
          </cell>
          <cell r="AA57">
            <v>16193852</v>
          </cell>
          <cell r="AB57">
            <v>16193852</v>
          </cell>
          <cell r="AM57">
            <v>4048463</v>
          </cell>
          <cell r="AQ57" t="str">
            <v>N/A</v>
          </cell>
          <cell r="AR57">
            <v>448</v>
          </cell>
          <cell r="AS57">
            <v>44936</v>
          </cell>
          <cell r="AT57">
            <v>421040152</v>
          </cell>
          <cell r="AU57">
            <v>2440</v>
          </cell>
          <cell r="AV57">
            <v>44958</v>
          </cell>
          <cell r="AW57">
            <v>16193852</v>
          </cell>
          <cell r="AX57" t="str">
            <v>A-02-02-02-008-003-01</v>
          </cell>
          <cell r="AY57" t="str">
            <v>SERVICIOS DE CONSULTORÍA EN ADMINISTRACIÓN Y SERVICIOS DE GESTIÓN; SERVICIOS DE TECNOLOGÍA DE LA INFORMACIÓN</v>
          </cell>
          <cell r="AZ57" t="str">
            <v>ASEGURADORA SOLIDARIA DE COLOMBIA</v>
          </cell>
          <cell r="BA57" t="str">
            <v>376-47-994000020533</v>
          </cell>
          <cell r="BB57">
            <v>44958</v>
          </cell>
          <cell r="BC57" t="str">
            <v>CUMPLIMIENTO</v>
          </cell>
          <cell r="BD57">
            <v>25</v>
          </cell>
          <cell r="BE57">
            <v>4048463</v>
          </cell>
          <cell r="BF57">
            <v>44956</v>
          </cell>
          <cell r="BG57">
            <v>44959</v>
          </cell>
          <cell r="BH57">
            <v>45270</v>
          </cell>
          <cell r="BI57">
            <v>44959</v>
          </cell>
          <cell r="BJ57" t="str">
            <v>D. OTRAS PRESTACIONES</v>
          </cell>
          <cell r="BK57" t="str">
            <v>RODRIGO ALEXANDER MOLINA PALOMARES</v>
          </cell>
          <cell r="BM57">
            <v>1078366565</v>
          </cell>
          <cell r="BN57" t="str">
            <v>GRUPO DE VALIDACIÓN DE RESULTADOS DE AUDITORÍA</v>
          </cell>
          <cell r="BO57" t="str">
            <v>GESTOR DE OPERACIONES</v>
          </cell>
          <cell r="BP57" t="str">
            <v>JOSE WILLMAN TORRRES GOMEZ</v>
          </cell>
          <cell r="BQ57" t="str">
            <v>TERMINADO</v>
          </cell>
          <cell r="BR57" t="str">
            <v>FEMENINO</v>
          </cell>
          <cell r="BS57" t="str">
            <v>Bogotá</v>
          </cell>
          <cell r="BT57" t="str">
            <v>Cll 167 No 48-44 portal de 167 casa 67</v>
          </cell>
          <cell r="BU57">
            <v>31431569904</v>
          </cell>
          <cell r="BV57" t="str">
            <v>labb1973@hotmail.com</v>
          </cell>
          <cell r="BW57">
            <v>26974</v>
          </cell>
          <cell r="BX57">
            <v>45247</v>
          </cell>
          <cell r="BY57">
            <v>50</v>
          </cell>
          <cell r="BZ57" t="str">
            <v>SURA</v>
          </cell>
          <cell r="CA57" t="str">
            <v>COLPENSIONES</v>
          </cell>
          <cell r="CB57" t="str">
            <v>POSITIVA</v>
          </cell>
          <cell r="CC57" t="str">
            <v>TECNICO ARCHIVISTA</v>
          </cell>
          <cell r="CH57" t="str">
            <v>CO1.PCCNTR.4517509</v>
          </cell>
        </row>
        <row r="58">
          <cell r="C58">
            <v>893</v>
          </cell>
          <cell r="D58" t="str">
            <v>ADRES-CPS-893-2023</v>
          </cell>
          <cell r="E58" t="str">
            <v>CONTRATACION DIRECTA</v>
          </cell>
          <cell r="F58" t="str">
            <v>PRESTACION DE SERVICIOS DE APOYO A LA GESTION</v>
          </cell>
          <cell r="G58" t="str">
            <v>INICIAL</v>
          </cell>
          <cell r="H58">
            <v>45104</v>
          </cell>
          <cell r="I58" t="str">
            <v>ANA YAQUELINE NORATO FAJARDO</v>
          </cell>
          <cell r="J58" t="str">
            <v>CC</v>
          </cell>
          <cell r="K58">
            <v>52429523</v>
          </cell>
          <cell r="L58">
            <v>2</v>
          </cell>
          <cell r="N58" t="str">
            <v>N</v>
          </cell>
          <cell r="O58" t="str">
            <v>N/A</v>
          </cell>
          <cell r="P58" t="str">
            <v>N/A</v>
          </cell>
          <cell r="Q58" t="str">
            <v>N/A</v>
          </cell>
          <cell r="R58">
            <v>45107</v>
          </cell>
          <cell r="S58">
            <v>45291</v>
          </cell>
          <cell r="T58">
            <v>184</v>
          </cell>
          <cell r="U58">
            <v>45291</v>
          </cell>
          <cell r="V58" t="str">
            <v>15 TFTL/TL+4 ME O 6 SES+4 ME</v>
          </cell>
          <cell r="W5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58">
            <v>93151501</v>
          </cell>
          <cell r="AA58">
            <v>28339241</v>
          </cell>
          <cell r="AB58">
            <v>28339241</v>
          </cell>
          <cell r="AM58">
            <v>4048463</v>
          </cell>
          <cell r="AQ58" t="str">
            <v>N/A</v>
          </cell>
          <cell r="AR58">
            <v>736</v>
          </cell>
          <cell r="AS58">
            <v>45065</v>
          </cell>
          <cell r="AT58">
            <v>651802543</v>
          </cell>
          <cell r="AU58">
            <v>10591</v>
          </cell>
          <cell r="AV58">
            <v>45107</v>
          </cell>
          <cell r="AW58">
            <v>28339241</v>
          </cell>
          <cell r="AX58" t="str">
            <v>A-02-02-02-008-003-01</v>
          </cell>
          <cell r="AY58" t="str">
            <v>SERVICIOS DE CONSULTORÍA EN ADMINISTRACIÓN Y SERVICIOS DE GESTIÓN; SERVICIOS DE TECNOLOGÍA DE LA INFORMACIÓN</v>
          </cell>
          <cell r="AZ58" t="str">
            <v>SEGUROS DEL ESTADO</v>
          </cell>
          <cell r="BA58" t="str">
            <v>14-44-101186679</v>
          </cell>
          <cell r="BB58">
            <v>45105</v>
          </cell>
          <cell r="BC58" t="str">
            <v>CUMPLIMIENTO</v>
          </cell>
          <cell r="BD58">
            <v>25</v>
          </cell>
          <cell r="BE58">
            <v>7084810.25</v>
          </cell>
          <cell r="BF58">
            <v>45104</v>
          </cell>
          <cell r="BG58">
            <v>45106</v>
          </cell>
          <cell r="BH58">
            <v>45483</v>
          </cell>
          <cell r="BI58">
            <v>45106</v>
          </cell>
          <cell r="BJ58" t="str">
            <v>D. OTRAS PRESTACIONES</v>
          </cell>
          <cell r="BK58" t="str">
            <v>RENA LISAG MORALES HERNANDEZ</v>
          </cell>
          <cell r="BL58"/>
          <cell r="BM58">
            <v>53139056</v>
          </cell>
          <cell r="BN58" t="str">
            <v>GRUPO DE GESTIÓN DE RECONOCIMIENTOS</v>
          </cell>
          <cell r="BO58" t="str">
            <v>GESTOR DE OPERACIONES</v>
          </cell>
          <cell r="BP58" t="str">
            <v>JENNY CAROLINA GARCIA VARON</v>
          </cell>
          <cell r="BQ58" t="str">
            <v>EN EJECUCION</v>
          </cell>
        </row>
        <row r="59">
          <cell r="C59">
            <v>848</v>
          </cell>
          <cell r="D59" t="str">
            <v>ADRES-CPS-848-2023</v>
          </cell>
          <cell r="E59" t="str">
            <v>CONTRATACION DIRECTA</v>
          </cell>
          <cell r="F59" t="str">
            <v>PRESTACION DE SERVICIOS PROFESIONALES</v>
          </cell>
          <cell r="G59" t="str">
            <v>INICIAL</v>
          </cell>
          <cell r="H59">
            <v>45098</v>
          </cell>
          <cell r="I59" t="str">
            <v>ANDREA CAMILA PAEZ ESPITIA</v>
          </cell>
          <cell r="J59" t="str">
            <v>CC</v>
          </cell>
          <cell r="K59">
            <v>1030678717</v>
          </cell>
          <cell r="L59">
            <v>2</v>
          </cell>
          <cell r="N59" t="str">
            <v>N</v>
          </cell>
          <cell r="O59" t="str">
            <v>N/A</v>
          </cell>
          <cell r="P59" t="str">
            <v>N/A</v>
          </cell>
          <cell r="Q59" t="str">
            <v>N/A</v>
          </cell>
          <cell r="R59">
            <v>45100</v>
          </cell>
          <cell r="S59">
            <v>45291</v>
          </cell>
          <cell r="T59">
            <v>191</v>
          </cell>
          <cell r="U59">
            <v>45291</v>
          </cell>
          <cell r="W59"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5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59">
            <v>93151501</v>
          </cell>
          <cell r="AA59">
            <v>36279509</v>
          </cell>
          <cell r="AB59">
            <v>36279509</v>
          </cell>
          <cell r="AM59">
            <v>5182787</v>
          </cell>
          <cell r="AQ59" t="str">
            <v>N/A</v>
          </cell>
          <cell r="AR59">
            <v>724</v>
          </cell>
          <cell r="AS59">
            <v>45065</v>
          </cell>
          <cell r="AT59">
            <v>362795090</v>
          </cell>
          <cell r="AU59">
            <v>10244</v>
          </cell>
          <cell r="AV59">
            <v>45099</v>
          </cell>
          <cell r="AW59">
            <v>36279509</v>
          </cell>
          <cell r="AX59" t="str">
            <v>A-02-02-02-008-003-01</v>
          </cell>
          <cell r="AY59" t="str">
            <v>SERVICIOS DE CONSULTORÍA EN ADMINISTRACIÓN Y SERVICIOS DE GESTIÓN; SERVICIOS DE TECNOLOGÍA DE LA INFORMACIÓN</v>
          </cell>
          <cell r="AZ59" t="str">
            <v>ASEGURADORA SOLIDARIA DE COLOMBIA</v>
          </cell>
          <cell r="BA59" t="str">
            <v>380-47-994000136451</v>
          </cell>
          <cell r="BB59">
            <v>45099</v>
          </cell>
          <cell r="BC59" t="str">
            <v>CUMPLIMIENTO</v>
          </cell>
          <cell r="BD59">
            <v>25</v>
          </cell>
          <cell r="BE59">
            <v>9069877.25</v>
          </cell>
          <cell r="BF59">
            <v>45098</v>
          </cell>
          <cell r="BG59">
            <v>45099</v>
          </cell>
          <cell r="BH59">
            <v>45476</v>
          </cell>
          <cell r="BI59">
            <v>45100</v>
          </cell>
          <cell r="BJ59" t="str">
            <v>D. OTRAS PRESTACIONES</v>
          </cell>
          <cell r="BK59" t="str">
            <v>MAURICIO PAEZ VILLALBA</v>
          </cell>
          <cell r="BL59"/>
          <cell r="BM59">
            <v>1010178182</v>
          </cell>
          <cell r="BN59" t="str">
            <v>GRUPO DE VERIFICACIÓN Y AUDITORÍA DE CUENTAS</v>
          </cell>
          <cell r="BO59" t="str">
            <v>GESTOR DE OPERACIONES</v>
          </cell>
          <cell r="BP59" t="str">
            <v>ESPERANZA RODRIGUEZ ROLDAN</v>
          </cell>
          <cell r="BQ59" t="str">
            <v>EN EJECUCION</v>
          </cell>
        </row>
        <row r="60">
          <cell r="C60">
            <v>79</v>
          </cell>
          <cell r="D60" t="str">
            <v>ADRES-CPS-079-2023</v>
          </cell>
          <cell r="E60" t="str">
            <v>CONTRATACION DIRECTA</v>
          </cell>
          <cell r="F60" t="str">
            <v>PRESTACION DE SERVICIOS PROFESIONALES</v>
          </cell>
          <cell r="G60" t="str">
            <v>INICIAL</v>
          </cell>
          <cell r="H60">
            <v>44951</v>
          </cell>
          <cell r="I60" t="str">
            <v>JENNY MARCELA ACOSTA RAMOS</v>
          </cell>
          <cell r="J60" t="str">
            <v>CC</v>
          </cell>
          <cell r="K60">
            <v>35197642</v>
          </cell>
          <cell r="L60">
            <v>1</v>
          </cell>
          <cell r="M60" t="str">
            <v>Bogotá</v>
          </cell>
          <cell r="N60" t="str">
            <v>N</v>
          </cell>
          <cell r="O60" t="str">
            <v>N/A</v>
          </cell>
          <cell r="P60" t="str">
            <v>N/A</v>
          </cell>
          <cell r="Q60" t="str">
            <v>N/A</v>
          </cell>
          <cell r="R60">
            <v>44953</v>
          </cell>
          <cell r="S60">
            <v>45072</v>
          </cell>
          <cell r="T60">
            <v>119</v>
          </cell>
          <cell r="U60">
            <v>45072</v>
          </cell>
          <cell r="V60" t="str">
            <v>13 TP+25 MEP</v>
          </cell>
          <cell r="W60"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60">
            <v>345</v>
          </cell>
          <cell r="Z60">
            <v>93151501</v>
          </cell>
          <cell r="AA60">
            <v>20731148</v>
          </cell>
          <cell r="AB60">
            <v>20731148</v>
          </cell>
          <cell r="AM60">
            <v>5182787</v>
          </cell>
          <cell r="AQ60" t="str">
            <v>N/A</v>
          </cell>
          <cell r="AR60">
            <v>440</v>
          </cell>
          <cell r="AS60">
            <v>44936</v>
          </cell>
          <cell r="AT60">
            <v>684127884</v>
          </cell>
          <cell r="AU60">
            <v>881</v>
          </cell>
          <cell r="AV60">
            <v>44953</v>
          </cell>
          <cell r="AW60">
            <v>20731148</v>
          </cell>
          <cell r="AX60" t="str">
            <v>A-02-02-02-008-003-01</v>
          </cell>
          <cell r="AY60" t="str">
            <v>SERVICIOS DE CONSULTORÍA EN ADMINISTRACIÓN Y SERVICIOS DE GESTIÓN; SERVICIOS DE TECNOLOGÍA DE LA INFORMACIÓN</v>
          </cell>
          <cell r="AZ60" t="str">
            <v>SEGUROS DEL ESTADO</v>
          </cell>
          <cell r="BA60" t="str">
            <v>14-44-101172418</v>
          </cell>
          <cell r="BB60">
            <v>44951</v>
          </cell>
          <cell r="BC60" t="str">
            <v>CUMPLIMIENTO</v>
          </cell>
          <cell r="BD60">
            <v>25</v>
          </cell>
          <cell r="BE60">
            <v>5182787</v>
          </cell>
          <cell r="BF60">
            <v>44950</v>
          </cell>
          <cell r="BG60">
            <v>44952</v>
          </cell>
          <cell r="BH60">
            <v>45260</v>
          </cell>
          <cell r="BI60">
            <v>44953</v>
          </cell>
          <cell r="BJ60" t="str">
            <v>D. OTRAS PRESTACIONES</v>
          </cell>
          <cell r="BK60" t="str">
            <v>WILLIAM ENRIQUE TORRES RODRIGUEZ</v>
          </cell>
          <cell r="BL60"/>
          <cell r="BM60">
            <v>11275886</v>
          </cell>
          <cell r="BN60" t="str">
            <v>GRUPO DE VERIFICACION Y AUDITORIA DE CUENTAS</v>
          </cell>
          <cell r="BO60" t="str">
            <v>GESTOR DE OPERACIONES</v>
          </cell>
          <cell r="BP60" t="str">
            <v>ESPERANZA RODRIGUEZ ROLDAN</v>
          </cell>
          <cell r="BQ60" t="str">
            <v>TERMINADO</v>
          </cell>
          <cell r="BR60" t="str">
            <v>FEMENINO</v>
          </cell>
          <cell r="BS60" t="str">
            <v>ChIa</v>
          </cell>
          <cell r="BT60" t="str">
            <v>CLL 71C  84</v>
          </cell>
          <cell r="BU60">
            <v>3123069552</v>
          </cell>
          <cell r="BV60" t="str">
            <v>yemacosta@hotmail.com</v>
          </cell>
          <cell r="BW60">
            <v>29805</v>
          </cell>
          <cell r="BX60">
            <v>45247</v>
          </cell>
          <cell r="BY60">
            <v>42</v>
          </cell>
          <cell r="BZ60" t="str">
            <v>EPS SANITAS</v>
          </cell>
          <cell r="CA60" t="str">
            <v>PORVENIR</v>
          </cell>
          <cell r="CB60" t="str">
            <v>POSITIVA</v>
          </cell>
          <cell r="CC60" t="str">
            <v>ENFERMERIA-ESP EN auditoría Y GARANTIA DE CALIDAD EN SALUD</v>
          </cell>
          <cell r="CH60" t="str">
            <v>CO1.PCCNTR.4456465</v>
          </cell>
        </row>
        <row r="61">
          <cell r="C61">
            <v>480</v>
          </cell>
          <cell r="D61" t="str">
            <v>ADRES-CPS-480-2023</v>
          </cell>
          <cell r="E61" t="str">
            <v>CONTRATACION DIRECTA</v>
          </cell>
          <cell r="F61" t="str">
            <v>PRESTACION DE SERVICIOS PROFESIONALES</v>
          </cell>
          <cell r="G61" t="str">
            <v>INICIAL</v>
          </cell>
          <cell r="H61">
            <v>45056</v>
          </cell>
          <cell r="I61" t="str">
            <v>ANDREA CONSUELO ROZO DAZA</v>
          </cell>
          <cell r="J61" t="str">
            <v>CC</v>
          </cell>
          <cell r="K61">
            <v>52858132</v>
          </cell>
          <cell r="L61">
            <v>6</v>
          </cell>
          <cell r="M61" t="str">
            <v>Bogotá</v>
          </cell>
          <cell r="N61" t="str">
            <v>N</v>
          </cell>
          <cell r="O61" t="str">
            <v>N/A</v>
          </cell>
          <cell r="P61" t="str">
            <v>N/A</v>
          </cell>
          <cell r="Q61" t="str">
            <v>N/A</v>
          </cell>
          <cell r="R61">
            <v>45058</v>
          </cell>
          <cell r="S61">
            <v>45291</v>
          </cell>
          <cell r="T61">
            <v>233</v>
          </cell>
          <cell r="U61">
            <v>45291</v>
          </cell>
          <cell r="V61" t="str">
            <v>13 TP+25 MEP</v>
          </cell>
          <cell r="W6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6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61">
            <v>93151501</v>
          </cell>
          <cell r="AA61">
            <v>49236477</v>
          </cell>
          <cell r="AB61">
            <v>49236477</v>
          </cell>
          <cell r="AM61">
            <v>5182787</v>
          </cell>
          <cell r="AQ61" t="str">
            <v>N/A</v>
          </cell>
          <cell r="AR61">
            <v>604</v>
          </cell>
          <cell r="AS61">
            <v>45016</v>
          </cell>
          <cell r="AT61">
            <v>2806479189</v>
          </cell>
          <cell r="AU61">
            <v>8050</v>
          </cell>
          <cell r="AV61">
            <v>45056</v>
          </cell>
          <cell r="AW61">
            <v>49236477</v>
          </cell>
          <cell r="AX61" t="str">
            <v>A-02-02-02-008-003-01</v>
          </cell>
          <cell r="AY61" t="str">
            <v>SERVICIOS DE CONSULTORÍA EN ADMINISTRACIÓN Y SERVICIOS DE GESTIÓN; SERVICIOS DE TECNOLOGÍA DE LA INFORMACIÓN</v>
          </cell>
          <cell r="AZ61" t="str">
            <v>ASEGURADORA SOLIDARIA DE COLOMBIA</v>
          </cell>
          <cell r="BA61" t="str">
            <v>376-47-994000021137</v>
          </cell>
          <cell r="BB61">
            <v>45056</v>
          </cell>
          <cell r="BC61" t="str">
            <v>CUMPLIMIENTO</v>
          </cell>
          <cell r="BD61">
            <v>25</v>
          </cell>
          <cell r="BE61">
            <v>12309119.25</v>
          </cell>
          <cell r="BF61">
            <v>45055</v>
          </cell>
          <cell r="BG61">
            <v>45058</v>
          </cell>
          <cell r="BH61">
            <v>45474</v>
          </cell>
          <cell r="BI61">
            <v>45058</v>
          </cell>
          <cell r="BJ61" t="str">
            <v>D. OTRAS PRESTACIONES</v>
          </cell>
          <cell r="BK61" t="str">
            <v>JHAN PIERO CAMPOS CUELLAR</v>
          </cell>
          <cell r="BM61">
            <v>1093755452</v>
          </cell>
          <cell r="BN61" t="str">
            <v>GRUPO DE VERIFICACIÓN Y AUDITORÍA DE CUENTAS</v>
          </cell>
          <cell r="BO61" t="str">
            <v>GESTOR DE OPERACIONES</v>
          </cell>
          <cell r="BP61" t="str">
            <v>JUAN CAMILO MARTINEZ RODRIGUEZ</v>
          </cell>
          <cell r="BQ61" t="str">
            <v>EN EJECUCION</v>
          </cell>
          <cell r="BR61" t="str">
            <v>FEMENINO</v>
          </cell>
          <cell r="BS61" t="str">
            <v>Bogotá</v>
          </cell>
          <cell r="BT61" t="str">
            <v>TRANSVERSAL 48J SUR - 5Q 37</v>
          </cell>
          <cell r="BU61">
            <v>3035592</v>
          </cell>
          <cell r="BV61" t="str">
            <v>andreitarozo2@gmail.com</v>
          </cell>
          <cell r="BW61">
            <v>29778</v>
          </cell>
          <cell r="BX61">
            <v>45247</v>
          </cell>
          <cell r="BY61">
            <v>42</v>
          </cell>
          <cell r="BZ61" t="str">
            <v>SALUD TOTAL</v>
          </cell>
          <cell r="CA61" t="str">
            <v>COLFONDOS</v>
          </cell>
          <cell r="CB61" t="str">
            <v>POSITIVA</v>
          </cell>
          <cell r="CC61" t="str">
            <v>ADMON DE EMPRESAS</v>
          </cell>
          <cell r="CH61" t="str">
            <v>CO1.PCCNTR.4941106</v>
          </cell>
        </row>
        <row r="62">
          <cell r="C62">
            <v>1</v>
          </cell>
          <cell r="D62" t="str">
            <v>ADRES-CPS-001-2023</v>
          </cell>
          <cell r="E62" t="str">
            <v>CONTRATACION DIRECTA</v>
          </cell>
          <cell r="F62" t="str">
            <v>PRESTACION DE SERVICIOS PROFESIONALES</v>
          </cell>
          <cell r="G62" t="str">
            <v>INICIAL</v>
          </cell>
          <cell r="H62">
            <v>44937</v>
          </cell>
          <cell r="I62" t="str">
            <v xml:space="preserve">ROSA ELIANA RODRIGUEZ BERNAL </v>
          </cell>
          <cell r="J62" t="str">
            <v>CC</v>
          </cell>
          <cell r="K62">
            <v>35421152</v>
          </cell>
          <cell r="L62">
            <v>5</v>
          </cell>
          <cell r="M62" t="str">
            <v>Bogotá</v>
          </cell>
          <cell r="N62" t="str">
            <v>N</v>
          </cell>
          <cell r="O62" t="str">
            <v>N/A</v>
          </cell>
          <cell r="P62" t="str">
            <v>N/A</v>
          </cell>
          <cell r="Q62" t="str">
            <v>N/A</v>
          </cell>
          <cell r="R62">
            <v>44937</v>
          </cell>
          <cell r="S62">
            <v>45056</v>
          </cell>
          <cell r="T62">
            <v>119</v>
          </cell>
          <cell r="U62">
            <v>45056</v>
          </cell>
          <cell r="V62" t="str">
            <v>9 TP+E+23MPR</v>
          </cell>
          <cell r="W62" t="str">
            <v>Prestar los servicios profesionales especializados para el apoyo jurídico en las etapas precontractual. contractual y postcontractual de los procesos contractuales que se adelantan en Administradora de los Recursos del Sistema General de Seguridad Social en Salud ADRES</v>
          </cell>
          <cell r="X62"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
13. Presentar al supervisor el informe mensual de actividades. el informe final con las
principales actividades realizadas y los demás informes que se requieran durante la
ejecución del contrato.</v>
          </cell>
          <cell r="Y62">
            <v>3</v>
          </cell>
          <cell r="Z62">
            <v>80121704</v>
          </cell>
          <cell r="AA62">
            <v>37580784</v>
          </cell>
          <cell r="AB62">
            <v>37580784</v>
          </cell>
          <cell r="AC62"/>
          <cell r="AD62"/>
          <cell r="AE62"/>
          <cell r="AF62"/>
          <cell r="AG62"/>
          <cell r="AH62"/>
          <cell r="AI62"/>
          <cell r="AJ62"/>
          <cell r="AK62"/>
          <cell r="AL62"/>
          <cell r="AM62">
            <v>9395196</v>
          </cell>
          <cell r="AN62"/>
          <cell r="AO62"/>
          <cell r="AP62"/>
          <cell r="AQ62" t="str">
            <v>N/A</v>
          </cell>
          <cell r="AR62">
            <v>384</v>
          </cell>
          <cell r="AS62">
            <v>44932</v>
          </cell>
          <cell r="AT62">
            <v>225484704</v>
          </cell>
          <cell r="AU62">
            <v>369</v>
          </cell>
          <cell r="AV62">
            <v>44937</v>
          </cell>
          <cell r="AW62">
            <v>37580784</v>
          </cell>
          <cell r="AX62" t="str">
            <v>A-02-02-02-008- 002-01</v>
          </cell>
          <cell r="AY62" t="str">
            <v>SERVICIOS JURÍDICOS</v>
          </cell>
          <cell r="AZ62" t="str">
            <v>SEGUROS DEL ESTADO</v>
          </cell>
          <cell r="BA62" t="str">
            <v>15-44-101273655</v>
          </cell>
          <cell r="BB62">
            <v>44937</v>
          </cell>
          <cell r="BC62" t="str">
            <v>CUMPLIMIENTO</v>
          </cell>
          <cell r="BD62">
            <v>25</v>
          </cell>
          <cell r="BE62">
            <v>9395196</v>
          </cell>
          <cell r="BF62">
            <v>44937</v>
          </cell>
          <cell r="BG62">
            <v>44937</v>
          </cell>
          <cell r="BH62">
            <v>45251</v>
          </cell>
          <cell r="BI62">
            <v>44937</v>
          </cell>
          <cell r="BJ62" t="str">
            <v>D. ADMINISTRATIVA Y FINANCIERA</v>
          </cell>
          <cell r="BK62" t="str">
            <v>AURA MARIA GOMEZ DE LOS RIOS</v>
          </cell>
          <cell r="BL62"/>
          <cell r="BM62">
            <v>43262525</v>
          </cell>
          <cell r="BN62" t="str">
            <v>GRUPO DE GESTION DE CONTRATACION</v>
          </cell>
          <cell r="BO62" t="str">
            <v>COORDINADOR</v>
          </cell>
          <cell r="BP62" t="str">
            <v>AURA MARIA GOMEZ DE LOS RIOS</v>
          </cell>
          <cell r="BQ62" t="str">
            <v>TERMINADO</v>
          </cell>
          <cell r="BR62" t="str">
            <v>FEMENINO</v>
          </cell>
          <cell r="BS62" t="str">
            <v>Bogotá</v>
          </cell>
          <cell r="BT62" t="str">
            <v>Cl 114 No 47A  51 102 Alambra</v>
          </cell>
          <cell r="BU62">
            <v>5170416</v>
          </cell>
          <cell r="BV62" t="str">
            <v>rodriguezeli2005@hotmail.com</v>
          </cell>
          <cell r="BW62">
            <v>27821</v>
          </cell>
          <cell r="BX62">
            <v>45247</v>
          </cell>
          <cell r="BY62">
            <v>47</v>
          </cell>
          <cell r="BZ62" t="str">
            <v>ALIANSALUD</v>
          </cell>
          <cell r="CA62" t="str">
            <v>COLPENSIONES</v>
          </cell>
          <cell r="CB62" t="str">
            <v>POSITIVA</v>
          </cell>
          <cell r="CC62" t="str">
            <v>ABOGADA-ESP CONTRATACION ESTATAL</v>
          </cell>
          <cell r="CD62"/>
          <cell r="CE62"/>
          <cell r="CF62"/>
          <cell r="CG62"/>
          <cell r="CH62" t="str">
            <v>CO1.PCCNTR.4385812</v>
          </cell>
          <cell r="CI62"/>
          <cell r="CJ62"/>
          <cell r="CK62"/>
          <cell r="CL62"/>
          <cell r="CM62"/>
          <cell r="CN62"/>
          <cell r="CO62"/>
        </row>
        <row r="63">
          <cell r="C63">
            <v>718</v>
          </cell>
          <cell r="D63" t="str">
            <v>ADRES-CPS-718-2023</v>
          </cell>
          <cell r="E63" t="str">
            <v>CONTRATACION DIRECTA</v>
          </cell>
          <cell r="F63" t="str">
            <v>PRESTACION DE SERVICIOS PROFESIONALES</v>
          </cell>
          <cell r="G63" t="str">
            <v>INICIAL</v>
          </cell>
          <cell r="H63">
            <v>45091</v>
          </cell>
          <cell r="I63" t="str">
            <v>ANDREA JOHANNA RODRIGUEZ</v>
          </cell>
          <cell r="J63" t="str">
            <v>CC</v>
          </cell>
          <cell r="K63">
            <v>52472581</v>
          </cell>
          <cell r="L63">
            <v>1</v>
          </cell>
          <cell r="N63" t="str">
            <v>N</v>
          </cell>
          <cell r="O63" t="str">
            <v>N/A</v>
          </cell>
          <cell r="P63" t="str">
            <v>N/A</v>
          </cell>
          <cell r="Q63" t="str">
            <v>N/A</v>
          </cell>
          <cell r="R63">
            <v>45092</v>
          </cell>
          <cell r="S63">
            <v>45291</v>
          </cell>
          <cell r="T63">
            <v>199</v>
          </cell>
          <cell r="U63">
            <v>45291</v>
          </cell>
          <cell r="W63" t="str">
            <v>Prestar servicios profesionales especializados a la Dirección de otras Prestaciones de la ADRES liderando las actividades del componente jurídico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63" t="str">
            <v>1. Revisar los aspectos jurídicos del proceso de revisión de calidad de las solicitudes de las
reclamaciones presentadas por las personas naturales y jurídicas como consecuencia de
la atención en salud y las indemnizaciones por eventos catastróficos de origen natural,
terroristas y accidentes de tránsito, de conformidad con el marco normativo vigente, los
lineamientos y las instrucciones que se señalen frente al particular a solicitud del
supervisor y de conformidad con el objeto del contrato.
2. Emitir las recomendaciones en los aspectos jurídicos que permitan a la Dirección de Otras
Prestaciones consolidar y tener unicidad de los criterios de auditoría y verificar su correcta
aplicación en el conjunto de cuentas que se extraen para analizar la calidad de los
paquetes auditados directamente por la Entidad o por los terceros contratados para el
trámite de las reclamaciones presentadas por las personas naturales y jurídicas como
consecuencia de la atención en salud y las indemnizaciones por eventos catastróficos de
origen natural, terroristas y accidentes de tránsito, en el marco del objeto del contrato.
3. Apoyar y participar en la elaboración y actualización de los documentos y/o soportes
relacionados con los aspectos jurídicos y normativos que requieran el grupo interno de
validación de resultados de auditoría para mejorar los procesos técnicos de validación
los criterios de auditoría que se deben aplicar en el proceso de revisión y verificación de
las cuentas de reclamaciones. Así como retroalimentar al grupo interno de validación de
resultados de auditoría, cuando se identifiquen posibles desviaciones en la aplicación de
los criterios de auditoría.
4. Emitir las respuestas a las solicitudes y emitir los conceptos técnicos requeridos en el
marco del proceso de verificación de calidad conforme a la normativa vigente y acorde a
los lineamientos establecidos en los manuales de auditoría. De igual forma apoyar en la
construcción y mejoras que requiera el esquema de verificación de calidad conforme a la
normativa vigente y acorde a los lineamientos establecidos en los manuales de auditoría.
5. Retroalimentar al grupo de validación en el correcto registro de los resultados de las tareas
adelantadas, en las herramientas de sistemas y/o formatos aplicables, de acuerdo con
los alcances e instrucciones definidas por el supervisor del contrato. De igual forma,
realizar seguimiento a la productividad del personal involucrado en labores de validación
de calidad de las reclamaciones de personas naturales o jurídicas.
6. Entregar la información e insumos requeridos para las conciliaciones de los paquetes de
reclamaciones y/o cuentas que le sean asignadas por el supervisor del contrato para su
trámite en apoyo a la Dirección de Otras Prestación y en cumplimiento del objeto del
contrato.
7. Participar en las sesiones de conciliación a las que se le cite para que brinde apoyo técnico
desde el criterio jurídico necesario a fin de justificar las no conformidades encontradas en
el proceso de verificación de calidad de los resultados de validación de calidad de las
cuentas de reclamaciones presentadas por las personas naturales y jurídicas.
8. Revisar y validar certificaciones de pre-cierre y cierre de los paquetes auditados
directamente por la Entidad o por los terceros contratados para dar continuidad al trámite
de la ordenación del gasto a solicitud del supervisor del contrato y en apoyo a la gestión
de la Dirección de Otras Prestaciones.9. Participar en las reuniones presenciales y/o virtuales en que se solicite su asistencia por
la relación de los temas a tratar con las actividades del objeto contractual a solicitud del
supervisor del contrato.
10. Consolidar, revisar y validar las respuestas a las consultas y peticiones presentadas por
actores que conforman el Sistema de Seguridad Social en Salud y de los entes de
inspección, vigilancia, control e investigación que estén relacionados con el objeto
contractual que le sean asignadas por el Supervisor del contrato.
11. Las demás actividades que se deriven del objeto y naturaleza del contrato, que para el
efecto le asigne el supervisor</v>
          </cell>
          <cell r="Z63">
            <v>93151501</v>
          </cell>
          <cell r="AA63">
            <v>78624014</v>
          </cell>
          <cell r="AB63">
            <v>78624014</v>
          </cell>
          <cell r="AM63">
            <v>11232002</v>
          </cell>
          <cell r="AQ63" t="str">
            <v>N/A</v>
          </cell>
          <cell r="AR63">
            <v>685</v>
          </cell>
          <cell r="AS63">
            <v>45062</v>
          </cell>
          <cell r="AT63">
            <v>78624014</v>
          </cell>
          <cell r="AU63">
            <v>10161</v>
          </cell>
          <cell r="AV63">
            <v>45092</v>
          </cell>
          <cell r="AW63">
            <v>78624014</v>
          </cell>
          <cell r="AX63" t="str">
            <v>A-02-02-02-008-003-01</v>
          </cell>
          <cell r="AY63" t="str">
            <v>SERVICIOS DE CONSULTORÍA EN ADMINISTRACIÓN Y SERVICIOS DE GESTIÓN; SERVICIOS DE TECNOLOGÍA DE LA INFORMACIÓN</v>
          </cell>
          <cell r="AZ63" t="str">
            <v>SEGUROS DEL ESTADO</v>
          </cell>
          <cell r="BA63" t="str">
            <v>14-44-101184993</v>
          </cell>
          <cell r="BB63">
            <v>45091</v>
          </cell>
          <cell r="BC63" t="str">
            <v>CUMPLIMIENTO</v>
          </cell>
          <cell r="BD63">
            <v>25</v>
          </cell>
          <cell r="BE63">
            <v>19656003.5</v>
          </cell>
          <cell r="BF63">
            <v>45091</v>
          </cell>
          <cell r="BG63">
            <v>45092</v>
          </cell>
          <cell r="BH63">
            <v>45493</v>
          </cell>
          <cell r="BI63">
            <v>45092</v>
          </cell>
          <cell r="BJ63" t="str">
            <v>D. OTRAS PRESTACIONES</v>
          </cell>
          <cell r="BK63" t="str">
            <v>CAMILO ANDRES PLAZAS VELOZA-WILSON RUBIEL VELASQUEZ CASTAÑEDA RAD 20236400054993 A PARTIR DEL 1 DE SEPTIEMBRE</v>
          </cell>
          <cell r="BM63">
            <v>4151998</v>
          </cell>
          <cell r="BN63" t="str">
            <v>GRUPO DE VALIDACION DE RESULTADOS DE AUDITORIA</v>
          </cell>
          <cell r="BO63" t="str">
            <v>GESTOR DE OPERACIONES</v>
          </cell>
          <cell r="BP63" t="str">
            <v>JOSE WILLMAN TORRRES GOMEZ</v>
          </cell>
          <cell r="BQ63" t="str">
            <v>EN EJECUCION</v>
          </cell>
        </row>
        <row r="64">
          <cell r="C64">
            <v>430</v>
          </cell>
          <cell r="D64" t="str">
            <v>ADRES-CPS-430-2023</v>
          </cell>
          <cell r="E64" t="str">
            <v>CONTRATACION DIRECTA</v>
          </cell>
          <cell r="F64" t="str">
            <v>PRESTACION DE SERVICIOS DE APOYO A LA GESTION</v>
          </cell>
          <cell r="G64" t="str">
            <v>INICIAL</v>
          </cell>
          <cell r="H64">
            <v>45041</v>
          </cell>
          <cell r="I64" t="str">
            <v>ANDREA LILIANA ARANDA FINO</v>
          </cell>
          <cell r="J64" t="str">
            <v>CC</v>
          </cell>
          <cell r="K64">
            <v>52838629</v>
          </cell>
          <cell r="L64">
            <v>9</v>
          </cell>
          <cell r="M64" t="str">
            <v>Bogotá</v>
          </cell>
          <cell r="N64" t="str">
            <v>N</v>
          </cell>
          <cell r="O64" t="str">
            <v>N/A</v>
          </cell>
          <cell r="P64" t="str">
            <v>N/A</v>
          </cell>
          <cell r="Q64" t="str">
            <v>N/A</v>
          </cell>
          <cell r="R64">
            <v>45043</v>
          </cell>
          <cell r="S64">
            <v>45291</v>
          </cell>
          <cell r="T64">
            <v>248</v>
          </cell>
          <cell r="U64">
            <v>45291</v>
          </cell>
          <cell r="V64" t="str">
            <v>15 TFTL/TL+4 ME O 6 SES+4 ME</v>
          </cell>
          <cell r="W64"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64"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64">
            <v>93151501</v>
          </cell>
          <cell r="AA64">
            <v>38460399</v>
          </cell>
          <cell r="AB64">
            <v>38460399</v>
          </cell>
          <cell r="AM64">
            <v>4048463</v>
          </cell>
          <cell r="AQ64" t="str">
            <v>N/A</v>
          </cell>
          <cell r="AR64">
            <v>605</v>
          </cell>
          <cell r="AS64">
            <v>45016</v>
          </cell>
          <cell r="AT64">
            <v>1999940748</v>
          </cell>
          <cell r="AU64">
            <v>6561</v>
          </cell>
          <cell r="AV64">
            <v>45043</v>
          </cell>
          <cell r="AW64">
            <v>38460399</v>
          </cell>
          <cell r="AX64" t="str">
            <v>A-02-02-02-008-003-01</v>
          </cell>
          <cell r="AY64" t="str">
            <v>SERVICIOS DE CONSULTORÍA EN ADMINISTRACIÓN Y SERVICIOS DE GESTIÓN; SERVICIOS DE TECNOLOGÍA DE LA INFORMACIÓN</v>
          </cell>
          <cell r="AZ64" t="str">
            <v>SEGUROS DEL ESTADO</v>
          </cell>
          <cell r="BA64" t="str">
            <v>14-46-101092925</v>
          </cell>
          <cell r="BB64">
            <v>45042</v>
          </cell>
          <cell r="BC64" t="str">
            <v>CUMPLIMIENTO</v>
          </cell>
          <cell r="BD64">
            <v>25</v>
          </cell>
          <cell r="BE64">
            <v>9615099.75</v>
          </cell>
          <cell r="BF64">
            <v>45041</v>
          </cell>
          <cell r="BG64">
            <v>45042</v>
          </cell>
          <cell r="BH64">
            <v>45474</v>
          </cell>
          <cell r="BI64">
            <v>45043</v>
          </cell>
          <cell r="BJ64" t="str">
            <v>D. OTRAS PRESTACIONES</v>
          </cell>
          <cell r="BK64" t="str">
            <v>HEIDY PATRICIA PARRA CHAVARRO</v>
          </cell>
          <cell r="BM64">
            <v>52455010</v>
          </cell>
          <cell r="BN64" t="str">
            <v>GRUPO DE GESTIÓN DE RECONOCIMIENTOS</v>
          </cell>
          <cell r="BO64" t="str">
            <v>GESTOR DE OPERACIONES</v>
          </cell>
          <cell r="BP64" t="str">
            <v>ESPERANZA RODRIGUEZ ROLDAN</v>
          </cell>
          <cell r="BQ64" t="str">
            <v>EN EJECUCION</v>
          </cell>
          <cell r="BX64">
            <v>45247</v>
          </cell>
          <cell r="BY64">
            <v>123</v>
          </cell>
        </row>
        <row r="65">
          <cell r="C65">
            <v>206</v>
          </cell>
          <cell r="D65" t="str">
            <v>ADRES-CPS-206-2023</v>
          </cell>
          <cell r="E65" t="str">
            <v>CONTRATACION DIRECTA</v>
          </cell>
          <cell r="F65" t="str">
            <v>PRESTACION DE SERVICIOS PROFESIONALES</v>
          </cell>
          <cell r="G65" t="str">
            <v>INICIAL</v>
          </cell>
          <cell r="H65">
            <v>44951</v>
          </cell>
          <cell r="I65" t="str">
            <v>ELSA YANETH SALCEDO GOMEZ</v>
          </cell>
          <cell r="J65" t="str">
            <v>CC</v>
          </cell>
          <cell r="K65">
            <v>35503478</v>
          </cell>
          <cell r="L65">
            <v>3</v>
          </cell>
          <cell r="M65" t="str">
            <v>Bogotá</v>
          </cell>
          <cell r="N65" t="str">
            <v>N</v>
          </cell>
          <cell r="O65" t="str">
            <v>N/A</v>
          </cell>
          <cell r="P65" t="str">
            <v>N/A</v>
          </cell>
          <cell r="Q65" t="str">
            <v>N/A</v>
          </cell>
          <cell r="R65">
            <v>44952</v>
          </cell>
          <cell r="S65">
            <v>45071</v>
          </cell>
          <cell r="T65">
            <v>119</v>
          </cell>
          <cell r="U65">
            <v>45071</v>
          </cell>
          <cell r="V65">
            <v>8</v>
          </cell>
          <cell r="W65" t="str">
            <v>Prestar servicios profesionales especializados para asesorar y ejecutar las actividades de los procesos y subprocesos del régimen contributivo de salud. así como el proceso de saneamiento de aportes patronales del mismo de la Subdirección de Liquidaciones del Aseguramiento</v>
          </cell>
          <cell r="X65" t="str">
            <v>1. Apoyar las actividades de competencia de ADRES en el marco del proceso de aportes
patronales definido por el Ministerio de Salud y Protección Social del régimen contributivo.
2. Realizar el seguimiento a la ejecución del proceso de conciliación de cuentas maestras
de recaudo de SGP y. en el de seguimiento a la compensación de las cotizaciones no
compensadas de SGP.
3. Apoyar el seguimiento y monitoreo de los procesos de PILA Financiero y PILA BDUA a
cargo de la Subdirección de Liquidaciones del Aseguramiento.
4. Apoyar los procesos de compensación a cargo de la Subdirección de Liquidaciones del
Aseguramiento. validando y verificando los resultados arrojados. el cumplimiento de las
diferentes fases y adelantando el análisis de resultados en cada etapa del proceso.
5. Verificar la publicación de los resultados de los procesos de giro y compensación y
coordinar con las entidades promotoras de salud EPS-EOC la accesibilidad a la publicación
de este. documentando los controles o bitácoras que requiera.
6. Apoyar la ejecución de los subprocesos de compensación (Devolución de cotizaciones
no compensadas. Corrección de registros aprobados).
7. Realizar el seguimiento de la ejecución del giro directo y la preparación de los pagos
de dicho proceso.
8. Proponer mejoras a los procesos que se ejecutan. haciendo las recomendaciones y
sugerencias para que se revise su conveniencia.
9. Realizar los informes de comportamiento del proceso de giro y compensación durante
el mes. la distribución y estado de los saldos no conciliados. y demás información
relevante que demande la Subdirección de Liquidaciones del Aseguramiento y la Dirección
de Liquidaciones y Garantías.
10. Preparar los informes y reportes de seguimiento que requiera la Subdirección de
Liquidaciones del Aseguramiento y la Dirección de Liquidaciones y Garantías o los
organismos de control. en relación con los procesos de compensación del régimen
contributivo de salud.11. Proyectar respuesta a los derechos de petición relacionados con el proceso de
compensación del régimen contributivo
de salud. cuyo trámite le sea asignado</v>
          </cell>
          <cell r="Y65">
            <v>88</v>
          </cell>
          <cell r="Z65">
            <v>93151501</v>
          </cell>
          <cell r="AA65">
            <v>39163932</v>
          </cell>
          <cell r="AB65">
            <v>39163932</v>
          </cell>
          <cell r="AM65">
            <v>9790983</v>
          </cell>
          <cell r="AQ65" t="str">
            <v>N/A</v>
          </cell>
          <cell r="AR65">
            <v>420</v>
          </cell>
          <cell r="AS65">
            <v>44932</v>
          </cell>
          <cell r="AT65">
            <v>39163932</v>
          </cell>
          <cell r="AU65">
            <v>510</v>
          </cell>
          <cell r="AV65">
            <v>44951</v>
          </cell>
          <cell r="AW65">
            <v>39163932</v>
          </cell>
          <cell r="AX65" t="str">
            <v>A-02-02-02-008-003-01</v>
          </cell>
          <cell r="AY65" t="str">
            <v>SERVICIOS DE CONSULTORÍA EN ADMINISTRACIÓN Y SERVICIOS DE GESTIÓN; SERVICIOS DE TECNOLOGÍA DE LA INFORMACIÓN</v>
          </cell>
          <cell r="AZ65" t="str">
            <v>ASEGURADORA SOLIDARIA DE COLOMBIA</v>
          </cell>
          <cell r="BA65" t="str">
            <v>340-47-994000042061</v>
          </cell>
          <cell r="BB65">
            <v>44951</v>
          </cell>
          <cell r="BC65" t="str">
            <v>CUMPLIMIENTO</v>
          </cell>
          <cell r="BD65">
            <v>25</v>
          </cell>
          <cell r="BE65">
            <v>9790983</v>
          </cell>
          <cell r="BF65">
            <v>44950</v>
          </cell>
          <cell r="BG65">
            <v>44952</v>
          </cell>
          <cell r="BH65">
            <v>45260</v>
          </cell>
          <cell r="BI65">
            <v>44952</v>
          </cell>
          <cell r="BJ65" t="str">
            <v>D. DE LIQUIDACIONES Y GARANTIAS</v>
          </cell>
          <cell r="BK65" t="str">
            <v>CLAUDIA PULIDO BUITRAGO</v>
          </cell>
          <cell r="BL65"/>
          <cell r="BM65">
            <v>52351328</v>
          </cell>
          <cell r="BN65" t="str">
            <v>SUBDIRECCION DE LIQUIDACIONES DEL ASEGURAMIENTO</v>
          </cell>
          <cell r="BO65" t="str">
            <v>SUBDIRECTORA</v>
          </cell>
          <cell r="BP65" t="str">
            <v>LAURA SANCHEZ SANTAMARIA</v>
          </cell>
          <cell r="BQ65" t="str">
            <v>TERMINADO</v>
          </cell>
          <cell r="BR65" t="str">
            <v>FEMENINO</v>
          </cell>
          <cell r="BS65" t="str">
            <v>Bogotá</v>
          </cell>
          <cell r="BT65" t="str">
            <v>Cra 88A No 21-75 CASA 91 HAYUELOS</v>
          </cell>
          <cell r="BU65">
            <v>3152351982</v>
          </cell>
          <cell r="BV65" t="str">
            <v>yanethsalcedog@gmail.com</v>
          </cell>
          <cell r="BW65">
            <v>23633</v>
          </cell>
          <cell r="BX65">
            <v>45247</v>
          </cell>
          <cell r="BY65">
            <v>59</v>
          </cell>
          <cell r="BZ65" t="str">
            <v>COMPENSAR</v>
          </cell>
          <cell r="CA65" t="str">
            <v>COLPENSIONES</v>
          </cell>
          <cell r="CB65" t="str">
            <v>POSITIVA</v>
          </cell>
          <cell r="CC65" t="str">
            <v>ADM EMPRESAS-ESP EN GERENCIA INTEGRAL DE SERVICIOS DE SALUD</v>
          </cell>
          <cell r="CD65"/>
          <cell r="CH65" t="str">
            <v>CO1.PCCNTR.4473142</v>
          </cell>
        </row>
        <row r="66">
          <cell r="C66">
            <v>897</v>
          </cell>
          <cell r="D66" t="str">
            <v>ADRES-CPS-897-2023</v>
          </cell>
          <cell r="E66" t="str">
            <v>CONTRATACION DIRECTA</v>
          </cell>
          <cell r="F66" t="str">
            <v>PRESTACION DE SERVICIOS DE APOYO A LA GESTION</v>
          </cell>
          <cell r="G66" t="str">
            <v>INICIAL</v>
          </cell>
          <cell r="H66">
            <v>45105</v>
          </cell>
          <cell r="I66" t="str">
            <v>ANDREA NOVA ARIZA</v>
          </cell>
          <cell r="J66" t="str">
            <v>CC</v>
          </cell>
          <cell r="K66">
            <v>35422646</v>
          </cell>
          <cell r="L66">
            <v>6</v>
          </cell>
          <cell r="N66" t="str">
            <v>N</v>
          </cell>
          <cell r="O66" t="str">
            <v>N/A</v>
          </cell>
          <cell r="P66" t="str">
            <v>N/A</v>
          </cell>
          <cell r="Q66" t="str">
            <v>N/A</v>
          </cell>
          <cell r="R66">
            <v>45107</v>
          </cell>
          <cell r="S66">
            <v>45291</v>
          </cell>
          <cell r="T66">
            <v>184</v>
          </cell>
          <cell r="U66">
            <v>45291</v>
          </cell>
          <cell r="V66" t="str">
            <v>15 TFTL/TL+4 ME O 6 SES+4 ME</v>
          </cell>
          <cell r="W6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6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66">
            <v>93151501</v>
          </cell>
          <cell r="AA66">
            <v>28339241</v>
          </cell>
          <cell r="AB66">
            <v>28339241</v>
          </cell>
          <cell r="AM66">
            <v>4048463</v>
          </cell>
          <cell r="AQ66" t="str">
            <v>N/A</v>
          </cell>
          <cell r="AR66">
            <v>702</v>
          </cell>
          <cell r="AS66">
            <v>45064</v>
          </cell>
          <cell r="AT66">
            <v>538445579</v>
          </cell>
          <cell r="AU66">
            <v>10589</v>
          </cell>
          <cell r="AV66">
            <v>45107</v>
          </cell>
          <cell r="AW66">
            <v>28339241</v>
          </cell>
          <cell r="AX66" t="str">
            <v>A-02-02-02-008-003-01</v>
          </cell>
          <cell r="AY66" t="str">
            <v>SERVICIOS DE CONSULTORÍA EN ADMINISTRACIÓN Y SERVICIOS DE GESTIÓN; SERVICIOS DE TECNOLOGÍA DE LA INFORMACIÓN</v>
          </cell>
          <cell r="AZ66" t="str">
            <v>ASEGURADORA SOLIDARIA DE COLOMBIA</v>
          </cell>
          <cell r="BA66" t="str">
            <v>380-47-994000136597</v>
          </cell>
          <cell r="BB66">
            <v>45105</v>
          </cell>
          <cell r="BC66" t="str">
            <v>CUMPLIMIENTO</v>
          </cell>
          <cell r="BD66">
            <v>25</v>
          </cell>
          <cell r="BE66">
            <v>7084810.25</v>
          </cell>
          <cell r="BF66">
            <v>45105</v>
          </cell>
          <cell r="BG66">
            <v>45106</v>
          </cell>
          <cell r="BH66">
            <v>45476</v>
          </cell>
          <cell r="BI66">
            <v>45106</v>
          </cell>
          <cell r="BJ66" t="str">
            <v>D. OTRAS PRESTACIONES</v>
          </cell>
          <cell r="BK66" t="str">
            <v>LEIDY JANNETH LUIS CUERVO-LUISA FERNANDA DÍAZ GONZÁLEZ RAD 20236400064913 A PARTIR DEL 13 DE OCTUBRE AL 3 DE NOVIEMBRE</v>
          </cell>
          <cell r="BM66">
            <v>53062135</v>
          </cell>
          <cell r="BN66" t="str">
            <v>GRUPO DE VALIDACIÓN DE RESULTADOS DE AUDITORÍA</v>
          </cell>
          <cell r="BO66" t="str">
            <v>GESTOR DE OPERACIONES</v>
          </cell>
          <cell r="BP66" t="str">
            <v>JENNY CAROLINA GARCIA VARON</v>
          </cell>
          <cell r="BQ66" t="str">
            <v>EN EJECUCION</v>
          </cell>
        </row>
        <row r="67">
          <cell r="C67">
            <v>95</v>
          </cell>
          <cell r="D67" t="str">
            <v>ADRES-CPS-095-2023</v>
          </cell>
          <cell r="E67" t="str">
            <v>CONTRATACION DIRECTA</v>
          </cell>
          <cell r="F67" t="str">
            <v>PRESTACION DE SERVICIOS PROFESIONALES</v>
          </cell>
          <cell r="G67" t="str">
            <v>INICIAL</v>
          </cell>
          <cell r="H67">
            <v>44951</v>
          </cell>
          <cell r="I67" t="str">
            <v>SANDRA MILENA SALGADO RINCON</v>
          </cell>
          <cell r="J67" t="str">
            <v>CC</v>
          </cell>
          <cell r="K67">
            <v>35528261</v>
          </cell>
          <cell r="L67">
            <v>0</v>
          </cell>
          <cell r="M67" t="str">
            <v>Bogotá</v>
          </cell>
          <cell r="N67" t="str">
            <v>N</v>
          </cell>
          <cell r="O67" t="str">
            <v>N/A</v>
          </cell>
          <cell r="P67" t="str">
            <v>N/A</v>
          </cell>
          <cell r="Q67" t="str">
            <v>N/A</v>
          </cell>
          <cell r="R67">
            <v>44953</v>
          </cell>
          <cell r="S67">
            <v>45072</v>
          </cell>
          <cell r="T67">
            <v>119</v>
          </cell>
          <cell r="U67">
            <v>45072</v>
          </cell>
          <cell r="V67" t="str">
            <v>13 TP+25 MEP</v>
          </cell>
          <cell r="W6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67">
            <v>363</v>
          </cell>
          <cell r="Z67">
            <v>93151501</v>
          </cell>
          <cell r="AA67">
            <v>20731148</v>
          </cell>
          <cell r="AB67">
            <v>20731148</v>
          </cell>
          <cell r="AM67">
            <v>5182787</v>
          </cell>
          <cell r="AQ67" t="str">
            <v>N/A</v>
          </cell>
          <cell r="AR67">
            <v>440</v>
          </cell>
          <cell r="AS67">
            <v>44936</v>
          </cell>
          <cell r="AT67">
            <v>684127884</v>
          </cell>
          <cell r="AU67">
            <v>532</v>
          </cell>
          <cell r="AV67">
            <v>44951</v>
          </cell>
          <cell r="AW67">
            <v>20731148</v>
          </cell>
          <cell r="AX67" t="str">
            <v>A-02-02-02-008-003-01</v>
          </cell>
          <cell r="AY67" t="str">
            <v>SERVICIOS DE CONSULTORÍA EN ADMINISTRACIÓN Y SERVICIOS DE GESTIÓN; SERVICIOS DE TECNOLOGÍA DE LA INFORMACIÓN</v>
          </cell>
          <cell r="AZ67" t="str">
            <v>SEGUROS DEL ESTADO</v>
          </cell>
          <cell r="BA67" t="str">
            <v>14-46-101084304</v>
          </cell>
          <cell r="BB67">
            <v>44951</v>
          </cell>
          <cell r="BC67" t="str">
            <v>CUMPLIMIENTO</v>
          </cell>
          <cell r="BD67">
            <v>25</v>
          </cell>
          <cell r="BE67">
            <v>5182787</v>
          </cell>
          <cell r="BF67">
            <v>44951</v>
          </cell>
          <cell r="BG67">
            <v>44952</v>
          </cell>
          <cell r="BH67">
            <v>45290</v>
          </cell>
          <cell r="BI67">
            <v>44953</v>
          </cell>
          <cell r="BJ67" t="str">
            <v>D. OTRAS PRESTACIONES</v>
          </cell>
          <cell r="BK67" t="str">
            <v>RENA LISAG MORALES HERNANDEZ</v>
          </cell>
          <cell r="BM67">
            <v>53139056</v>
          </cell>
          <cell r="BN67" t="str">
            <v>GRUPO DE GESTIÓN DE RECONOCIMIENTOS</v>
          </cell>
          <cell r="BO67" t="str">
            <v>GESTOR DE OPERACIONES</v>
          </cell>
          <cell r="BP67" t="str">
            <v>ESPERANZA RODRIGUEZ ROLDAN</v>
          </cell>
          <cell r="BQ67" t="str">
            <v>TERMINADO</v>
          </cell>
          <cell r="BR67" t="str">
            <v>FEMENINO</v>
          </cell>
          <cell r="BS67" t="str">
            <v>Bogotá</v>
          </cell>
          <cell r="BT67" t="str">
            <v>Tv 12 A No 5A - 36 este Torre 9 Apto 604</v>
          </cell>
          <cell r="BU67">
            <v>3108151601</v>
          </cell>
          <cell r="BV67" t="str">
            <v>sandra.m.salgado@gmail.com</v>
          </cell>
          <cell r="BW67">
            <v>28040</v>
          </cell>
          <cell r="BX67">
            <v>45247</v>
          </cell>
          <cell r="BY67">
            <v>47</v>
          </cell>
          <cell r="BZ67" t="str">
            <v>COMPENSAR</v>
          </cell>
          <cell r="CA67" t="str">
            <v xml:space="preserve">COLPENSIONES </v>
          </cell>
          <cell r="CB67" t="str">
            <v>POSITIVA</v>
          </cell>
          <cell r="CC67" t="str">
            <v>ADM DE EMPRESAS</v>
          </cell>
          <cell r="CH67" t="str">
            <v>CO1.PCCNTR.4456705</v>
          </cell>
        </row>
        <row r="68">
          <cell r="C68">
            <v>527</v>
          </cell>
          <cell r="D68" t="str">
            <v>ADRES-CPS-527-2023</v>
          </cell>
          <cell r="E68" t="str">
            <v>CONTRATACION DIRECTA</v>
          </cell>
          <cell r="F68" t="str">
            <v>PRESTACION DE SERVICIOS PROFESIONALES</v>
          </cell>
          <cell r="G68" t="str">
            <v>INICIAL</v>
          </cell>
          <cell r="H68">
            <v>45058</v>
          </cell>
          <cell r="I68" t="str">
            <v>ANDREA PAOLA GARCÍA RUÍZ</v>
          </cell>
          <cell r="J68" t="str">
            <v>CC</v>
          </cell>
          <cell r="K68">
            <v>53072668</v>
          </cell>
          <cell r="L68">
            <v>0</v>
          </cell>
          <cell r="M68" t="str">
            <v>Bogotá</v>
          </cell>
          <cell r="N68" t="str">
            <v>N</v>
          </cell>
          <cell r="O68" t="str">
            <v>N/A</v>
          </cell>
          <cell r="P68" t="str">
            <v>N/A</v>
          </cell>
          <cell r="Q68" t="str">
            <v>N/A</v>
          </cell>
          <cell r="R68">
            <v>45058</v>
          </cell>
          <cell r="S68">
            <v>45291</v>
          </cell>
          <cell r="T68">
            <v>233</v>
          </cell>
          <cell r="U68">
            <v>45291</v>
          </cell>
          <cell r="W68" t="str">
            <v>Prestar servicios profesionales especializados a la Dirección General de la Administradora de los Recursos del Sistema General de Seguridad Social en Salud-ADRES, para brindar asesoría, apoyo y acompañamiento en materia estadística, análisis de información y estructuración del programa de Analítica de Datos e información que se pretende implementar en la Entidad</v>
          </cell>
          <cell r="X68" t="str">
            <v>1. Participar en los procesos de formulación del Plan Estratégico Institucional - PEI 2024 - 2027 a partir del contexto organizacional. 2. Proponer en las temáticas priorizadas un esquema de disposición de la información institucional que contribuya a la transparencia y acceso a información pública de la entidad. 3. Asesorar el proceso definición de los planes y lineamientos para el análisis de la información en la Entidad. 4. Estructurar una propuesta de conformación de Grupo Interno de trabajo de Analítica de la información que permita fortalecer la gestión del conocimiento optimizar la gestión de la ADRES. 5. Asesorar el mejoramiento de los procesos de la construcción de la información que permitan el análisis de la información recopilada por la ADRES. 6. Brindar asistencia técnica a la ADRES en temas relacionados a los estudios que realice la entidad en materia de seguimiento, control y monitoreo para determinar los factores que permitan optimizar procesos y relación frente a variables macroeconómicas. 7. Asistir y participar en las reuniones que le sean delegadas por el Director General en los temas relacionados con el objeto del contrato. 8. Entregar informe final para cierre del contrato con la descripción y análisis de cada una de las actividades realizadas, así como con las respectivas recomendaciones a seguir por cada una de las actividades.</v>
          </cell>
          <cell r="Z68">
            <v>93151501</v>
          </cell>
          <cell r="AA68">
            <v>175827584</v>
          </cell>
          <cell r="AB68">
            <v>175827584</v>
          </cell>
          <cell r="AM68">
            <v>18469284</v>
          </cell>
          <cell r="AN68" t="str">
            <v>S</v>
          </cell>
          <cell r="AO68">
            <v>3509164</v>
          </cell>
          <cell r="AP68">
            <v>21978448</v>
          </cell>
          <cell r="AQ68" t="str">
            <v>N/A</v>
          </cell>
          <cell r="AR68">
            <v>655</v>
          </cell>
          <cell r="AS68">
            <v>45056</v>
          </cell>
          <cell r="AT68">
            <v>175827584</v>
          </cell>
          <cell r="AU68">
            <v>8063</v>
          </cell>
          <cell r="AV68">
            <v>45058</v>
          </cell>
          <cell r="AW68">
            <v>175827584</v>
          </cell>
          <cell r="AX68" t="str">
            <v>A-02-02-02-008-003-01</v>
          </cell>
          <cell r="AY68" t="str">
            <v>SERVICIOS DE CONSULTORÍA EN ADMINISTRACIÓN Y SERVICIOS DE GESTIÓN; SERVICIOS DE TECNOLOGÍA DE LA INFORMACIÓN</v>
          </cell>
          <cell r="AZ68" t="str">
            <v>ASEGURADORA SOLIDARIA DE COLOMBIA</v>
          </cell>
          <cell r="BA68" t="str">
            <v>380-47-994000134976</v>
          </cell>
          <cell r="BB68">
            <v>45058</v>
          </cell>
          <cell r="BC68" t="str">
            <v>CUMPLIMIENTO</v>
          </cell>
          <cell r="BD68">
            <v>25</v>
          </cell>
          <cell r="BE68">
            <v>43956896</v>
          </cell>
          <cell r="BF68">
            <v>45058</v>
          </cell>
          <cell r="BG68">
            <v>45058</v>
          </cell>
          <cell r="BH68">
            <v>45476</v>
          </cell>
          <cell r="BI68">
            <v>45058</v>
          </cell>
          <cell r="BJ68" t="str">
            <v>D. GENERAL</v>
          </cell>
          <cell r="BK68" t="str">
            <v>JULIETA NARANJO LUJAN</v>
          </cell>
          <cell r="BM68">
            <v>52255929</v>
          </cell>
          <cell r="BN68" t="str">
            <v>D. GENERAL</v>
          </cell>
          <cell r="BO68" t="str">
            <v>ASESORA</v>
          </cell>
          <cell r="BP68" t="str">
            <v>KARLA MAYELIS MENGUAL REDONDO</v>
          </cell>
          <cell r="BQ68" t="str">
            <v>EN EJECUCION</v>
          </cell>
          <cell r="BX68">
            <v>45247</v>
          </cell>
          <cell r="BY68">
            <v>123</v>
          </cell>
        </row>
        <row r="69">
          <cell r="C69">
            <v>306</v>
          </cell>
          <cell r="D69" t="str">
            <v>ADRES-CPS-306-2023</v>
          </cell>
          <cell r="E69" t="str">
            <v>CONTRATACION DIRECTA</v>
          </cell>
          <cell r="F69" t="str">
            <v>PRESTACION DE SERVICIOS PROFESIONALES</v>
          </cell>
          <cell r="G69" t="str">
            <v>INICIAL</v>
          </cell>
          <cell r="H69">
            <v>44965</v>
          </cell>
          <cell r="I69" t="str">
            <v>INGRID YANETH MORENO PULIDO</v>
          </cell>
          <cell r="J69" t="str">
            <v>CC</v>
          </cell>
          <cell r="K69">
            <v>35534426</v>
          </cell>
          <cell r="L69">
            <v>3</v>
          </cell>
          <cell r="M69" t="str">
            <v>Bogotá</v>
          </cell>
          <cell r="N69" t="str">
            <v>N</v>
          </cell>
          <cell r="O69" t="str">
            <v>N/A</v>
          </cell>
          <cell r="P69" t="str">
            <v>N/A</v>
          </cell>
          <cell r="Q69" t="str">
            <v>N/A</v>
          </cell>
          <cell r="R69">
            <v>44970</v>
          </cell>
          <cell r="S69">
            <v>45089</v>
          </cell>
          <cell r="T69">
            <v>119</v>
          </cell>
          <cell r="U69">
            <v>45089</v>
          </cell>
          <cell r="V69" t="str">
            <v>13 TP+25 MEP</v>
          </cell>
          <cell r="W69"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69">
            <v>240</v>
          </cell>
          <cell r="Z69">
            <v>93151501</v>
          </cell>
          <cell r="AA69">
            <v>20731148</v>
          </cell>
          <cell r="AB69">
            <v>20731148</v>
          </cell>
          <cell r="AM69">
            <v>5182787</v>
          </cell>
          <cell r="AQ69" t="str">
            <v>N/A</v>
          </cell>
          <cell r="AR69">
            <v>449</v>
          </cell>
          <cell r="AS69">
            <v>44936</v>
          </cell>
          <cell r="AT69">
            <v>539009848</v>
          </cell>
          <cell r="AU69">
            <v>2552</v>
          </cell>
          <cell r="AV69">
            <v>44966</v>
          </cell>
          <cell r="AW69">
            <v>20731148</v>
          </cell>
          <cell r="AX69" t="str">
            <v>A-02-02-02-008-003-01</v>
          </cell>
          <cell r="AY69" t="str">
            <v>SERVICIOS DE CONSULTORÍA EN ADMINISTRACIÓN Y SERVICIOS DE GESTIÓN; SERVICIOS DE TECNOLOGÍA DE LA INFORMACIÓN</v>
          </cell>
          <cell r="AZ69" t="str">
            <v>ASEGURADORA SOLIDARIA DE COLOMBIA</v>
          </cell>
          <cell r="BA69" t="str">
            <v>380 47 994000131951</v>
          </cell>
          <cell r="BB69">
            <v>44965</v>
          </cell>
          <cell r="BC69" t="str">
            <v>CUMPLIMIENTO</v>
          </cell>
          <cell r="BD69">
            <v>25</v>
          </cell>
          <cell r="BE69">
            <v>5182787</v>
          </cell>
          <cell r="BF69">
            <v>44965</v>
          </cell>
          <cell r="BG69">
            <v>44967</v>
          </cell>
          <cell r="BH69">
            <v>45275</v>
          </cell>
          <cell r="BI69">
            <v>44968</v>
          </cell>
          <cell r="BJ69" t="str">
            <v>D. OTRAS PRESTACIONES</v>
          </cell>
          <cell r="BK69" t="str">
            <v>MILLER ALEXANDER REINA ESCOBAR</v>
          </cell>
          <cell r="BM69">
            <v>70663332</v>
          </cell>
          <cell r="BN69" t="str">
            <v>GRUPO DE VALIDACIÓN DE RESULTADOS DE AUDITORÍA</v>
          </cell>
          <cell r="BO69" t="str">
            <v>GESTOR DE OPERACIONES</v>
          </cell>
          <cell r="BP69" t="str">
            <v>KARLA MAYELIS MENGUAL REDONDO</v>
          </cell>
          <cell r="BQ69" t="str">
            <v>TERMINADO</v>
          </cell>
          <cell r="BR69" t="str">
            <v>FEMENINO</v>
          </cell>
          <cell r="BS69" t="str">
            <v>Facatativa</v>
          </cell>
          <cell r="BT69" t="str">
            <v>Cl 5 No 9 -76</v>
          </cell>
          <cell r="BU69">
            <v>3112640218</v>
          </cell>
          <cell r="BV69" t="str">
            <v>ingridamoreno@hotmail.com</v>
          </cell>
          <cell r="BW69">
            <v>29103</v>
          </cell>
          <cell r="BX69">
            <v>45247</v>
          </cell>
          <cell r="BY69">
            <v>44</v>
          </cell>
          <cell r="BZ69" t="str">
            <v>SANITAS</v>
          </cell>
          <cell r="CA69" t="str">
            <v>PORVENIR</v>
          </cell>
          <cell r="CB69" t="str">
            <v>POSITIVA</v>
          </cell>
          <cell r="CC69" t="str">
            <v xml:space="preserve">ENFERMERIA-ESP EN AUDITORIA Y GARANTIA DE CALIDAD EN SALUD-ESP EN ADMINISTRACION HOSPITALARIA </v>
          </cell>
          <cell r="CH69" t="str">
            <v>CO1.PCCNTR.4582115</v>
          </cell>
        </row>
        <row r="70">
          <cell r="C70">
            <v>799</v>
          </cell>
          <cell r="D70" t="str">
            <v>ADRES-CPS-799-2023</v>
          </cell>
          <cell r="E70" t="str">
            <v>CONTRATACION DIRECTA</v>
          </cell>
          <cell r="F70" t="str">
            <v>PRESTACION DE SERVICIOS PROFESIONALES</v>
          </cell>
          <cell r="G70" t="str">
            <v>INICIAL</v>
          </cell>
          <cell r="H70">
            <v>45094</v>
          </cell>
          <cell r="I70" t="str">
            <v>ANDREA ROBAYO SUAREZ</v>
          </cell>
          <cell r="J70" t="str">
            <v>CC</v>
          </cell>
          <cell r="K70">
            <v>1020728875</v>
          </cell>
          <cell r="L70">
            <v>7</v>
          </cell>
          <cell r="N70" t="str">
            <v>N</v>
          </cell>
          <cell r="O70" t="str">
            <v>N/A</v>
          </cell>
          <cell r="P70" t="str">
            <v>N/A</v>
          </cell>
          <cell r="Q70" t="str">
            <v>N/A</v>
          </cell>
          <cell r="R70">
            <v>45098</v>
          </cell>
          <cell r="S70">
            <v>45291</v>
          </cell>
          <cell r="T70">
            <v>193</v>
          </cell>
          <cell r="U70">
            <v>45291</v>
          </cell>
          <cell r="W70" t="str">
            <v>Prestar servicios profesionales para tramitar las respuestas a las PQRS, generación de reportes y cruce de bases de datos para los Entes de Control, Entidades del Sector Salud, Entidades Estatales y Privadas y Ciudadanía en general, relacionados con la BDUA</v>
          </cell>
          <cell r="X70" t="str">
            <v>1. Dar respuesta a las peticiones, quejas, reclamos y sugerencias que los ciudadanos formulen, y que se relacionen con el cumplimiento de la misión de la institución. 2. Proponer mejoras que permitan mejorar la gestión de las PQRS. 3. Tramitar la atención y respuesta en los tiempos establecidos por ley de las PQRS y asistencias técnicas que se reciban por los distintos canales de atención dispuestos por la ADRES y le sean asignados que estén relacionados con la operación de la BDUA, BDEX y PVS. 4. Dar respuesta a las EPS en las inquietudes del proceso de BDUA para la correcta, oportuna y eficaz actualización de la información referente a la BDUA, BDEX y PVS. 5. Preparar y presentar los distintos informes requeridos por la ADRES, actores del sistema y entes de control relacionados con la operación de la BDUA, BDEX y PVS, a su vez, realizar los informes de control y seguimiento relacionados con la calidad y oportunidad en la entrega de los archivos remitidos por la EPS, EPS-S, entidades del régimen de excepción y especial, entidades prestadoras de planes voluntarios de salud, INPEC y entes territoriales, así como la asistencia técnica a las entidades participantes y preparar los informes y reportes de seguimiento que requiera la Entidad y que estén relacionados con el objeto contractual. 6. Apoyar en las respuestas a las EPS, aseguradores y entidades del régimen de excepción frente al fortalecimiento y mejoramiento de los procesos de reporte de maestros y novedades de afiliados a la BDUA. 7. Verificar y monitorear la correcta operación y resultados de los procesos de BDUA de acuerdo con las Resoluciones generadas por el Ministerio de Salud y Protección Social y el aseguramiento de la publicación de los resultados del proceso en el SFTP para que las entidades descarguen dicha información. 8. Realizar el seguimiento a las glosas que se generen dentro de los procesos de reporte de información por parte de EPS, EPS-S, entidades del régimen de excepción y especial, entidades prestadoras de planes voluntarios de salud, INPEC y entidades territoriales para asegurar el procesamiento del mayor número de novedades con oportunidad y calidad. 9. Llevar a cabo seguimiento a los procesos para el mejoramiento continuo de los procesos que se ejecutan, formular las recomendaciones y sugerencias para que se evalúe su conveniencia 10. Las demás actividades que se deriven del objeto y naturaleza del contrato, que para el
efecto le designe la DGTIC.</v>
          </cell>
          <cell r="Z70">
            <v>93151501</v>
          </cell>
          <cell r="AA70">
            <v>34555892</v>
          </cell>
          <cell r="AB70">
            <v>34555892</v>
          </cell>
          <cell r="AM70">
            <v>4936556</v>
          </cell>
          <cell r="AQ70" t="str">
            <v>N/A</v>
          </cell>
          <cell r="AR70">
            <v>799</v>
          </cell>
          <cell r="AS70">
            <v>45079</v>
          </cell>
          <cell r="AT70">
            <v>34555892</v>
          </cell>
          <cell r="AU70">
            <v>10212</v>
          </cell>
          <cell r="AV70">
            <v>45097</v>
          </cell>
          <cell r="AW70">
            <v>34555892</v>
          </cell>
          <cell r="AX70" t="str">
            <v>A-02-02-02-008-003-01</v>
          </cell>
          <cell r="AY70" t="str">
            <v>SERVICIOS DE CONSULTORÍA EN ADMINISTRACIÓN Y SERVICIOS DE GESTIÓN; SERVICIOS DE TECNOLOGÍA DE LA INFORMACIÓN</v>
          </cell>
          <cell r="AZ70" t="str">
            <v>SEGUROS DEL ESTADO</v>
          </cell>
          <cell r="BA70" t="str">
            <v>25-46-101028500</v>
          </cell>
          <cell r="BB70">
            <v>45097</v>
          </cell>
          <cell r="BC70" t="str">
            <v>CUMPLIMIENTO</v>
          </cell>
          <cell r="BD70">
            <v>25</v>
          </cell>
          <cell r="BE70">
            <v>8638973</v>
          </cell>
          <cell r="BF70">
            <v>45097</v>
          </cell>
          <cell r="BG70">
            <v>45098</v>
          </cell>
          <cell r="BH70">
            <v>45474</v>
          </cell>
          <cell r="BI70">
            <v>45097</v>
          </cell>
          <cell r="BJ70" t="str">
            <v>D. GESTION TECNOLOGIAS DE LA INFORMACION Y COMUNICACIONES</v>
          </cell>
          <cell r="BK70" t="str">
            <v>WILLIAM ANDRES PAEZ PINZON</v>
          </cell>
          <cell r="BM70">
            <v>1026269124</v>
          </cell>
          <cell r="BP70" t="str">
            <v>JOSE WILLMAN TORRRES GOMEZ</v>
          </cell>
          <cell r="BQ70" t="str">
            <v>EN EJECUCION</v>
          </cell>
        </row>
        <row r="71">
          <cell r="C71">
            <v>149</v>
          </cell>
          <cell r="D71" t="str">
            <v>ADRES-CPS-149-2023</v>
          </cell>
          <cell r="E71" t="str">
            <v>CONTRATACION DIRECTA</v>
          </cell>
          <cell r="F71" t="str">
            <v>PRESTACION DE SERVICIOS PROFESIONALES</v>
          </cell>
          <cell r="G71" t="str">
            <v>INICIAL</v>
          </cell>
          <cell r="H71">
            <v>44965</v>
          </cell>
          <cell r="I71" t="str">
            <v>MARINELA QUINTERO ALZATE</v>
          </cell>
          <cell r="J71" t="str">
            <v>CC</v>
          </cell>
          <cell r="K71">
            <v>36285447</v>
          </cell>
          <cell r="L71">
            <v>2</v>
          </cell>
          <cell r="M71" t="str">
            <v>Bogotá</v>
          </cell>
          <cell r="N71" t="str">
            <v>N</v>
          </cell>
          <cell r="O71" t="str">
            <v>N/A</v>
          </cell>
          <cell r="P71" t="str">
            <v>N/A</v>
          </cell>
          <cell r="Q71" t="str">
            <v>N/A</v>
          </cell>
          <cell r="R71">
            <v>44967</v>
          </cell>
          <cell r="S71">
            <v>45086</v>
          </cell>
          <cell r="T71">
            <v>119</v>
          </cell>
          <cell r="U71">
            <v>45086</v>
          </cell>
          <cell r="V71" t="str">
            <v>14 TP</v>
          </cell>
          <cell r="W71" t="str">
            <v>Prestar Servicios Profesionales para desarrollar las actividades en referencia a la gestión. control y mejora continua de los procesos que integran la operación de las Bases de Datos BDUA. BDEX y PVS. I</v>
          </cell>
          <cell r="X71" t="str">
            <v xml:space="preserve">1. Brindar la atención. respuesta y asistencias técnicas dentro de los términos de ley. a las PQRS recibidas a través de los diferentes canales de atención dispuestos por la ADRES para tal fin. que le sean asignadas relacionados con la operación de la BDUA. BDEX y PVS. 2. Aplicar seguimientos a las EPS para el reporte correcto. oportuno y eficaz de la información para la actualización de la BDUA. BDEX y PVS. 3. Realizar depuraciones a las bases de datos cuyo contenido corresponda a las afiliaciones que opera la ADRES. 4. Realizar los informes de seguimiento y control relacionados con la calidad y oportunidad en la entrega de los archivos remitidos por la EPS. EPS-S. entidades de los regímenes de excepción y especial. entidades prestadoras de planes voluntarios de salud. INPEC y entes territoriales en cada uno de los procesos establecidos en el marco normativo. 5. Identificar y reportar las oportunidades de mejora en los procesos y procedimientos funcionales y tecnológicos que soportan la operación de la BDUA. BDEX y PVS y asiste a la DGTIC en la actualización y mejoras de acuerdo con el sistema integrado de gestión de la ADRES. 6. Validar y documentar los resultados de la ejecución de los procesos y procedimientos funcionales y tecnológicos que soportan la operación de la BDUA. BDEX y PVS para asegurar la oportunidad y calidad de la información de los afiliados. 7. Brindar apoyo en la ejecución de los procesos y procedimientos para la gestión de las auditorías a la BDUA. detección y corrección de posibles inconsistencias en los datos que soportan los procesos de reconocimiento de la UPC y así mismo. documentar los resultados para ser informados a las EPS. 8. Realizar el control y seguimiento a las glosas que se generen dentro de los procesos de reporte de información por parte de EPS. EPS-S. entidades de los regímenes de excepción y especial. entidades prestadoras de planes voluntarios de salud. el INPEC y entes territoriales. para asegurar el procesamiento del mayor número de novedades con oportunidad y calidad 9. Verificar y monitorear la correcta operación y resultados de los procesos de BDUA. BDEX y PVS de acuerdo con las Resoluciones generadas por el Ministerio de Salud y Protección Social y el aseguramiento de la publicación de los resultados del proceso en el SFTP para que las entidades descarguen dicha información.10. Documentar y reportar las oportunidades de mejora en la operación que sean identificadas y
los resultados de los procesos de BDUA de acuerdo con las Resoluciones generadas por el
Ministerio de Salud y Protección Social y así mismo. el aseguramiento de la publicación de
los resultados del proceso en el SFTP para que las entidades descarguen información que se
les dispone.
11. Realizar los distintos informes requeridos por la ADRES. actores del sistema y entes de
control. relacionados con la operación de la BDUA. BDEX y PVS.
12. Llevar a cabo el correspondiente seguimiento para el mejoramiento continuo de los procesos
que se ejecutan. formular las recomendaciones y sugerencias para que se evalúe su
conveniencia.
13. Las demás actividades que se deriven del objeto y naturaleza del contrato. que para el efecto
le designe la DGTIC. </v>
          </cell>
          <cell r="Y71">
            <v>431</v>
          </cell>
          <cell r="Z71">
            <v>81111500</v>
          </cell>
          <cell r="AA71">
            <v>19746224</v>
          </cell>
          <cell r="AB71">
            <v>19746224</v>
          </cell>
          <cell r="AM71">
            <v>4936556</v>
          </cell>
          <cell r="AQ71" t="str">
            <v>N/A</v>
          </cell>
          <cell r="AR71">
            <v>568</v>
          </cell>
          <cell r="AS71">
            <v>44960</v>
          </cell>
          <cell r="AT71">
            <v>19746224</v>
          </cell>
          <cell r="AU71">
            <v>2512</v>
          </cell>
          <cell r="AV71">
            <v>44965</v>
          </cell>
          <cell r="AW71">
            <v>19746224</v>
          </cell>
          <cell r="AX71" t="str">
            <v>A-02-02-02-008-003-01</v>
          </cell>
          <cell r="AY71" t="str">
            <v>SERVICIOS DE CONSULTORÍA EN ADMINISTRACIÓN Y SERVICIOS DE GESTIÓN; SERVICIOS DE TECNOLOGÍA DE LA INFORMACIÓN</v>
          </cell>
          <cell r="AZ71" t="str">
            <v>SEGUROS DEL ESTADO</v>
          </cell>
          <cell r="BA71" t="str">
            <v>11-44-101197975</v>
          </cell>
          <cell r="BB71">
            <v>44967</v>
          </cell>
          <cell r="BC71" t="str">
            <v>CUMPLIMIENTO</v>
          </cell>
          <cell r="BD71">
            <v>25</v>
          </cell>
          <cell r="BE71">
            <v>4936556</v>
          </cell>
          <cell r="BF71">
            <v>44967</v>
          </cell>
          <cell r="BG71">
            <v>44967</v>
          </cell>
          <cell r="BH71">
            <v>45280</v>
          </cell>
          <cell r="BI71">
            <v>44966</v>
          </cell>
          <cell r="BJ71" t="str">
            <v>D. GESTION TECNOLOGIAS DE LA INFORMACION Y COMUNICACIONES</v>
          </cell>
          <cell r="BK71" t="str">
            <v>WILLIAM ANDRES PAEZ PINZON</v>
          </cell>
          <cell r="BM71">
            <v>1026269124</v>
          </cell>
          <cell r="BN71" t="str">
            <v>GRUPO DE GESTION DE OPERACIONES DE SISTEMAS DE INFORMACION</v>
          </cell>
          <cell r="BO71" t="str">
            <v>GESTOR DE OPERACIONES</v>
          </cell>
          <cell r="BP71" t="str">
            <v>ROSA ELIANA RODRIGUEZ BERNAL</v>
          </cell>
          <cell r="BQ71" t="str">
            <v>TERMINADO</v>
          </cell>
          <cell r="BR71" t="str">
            <v>FEMENINO</v>
          </cell>
          <cell r="BS71" t="str">
            <v>Bogotá</v>
          </cell>
          <cell r="BT71" t="str">
            <v>Cl 77B 129-11 T5 Apto 403</v>
          </cell>
          <cell r="BU71"/>
          <cell r="BV71" t="str">
            <v>quialmar@hotmail.com</v>
          </cell>
          <cell r="BW71">
            <v>28054</v>
          </cell>
          <cell r="BX71">
            <v>45247</v>
          </cell>
          <cell r="BY71">
            <v>47</v>
          </cell>
          <cell r="BZ71" t="str">
            <v>COMPENSAR</v>
          </cell>
          <cell r="CA71" t="str">
            <v>COLPENSIONES</v>
          </cell>
          <cell r="CB71" t="str">
            <v>POSITIVA</v>
          </cell>
          <cell r="CC71" t="str">
            <v>ING DE SISTEMAS-ESP EN LA ADMON DE LA INFORMATICA EDUCATIVA</v>
          </cell>
          <cell r="CH71" t="str">
            <v>CO1.PCCNTR.4576919</v>
          </cell>
        </row>
        <row r="72">
          <cell r="C72">
            <v>937</v>
          </cell>
          <cell r="D72" t="str">
            <v>ADRES-CPS-937-2023</v>
          </cell>
          <cell r="E72" t="str">
            <v>CONTRATACION DIRECTA</v>
          </cell>
          <cell r="F72" t="str">
            <v>PRESTACION DE SERVICIOS DE APOYO A LA GESTION</v>
          </cell>
          <cell r="G72" t="str">
            <v>INICIAL</v>
          </cell>
          <cell r="H72">
            <v>45168</v>
          </cell>
          <cell r="I72" t="str">
            <v>ANDREINA JOSE ALAMO LEON</v>
          </cell>
          <cell r="J72" t="str">
            <v>CC</v>
          </cell>
          <cell r="K72">
            <v>1141522568</v>
          </cell>
          <cell r="L72">
            <v>4</v>
          </cell>
          <cell r="M72" t="str">
            <v>Bogotá</v>
          </cell>
          <cell r="N72" t="str">
            <v>N</v>
          </cell>
          <cell r="O72" t="str">
            <v>N/A</v>
          </cell>
          <cell r="P72" t="str">
            <v>N/A</v>
          </cell>
          <cell r="Q72" t="str">
            <v>N/A</v>
          </cell>
          <cell r="R72">
            <v>45170</v>
          </cell>
          <cell r="S72">
            <v>45291</v>
          </cell>
          <cell r="T72">
            <v>121</v>
          </cell>
          <cell r="U72">
            <v>45291</v>
          </cell>
          <cell r="W72" t="str">
            <v>Prestar servicios de apoyo a la gestión a la Dirección General de la Administradora de los Recursos del Sistema General de Seguridad Social en Salud - ADRES, en la formulación, desarrollo e implementación de instrumentos conceptuales, metodológicos y técnicos para la analítica de información de la entidad</v>
          </cell>
          <cell r="X72" t="str">
            <v>1.Apoyar a la Dirección General en la recopilación y consolidación de datos de todas las dependencias de la entidad, garantizando la precisión y actualización oportuna de la información estadística. 2.Apoyar a la Dirección General en la construcción de bases de datos sólidas que unifiquen la información esencial para un análisis efectivo de los resultados, con el objetivo de mejorar los procesos técnicos y ayudar en la toma de decisiones estratégicas. 3.Brindar acompañamiento a la Dirección General en la exploración, limpieza y transformación de datos para su posterior análisis. 4.Apoyar en la elaboración de informes para la supervisión, el control y el seguimiento de los indicadores, asegurando el cumplimiento de las directrices y lineamientos emitidos por la Dirección General. 5.Documentar las fuentes, los procesos, metodologías y resultados obtenidos en los análisis realizados siguiendo los lineamientos de la entidad respecto a la transferencia de conocimiento. 6.Asistir y participar en las reuniones que le sean delegadas en los temas relacionados con el objeto del contrato. 7.Entregar informe final para cierre del contrato con la descripción y análisis de cada una de las actividades realizadas, así como con las respectivas recomendaciones a seguir por cada una de las actividades. 8.Las demás actividades que se deriven del objeto y naturaleza del contrato, que para el efecto le asigne la Dirección General</v>
          </cell>
          <cell r="Z72">
            <v>93151501</v>
          </cell>
          <cell r="AA72">
            <v>21307705</v>
          </cell>
          <cell r="AB72">
            <v>21307705</v>
          </cell>
          <cell r="AM72">
            <v>4261541</v>
          </cell>
          <cell r="AQ72" t="str">
            <v>N/A</v>
          </cell>
          <cell r="AR72">
            <v>862</v>
          </cell>
          <cell r="AS72">
            <v>45161</v>
          </cell>
          <cell r="AT72">
            <v>34555892</v>
          </cell>
          <cell r="AU72">
            <v>23595</v>
          </cell>
          <cell r="AV72">
            <v>45168</v>
          </cell>
          <cell r="AW72">
            <v>21307705</v>
          </cell>
          <cell r="AX72" t="str">
            <v>A-02-02-02-008-003-01</v>
          </cell>
          <cell r="AY72" t="str">
            <v>SERVICIOS DE CONSULTORÍA EN ADMINISTRACIÓN Y SERVICIOS DE GESTIÓN; SERVICIOS DE TECNOLOGÍA DE LA INFORMACIÓN</v>
          </cell>
          <cell r="AZ72" t="str">
            <v>ASEGURADORA SOLIDARIA DE COLOMBIA</v>
          </cell>
          <cell r="BA72" t="str">
            <v>380-47-994000137700</v>
          </cell>
          <cell r="BB72">
            <v>45168</v>
          </cell>
          <cell r="BC72" t="str">
            <v>CUMPLIMIENTO</v>
          </cell>
          <cell r="BD72">
            <v>25</v>
          </cell>
          <cell r="BE72">
            <v>5326926.25</v>
          </cell>
          <cell r="BF72">
            <v>45168</v>
          </cell>
          <cell r="BG72">
            <v>45174</v>
          </cell>
          <cell r="BH72">
            <v>45476</v>
          </cell>
          <cell r="BI72">
            <v>45168</v>
          </cell>
          <cell r="BJ72" t="str">
            <v>D. GENERAL</v>
          </cell>
          <cell r="BK72" t="str">
            <v>EDNA ZORAYA SANCHEZ GONZALEZ-YASMIN CECILIA ESCAMILLA BADILLO RAD 20236400065113 A PARTIR DEL 11 DE OCTUBRE HASTA EL 1 DE NOVIEMBRE DE 2023</v>
          </cell>
          <cell r="BM72">
            <v>1078367163</v>
          </cell>
          <cell r="BN72" t="str">
            <v>D. GENERAL</v>
          </cell>
          <cell r="BO72" t="str">
            <v>ASESOR</v>
          </cell>
          <cell r="BP72" t="str">
            <v>KELLY JHOANA ITURRIAGO TORREGROSA</v>
          </cell>
          <cell r="BQ72" t="str">
            <v>EN EJECUCION</v>
          </cell>
        </row>
        <row r="73">
          <cell r="C73">
            <v>337</v>
          </cell>
          <cell r="D73" t="str">
            <v>ADRES-CPS-337-2023</v>
          </cell>
          <cell r="E73" t="str">
            <v>CONTRATACION DIRECTA</v>
          </cell>
          <cell r="F73" t="str">
            <v>PRESTACION DE SERVICIOS DE APOYO A LA GESTION</v>
          </cell>
          <cell r="G73" t="str">
            <v>INICIAL</v>
          </cell>
          <cell r="H73">
            <v>44965</v>
          </cell>
          <cell r="I73" t="str">
            <v>LUISA FERNANDA CAÑON PRADO</v>
          </cell>
          <cell r="J73" t="str">
            <v>CC</v>
          </cell>
          <cell r="K73">
            <v>37752253</v>
          </cell>
          <cell r="L73">
            <v>8</v>
          </cell>
          <cell r="M73" t="str">
            <v>Bogotá</v>
          </cell>
          <cell r="N73" t="str">
            <v>N</v>
          </cell>
          <cell r="O73" t="str">
            <v>N/A</v>
          </cell>
          <cell r="P73" t="str">
            <v>N/A</v>
          </cell>
          <cell r="Q73" t="str">
            <v>N/A</v>
          </cell>
          <cell r="R73">
            <v>44966</v>
          </cell>
          <cell r="S73">
            <v>45085</v>
          </cell>
          <cell r="T73">
            <v>119</v>
          </cell>
          <cell r="U73">
            <v>45085</v>
          </cell>
          <cell r="V73" t="str">
            <v>15 TFTL/TL+4 ME O 6 SES+4 ME</v>
          </cell>
          <cell r="W7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73">
            <v>293</v>
          </cell>
          <cell r="Z73">
            <v>93151501</v>
          </cell>
          <cell r="AA73">
            <v>16193852</v>
          </cell>
          <cell r="AB73">
            <v>16193852</v>
          </cell>
          <cell r="AC73"/>
          <cell r="AD73"/>
          <cell r="AE73"/>
          <cell r="AF73"/>
          <cell r="AG73"/>
          <cell r="AH73"/>
          <cell r="AI73"/>
          <cell r="AJ73"/>
          <cell r="AK73"/>
          <cell r="AL73"/>
          <cell r="AM73">
            <v>4048463</v>
          </cell>
          <cell r="AN73"/>
          <cell r="AO73"/>
          <cell r="AP73"/>
          <cell r="AQ73" t="str">
            <v>N/A</v>
          </cell>
          <cell r="AR73">
            <v>432</v>
          </cell>
          <cell r="AS73">
            <v>44936</v>
          </cell>
          <cell r="AT73">
            <v>615366376</v>
          </cell>
          <cell r="AU73">
            <v>2535</v>
          </cell>
          <cell r="AV73">
            <v>44965</v>
          </cell>
          <cell r="AW73">
            <v>16193852</v>
          </cell>
          <cell r="AX73" t="str">
            <v>A-02-02-02-008-003-01</v>
          </cell>
          <cell r="AY73" t="str">
            <v>SERVICIOS DE CONSULTORÍA EN ADMINISTRACIÓN Y SERVICIOS DE GESTIÓN; SERVICIOS DE TECNOLOGÍA DE LA INFORMACIÓN</v>
          </cell>
          <cell r="AZ73" t="str">
            <v>SEGUROS DEL ESTADO</v>
          </cell>
          <cell r="BA73" t="str">
            <v>14-44-101174323</v>
          </cell>
          <cell r="BB73">
            <v>44965</v>
          </cell>
          <cell r="BC73" t="str">
            <v>CUMPLIMIENTO</v>
          </cell>
          <cell r="BD73">
            <v>25</v>
          </cell>
          <cell r="BE73">
            <v>4048463</v>
          </cell>
          <cell r="BF73">
            <v>44965</v>
          </cell>
          <cell r="BG73">
            <v>44966</v>
          </cell>
          <cell r="BH73">
            <v>45290</v>
          </cell>
          <cell r="BI73">
            <v>44964</v>
          </cell>
          <cell r="BJ73" t="str">
            <v>D. OTRAS PRESTACIONES</v>
          </cell>
          <cell r="BK73" t="str">
            <v>ANDREA RODRIGUEZ SIERRA</v>
          </cell>
          <cell r="BL73"/>
          <cell r="BM73">
            <v>52394998</v>
          </cell>
          <cell r="BN73" t="str">
            <v>GRUPO DE VERIFICACION Y AUDITORIA DE CUENTAS</v>
          </cell>
          <cell r="BO73" t="str">
            <v>GESTOR DE OPERACIONES</v>
          </cell>
          <cell r="BP73" t="str">
            <v>JOSE WILLMAN TORRRES GOMEZ</v>
          </cell>
          <cell r="BQ73" t="str">
            <v>TERMINADO</v>
          </cell>
          <cell r="BR73" t="str">
            <v>FEMENINO</v>
          </cell>
          <cell r="BS73" t="str">
            <v>Bogotá</v>
          </cell>
          <cell r="BT73" t="str">
            <v>Cl 25b 72-80 tarragona del salitre1 interior 15 apto 206</v>
          </cell>
          <cell r="BU73">
            <v>3163967230</v>
          </cell>
          <cell r="BV73" t="str">
            <v>lufer106@hotmail.com</v>
          </cell>
          <cell r="BW73">
            <v>29408</v>
          </cell>
          <cell r="BX73">
            <v>45247</v>
          </cell>
          <cell r="BY73">
            <v>43</v>
          </cell>
          <cell r="BZ73" t="str">
            <v>SANITAS</v>
          </cell>
          <cell r="CA73" t="str">
            <v>PROTECCION</v>
          </cell>
          <cell r="CB73" t="str">
            <v>POSITIVA</v>
          </cell>
          <cell r="CC73" t="str">
            <v>TECNOLOGIA EN GESTION FINANCIERA Y DE SISTEMAS</v>
          </cell>
          <cell r="CD73"/>
          <cell r="CE73"/>
          <cell r="CF73"/>
          <cell r="CG73"/>
          <cell r="CH73" t="str">
            <v>CO1.PCCNTR.4576565</v>
          </cell>
          <cell r="CI73"/>
          <cell r="CJ73"/>
          <cell r="CK73"/>
          <cell r="CL73"/>
          <cell r="CM73"/>
          <cell r="CN73"/>
          <cell r="CO73"/>
        </row>
        <row r="74">
          <cell r="C74">
            <v>179</v>
          </cell>
          <cell r="D74" t="str">
            <v>ADRES-CPS-179-2023</v>
          </cell>
          <cell r="E74" t="str">
            <v>CONTRATACION DIRECTA</v>
          </cell>
          <cell r="F74" t="str">
            <v>PRESTACION DE SERVICIOS PROFESIONALES</v>
          </cell>
          <cell r="G74" t="str">
            <v>INICIAL</v>
          </cell>
          <cell r="H74">
            <v>44946</v>
          </cell>
          <cell r="I74" t="str">
            <v>LINA MARIA MALAGON RUBIO</v>
          </cell>
          <cell r="J74" t="str">
            <v>CC</v>
          </cell>
          <cell r="K74">
            <v>38071049</v>
          </cell>
          <cell r="L74">
            <v>2</v>
          </cell>
          <cell r="M74" t="str">
            <v>Bogotá</v>
          </cell>
          <cell r="N74" t="str">
            <v>N</v>
          </cell>
          <cell r="O74" t="str">
            <v>N/A</v>
          </cell>
          <cell r="P74" t="str">
            <v>N/A</v>
          </cell>
          <cell r="Q74" t="str">
            <v>N/A</v>
          </cell>
          <cell r="R74">
            <v>44949</v>
          </cell>
          <cell r="S74">
            <v>45068</v>
          </cell>
          <cell r="T74">
            <v>119</v>
          </cell>
          <cell r="U74">
            <v>45068</v>
          </cell>
          <cell r="V74" t="str">
            <v>11 TP+E+11 MEP</v>
          </cell>
          <cell r="W74"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74"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Y74">
            <v>116</v>
          </cell>
          <cell r="Z74">
            <v>80121610</v>
          </cell>
          <cell r="AA74">
            <v>27904000</v>
          </cell>
          <cell r="AB74">
            <v>27904000</v>
          </cell>
          <cell r="AM74">
            <v>6976000</v>
          </cell>
          <cell r="AQ74" t="str">
            <v>N/A</v>
          </cell>
          <cell r="AR74">
            <v>406</v>
          </cell>
          <cell r="AS74">
            <v>44932</v>
          </cell>
          <cell r="AT74">
            <v>279040000</v>
          </cell>
          <cell r="AU74">
            <v>436</v>
          </cell>
          <cell r="AV74">
            <v>44946</v>
          </cell>
          <cell r="AW74">
            <v>27904000</v>
          </cell>
          <cell r="AX74" t="str">
            <v>A-02-02-02-008-002-01</v>
          </cell>
          <cell r="AY74" t="str">
            <v>SERVICIOS JURÍDICOS</v>
          </cell>
          <cell r="AZ74" t="str">
            <v>SEGUROS DEL ESTADO</v>
          </cell>
          <cell r="BA74" t="str">
            <v>17-46-101023622</v>
          </cell>
          <cell r="BB74">
            <v>44946</v>
          </cell>
          <cell r="BC74" t="str">
            <v>CUMPLIMIENTO</v>
          </cell>
          <cell r="BD74">
            <v>25</v>
          </cell>
          <cell r="BE74">
            <v>6976000</v>
          </cell>
          <cell r="BF74">
            <v>44946</v>
          </cell>
          <cell r="BG74">
            <v>44946</v>
          </cell>
          <cell r="BH74">
            <v>45255</v>
          </cell>
          <cell r="BI74">
            <v>44946</v>
          </cell>
          <cell r="BJ74" t="str">
            <v>O. ASESORA JURIDICA</v>
          </cell>
          <cell r="BK74" t="str">
            <v>ANGELICA MARIA VALDERRAMA MUÑOZ-LUZ MARINA REYES ZAMBRANO RAD 20231450012693 A PARTIR DEL 1 DE MARZO DE 2023</v>
          </cell>
          <cell r="BL74" t="str">
            <v>LUZ MARINA REYES ZAMBRANO RAD 20231450012693 A PARTIR DEL 1 DE MARZO DE 2023</v>
          </cell>
          <cell r="BM74">
            <v>1116437848</v>
          </cell>
          <cell r="BN74" t="str">
            <v>GRUPO DE COBRO COACTIVO</v>
          </cell>
          <cell r="BO74" t="str">
            <v>GESTOR DE OPERACIONES</v>
          </cell>
          <cell r="BP74" t="str">
            <v>KELLY JHOANA ITURRIAGO TORREGROSA</v>
          </cell>
          <cell r="BQ74" t="str">
            <v>TERMINADO</v>
          </cell>
          <cell r="BR74" t="str">
            <v>FEMENINO</v>
          </cell>
          <cell r="BS74" t="str">
            <v>Bogotá</v>
          </cell>
          <cell r="BT74" t="str">
            <v>Cll 145A 13A 77 Teusaquillo Torre 1 Apto 510</v>
          </cell>
          <cell r="BU74"/>
          <cell r="BV74" t="str">
            <v>linamalagonrubio@hotmail.com</v>
          </cell>
          <cell r="BW74">
            <v>31397</v>
          </cell>
          <cell r="BX74">
            <v>45247</v>
          </cell>
          <cell r="BY74">
            <v>37</v>
          </cell>
          <cell r="BZ74" t="str">
            <v>SALUDTOTAL</v>
          </cell>
          <cell r="CA74" t="str">
            <v xml:space="preserve">COLPENSIONES </v>
          </cell>
          <cell r="CB74" t="str">
            <v>POSITIVA</v>
          </cell>
          <cell r="CC74" t="str">
            <v>ABOGADA-ESP CIENCIAS ADTIVAS Y CONSTITUCIONALES</v>
          </cell>
          <cell r="CH74" t="str">
            <v>CO1.PCCNTR.4439847</v>
          </cell>
        </row>
        <row r="75">
          <cell r="C75">
            <v>530</v>
          </cell>
          <cell r="D75" t="str">
            <v>ADRES-CPS-530-2023</v>
          </cell>
          <cell r="E75" t="str">
            <v>CONTRATACION DIRECTA</v>
          </cell>
          <cell r="F75" t="str">
            <v>PRESTACION DE SERVICIOS DE APOYO A LA GESTION</v>
          </cell>
          <cell r="G75" t="str">
            <v>INICIAL</v>
          </cell>
          <cell r="H75">
            <v>45064</v>
          </cell>
          <cell r="I75" t="str">
            <v>ANDRES CAMILO ANZOLA PACHECO</v>
          </cell>
          <cell r="J75" t="str">
            <v>CC</v>
          </cell>
          <cell r="K75">
            <v>1073710211</v>
          </cell>
          <cell r="L75">
            <v>0</v>
          </cell>
          <cell r="M75" t="str">
            <v>Bogotá</v>
          </cell>
          <cell r="N75" t="str">
            <v>N</v>
          </cell>
          <cell r="O75" t="str">
            <v>N/A</v>
          </cell>
          <cell r="P75" t="str">
            <v>N/A</v>
          </cell>
          <cell r="Q75" t="str">
            <v>N/A</v>
          </cell>
          <cell r="R75">
            <v>45065</v>
          </cell>
          <cell r="S75">
            <v>45291</v>
          </cell>
          <cell r="T75">
            <v>226</v>
          </cell>
          <cell r="U75">
            <v>45291</v>
          </cell>
          <cell r="W75"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75" t="str">
            <v>1. Realizar el seguimiento a las cuentas de recaudo asignadas, a través de los movimientos
bancarios suministrados por las entidades financieras, con el fin de establecer los valores
recaudados, en el marco de los procedimientos del Proceso de Recaudo e Identificación
de Fuentes.
2. Identificar los recursos recaudados en administración por la ADRES, a través de los
diferentes soportes que permitan establecer el concepto del ingreso, tendientes a efectuar
su registro en el Módulo Único de Ingresos -MUI- y/o en la aplicación de Régimen de
Excepción -REX-; dentro de los tiempos establecidos en los diferentes procedimientos
del Proceso de Recaudo e Identificación de Fuentes.
3. Realizar las actividades requeridas para el envío oportuno de la información del recaudo
al Grupo de Gestión Contable y Control de Recursos, para efectuar la integración y
registro de este en el sistema financiero de la Entidad, en concordancia con los
procedimientos definidos en el proceso de Recaudo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y/o
aquellos establecidos por la normatividad vigente.
5. Realizar la conciliación de información del ingreso registrado en los sistemas de
información MUI-REX-ERP de la ADRES.
6. Apoyar en la generación de la información requerida por los diferentes actores del
Sistema General de Seguridad Social en Salud, y por los Órganos de Inspección,
Vigilancia y Control, así como en la proyección de las respuestas que se deriven de las
solicitudes por parte de estos de manera oportuna.
7. Brindar apoyo cuando haya lugar en los diferentes requerimientos tecnológicos
tendientes a la mejora en la sistematización del recaudo de las fuentes de financiación
del SGSSS.
8. Brindar apoyo en el momento que sea requerido para el proceso de implementación de
la solución tecnológica ERP enfocada a los procesos Financieros de la URA (Unidad de
Recursos Administrados) de la ADRES.
9. Abstenerse de realizar directa o indirectamente operaciones utilizando información
privilegiada o suministrar esta información a terceros, o recomendar la realización de
operaciones con fundamento en dicha información.</v>
          </cell>
          <cell r="Z75">
            <v>93151501</v>
          </cell>
          <cell r="AA75">
            <v>38182992</v>
          </cell>
          <cell r="AB75">
            <v>38182992</v>
          </cell>
          <cell r="AM75">
            <v>4772874</v>
          </cell>
          <cell r="AQ75" t="str">
            <v>N/A</v>
          </cell>
          <cell r="AR75">
            <v>650</v>
          </cell>
          <cell r="AS75">
            <v>45055</v>
          </cell>
          <cell r="AT75">
            <v>152731968</v>
          </cell>
          <cell r="AU75">
            <v>8125</v>
          </cell>
          <cell r="AV75">
            <v>45064</v>
          </cell>
          <cell r="AW75">
            <v>38182992</v>
          </cell>
          <cell r="AX75" t="str">
            <v>A-02-02-02-008-003-09</v>
          </cell>
          <cell r="AY75" t="str">
            <v>OTROS SERVICIOS PROFESIONALES Y TÉCNICOS N.C.P</v>
          </cell>
          <cell r="AZ75" t="str">
            <v>SEGUROS DEL ESTADO</v>
          </cell>
          <cell r="BA75" t="str">
            <v>25-46101027988</v>
          </cell>
          <cell r="BB75">
            <v>45064</v>
          </cell>
          <cell r="BC75" t="str">
            <v>CUMPLIMIENTO</v>
          </cell>
          <cell r="BD75">
            <v>25</v>
          </cell>
          <cell r="BE75">
            <v>9545748</v>
          </cell>
          <cell r="BF75">
            <v>45064</v>
          </cell>
          <cell r="BG75">
            <v>45064</v>
          </cell>
          <cell r="BH75">
            <v>45474</v>
          </cell>
          <cell r="BI75">
            <v>45065</v>
          </cell>
          <cell r="BJ75" t="str">
            <v>D. DE GESTION DE LOS RECURSOS FINANCIEROS DE LA SALUD</v>
          </cell>
          <cell r="BK75" t="str">
            <v>CAMILO ANDRES CELY ESCOBAR</v>
          </cell>
          <cell r="BM75">
            <v>80201138</v>
          </cell>
          <cell r="BN75" t="str">
            <v>GRUPO DE CONTROL DE RECAUDO Y FUENTES DE FINANCIACION</v>
          </cell>
          <cell r="BO75" t="str">
            <v>GESTOR DE OPERACIONES</v>
          </cell>
          <cell r="BP75" t="str">
            <v>LAURA SANCHEZ SANTAMARIA</v>
          </cell>
          <cell r="BQ75" t="str">
            <v>EN EJECUCION</v>
          </cell>
          <cell r="BX75">
            <v>45247</v>
          </cell>
          <cell r="BY75">
            <v>123</v>
          </cell>
        </row>
        <row r="76">
          <cell r="C76">
            <v>123</v>
          </cell>
          <cell r="D76" t="str">
            <v>ADRES-CPS-123-2023</v>
          </cell>
          <cell r="E76" t="str">
            <v>CONTRATACION DIRECTA</v>
          </cell>
          <cell r="F76" t="str">
            <v>PRESTACION DE SERVICIOS PROFESIONALES</v>
          </cell>
          <cell r="G76" t="str">
            <v>INICIAL</v>
          </cell>
          <cell r="H76">
            <v>44944</v>
          </cell>
          <cell r="I76" t="str">
            <v>ALBA MARCELA RAMOS CALDERON</v>
          </cell>
          <cell r="J76" t="str">
            <v>CC</v>
          </cell>
          <cell r="K76">
            <v>38144746</v>
          </cell>
          <cell r="L76">
            <v>2</v>
          </cell>
          <cell r="M76" t="str">
            <v>Bogotá</v>
          </cell>
          <cell r="N76" t="str">
            <v>N</v>
          </cell>
          <cell r="O76" t="str">
            <v>N/A</v>
          </cell>
          <cell r="P76" t="str">
            <v>N/A</v>
          </cell>
          <cell r="Q76" t="str">
            <v>N/A</v>
          </cell>
          <cell r="R76">
            <v>44946</v>
          </cell>
          <cell r="S76">
            <v>45065</v>
          </cell>
          <cell r="T76">
            <v>119</v>
          </cell>
          <cell r="U76">
            <v>45065</v>
          </cell>
          <cell r="V76" t="str">
            <v>9 TP+E+23MPR</v>
          </cell>
          <cell r="W76" t="str">
            <v>Prestar servicios profesionales para asesorar jurídicamente. en aspectos administrativos. legislativos. judiciales y procesales de competencia de la Oficina Asesora Jurídica</v>
          </cell>
          <cell r="X76" t="str">
            <v>1. Brindar asesoría jurídica y estratégica a la Oficina Asesora Jurídica en los asuntos judiciales.
prejudiciales y estratégicos de la OAJ.
2. Realizar acompañamiento al jefe de la oficina Asesora jurídica para el cumplimiento de las
funciones generales de la dependencia con el fin de vincular todas las acciones de los grupos
internos de trabajo. generando una acción articulada y coherente en el desarrollo de la gestión.
3. Apoyar la proyección de respuestas a Control Interno y direcciones de la entidad asociadas a
la gestión de la OAJ. planes de mejoramiento. requerimientos y demás.
4. Emitir los conceptos y recomendaciones jurídicas o administrativas que le sean solicitados por
el jefe de la Oficina Asesora Jurídica de la ADRES. relacionados con el objeto del contrato.
5. Realizar seguimiento a los pagos de sentencias del grupo judicial y conciliaciones. para lo cual
deberá emitirse un informe en el que conste el término transcurrido entre el fallo y el pago con
cada una de las actuaciones agotadas y los tiempos.
6. Realizar seguimiento al ekogui y base de reparto del grupo de representación judicial para lo
cual emitirá las recomendaciones que correspondan y proyectará los memorandos a que haya
lugar.
7. Brindar la asistencia técnica. asesoría. acompañamiento. capacitación y/o fortalecimiento de
los procesos. procedimientos. y mapas de riesgos de la oficina Asesora jurídica de acuerdo
con las funciones de la dependencia.
8. Realizar acompañamiento a todas aquellas actividades que involucren las funciones.
actuaciones. procesos o procedimientos de la Oficina Asesora jurídica y sus grupos internos
de trabajo. 9. Elaborar los informes que con ocasión de los temas encomendados requiera el Jefe de la
Oficina Asesora Jurídica.
10. Asistir a las reuniones que señale el supervisor del contrato. relacionadas con el objeto del
contrato.
11. Elaborar los documentos que le sean solicitados en el marco de la ejecución contractual y que
correspondan a asuntos diversos a informes.
12. Apoyar en la supervisión de contratos en los que el supervisor sea el Jefe de la Oficina
Asesora Jurídica.
13. Cumplir con las demás actividades que estén relacionadas con el objeto contractual</v>
          </cell>
          <cell r="Y76">
            <v>132</v>
          </cell>
          <cell r="Z76">
            <v>80121706</v>
          </cell>
          <cell r="AA76">
            <v>35656860</v>
          </cell>
          <cell r="AB76">
            <v>35656860</v>
          </cell>
          <cell r="AM76">
            <v>7490937</v>
          </cell>
          <cell r="AN76" t="str">
            <v>S</v>
          </cell>
          <cell r="AO76">
            <v>1423278</v>
          </cell>
          <cell r="AP76">
            <v>8914215</v>
          </cell>
          <cell r="AQ76" t="str">
            <v>N/A</v>
          </cell>
          <cell r="AR76">
            <v>524</v>
          </cell>
          <cell r="AS76">
            <v>44939</v>
          </cell>
          <cell r="AT76">
            <v>65620608</v>
          </cell>
          <cell r="AU76">
            <v>422</v>
          </cell>
          <cell r="AV76">
            <v>44944</v>
          </cell>
          <cell r="AW76">
            <v>35656860</v>
          </cell>
          <cell r="AX76" t="str">
            <v>A-02-02-02-008-002-01</v>
          </cell>
          <cell r="AY76" t="str">
            <v>SERVICIOS JURÍDICOS</v>
          </cell>
          <cell r="AZ76" t="str">
            <v>SEGUROS DEL ESTADO</v>
          </cell>
          <cell r="BA76" t="str">
            <v>21-46-101057349</v>
          </cell>
          <cell r="BB76">
            <v>44943</v>
          </cell>
          <cell r="BC76" t="str">
            <v>CUMPLIMIENTO</v>
          </cell>
          <cell r="BD76">
            <v>25</v>
          </cell>
          <cell r="BE76">
            <v>8914215</v>
          </cell>
          <cell r="BF76">
            <v>44943</v>
          </cell>
          <cell r="BG76">
            <v>44945</v>
          </cell>
          <cell r="BH76">
            <v>45250</v>
          </cell>
          <cell r="BI76">
            <v>44946</v>
          </cell>
          <cell r="BJ76" t="str">
            <v>O. ASESORA JURIDICA</v>
          </cell>
          <cell r="BK76" t="str">
            <v>YEIMY JOHANA AFRICANO MARTINEZ-LUIS MIGUEL RODRIGUEZ GARZON RAD 20231450012753 A PARTIR DEL 1 DE MARZO DE 2023</v>
          </cell>
          <cell r="BL76" t="str">
            <v>LUIS MIGUEL RODRIGUEZ GARZON RAD 20231450012753 A PARTIR DEL 1 DE MARZO DE 2023</v>
          </cell>
          <cell r="BM76">
            <v>1026270498</v>
          </cell>
          <cell r="BN76" t="str">
            <v>GRUPO PREJUDICIAL</v>
          </cell>
          <cell r="BO76" t="str">
            <v>GESTOR DE OPERACIONES</v>
          </cell>
          <cell r="BP76" t="str">
            <v>ROSA ELIANA RODRIGUEZ BERNAL</v>
          </cell>
          <cell r="BQ76" t="str">
            <v>TERMINADO</v>
          </cell>
          <cell r="BR76" t="str">
            <v>FEMENINO</v>
          </cell>
          <cell r="BS76" t="str">
            <v>Bogotá</v>
          </cell>
          <cell r="BT76" t="str">
            <v>Cl 147 17-85 Apto 106</v>
          </cell>
          <cell r="BU76">
            <v>2747262</v>
          </cell>
          <cell r="BV76" t="str">
            <v>marceza731@hotmail.com</v>
          </cell>
          <cell r="BW76">
            <v>29433</v>
          </cell>
          <cell r="BX76">
            <v>45247</v>
          </cell>
          <cell r="BY76">
            <v>43</v>
          </cell>
          <cell r="BZ76" t="str">
            <v>SALUDTORAL</v>
          </cell>
          <cell r="CA76" t="str">
            <v>PROTECCION</v>
          </cell>
          <cell r="CB76" t="str">
            <v>POSITIVA</v>
          </cell>
          <cell r="CC76" t="str">
            <v>ABOGADA-ESP EN DERCHO ADTIVO-ESP EN DERECHO PROCESAL</v>
          </cell>
          <cell r="CH76" t="str">
            <v>CO1.PCCNTR.4422282</v>
          </cell>
        </row>
        <row r="77">
          <cell r="C77">
            <v>107</v>
          </cell>
          <cell r="D77" t="str">
            <v>ADRES-CPS-107-2023</v>
          </cell>
          <cell r="E77" t="str">
            <v>CONTRATACION DIRECTA</v>
          </cell>
          <cell r="F77" t="str">
            <v>PRESTACION DE SERVICIOS PROFESIONALES</v>
          </cell>
          <cell r="G77" t="str">
            <v>INICIAL</v>
          </cell>
          <cell r="H77">
            <v>44944</v>
          </cell>
          <cell r="I77" t="str">
            <v>GLORIA SIDNEY DELGADO GONZALEZ</v>
          </cell>
          <cell r="J77" t="str">
            <v>CC</v>
          </cell>
          <cell r="K77">
            <v>38262063</v>
          </cell>
          <cell r="L77">
            <v>6</v>
          </cell>
          <cell r="M77" t="str">
            <v>Bogotá</v>
          </cell>
          <cell r="N77" t="str">
            <v>N</v>
          </cell>
          <cell r="O77" t="str">
            <v>N/A</v>
          </cell>
          <cell r="P77" t="str">
            <v>N/A</v>
          </cell>
          <cell r="Q77" t="str">
            <v>N/A</v>
          </cell>
          <cell r="R77">
            <v>44949</v>
          </cell>
          <cell r="S77">
            <v>45068</v>
          </cell>
          <cell r="T77">
            <v>119</v>
          </cell>
          <cell r="U77">
            <v>45068</v>
          </cell>
          <cell r="V77" t="str">
            <v>6 TP+E+41 MEPR</v>
          </cell>
          <cell r="W77" t="str">
            <v>Prestar servicios profesionales de soporte jurídico especializado a la Dirección de Gestión de Tecnologías de la Información y las Comunicaciones - DGTIC. para la gestión de los PQRS. proyección de documentos y reportes para los Entes de Control. Entidades del Sector Salud. Entidades Estatales y Privadas y Ciudadanía en general. relacionados con la BDUA</v>
          </cell>
          <cell r="X77" t="str">
            <v>1. Brindar asesoría jurídica sobre los asuntos que la DGTIC le asigne. 2. Revisar las comunicaciones emitidas por la DGTIC por tipo o tema y proponer modelos de respuestas con sustentación jurídica de acuerdo con la reglamentación expedida para el Sistema General de Seguridad Social en Salud (SGSSS). 3. Apoyar el entendimiento de los actos administrativos que emita las entidades de salud con relación a la BDUA y proyectar propuestas a los mismos que se requieran. para ponerlos a consideración de quien corresponda. 4. Proyectar conceptos sobre proyectos de reglamentación que le sean asignados relacionados con relación a la BDUA y efectuar el seguimiento. 5. Analizar las peticiones. quejas y reclamos PQR. que sean presentadas ante la ADRES por concepto de afiliación y /o registro en la Base de Datos Única de Afiliados BDUA y proyectar la respuesta desde el punto de vista jurídico. 6. Analizar las comunicaciones y/o requerimientos de las entidades de control. entidades del sector salud. públicas y privadas y ciudadanía en general y apoyar la proyección de la respuesta conforme al marco legal sustentado en la reglamentación del SGSSS. 7. Apoyar la proyección de documentos y elaboración de reportes que sobre la afiliación y registro en la BDUA deba realizar la DGTIC para diferentes entidades de regulación y control y del sector salud o entidades de interés general. 8. Revisar los procedimientos operativos realizados al interior de la DGTIC y apoyar la implementación de indicadores relacionados con la gestión del proceso de PQRs y demás documentos de solicitud de información jurídica para el cumplimiento y control de los términos legales en que se entregan las respuestas y proponer mejoras que optimicen la gestión de PQRs. 9. Revisar y mantener actualizado el inventario del marco legal existente que emitan las Entidades del Sector y de Gobierno de las TICs para atender y gestionar según se requiera al interior de la DGTIC o la Entidad. 10. Hacer entrega de los informes derivados de la ejecución contractual solicitados por el supervisor del contrato. 11. Las demás actividades que se deriven del objeto y naturaleza del contrato. que para el efecto le designe el supervisor del contrato.</v>
          </cell>
          <cell r="Y77">
            <v>421</v>
          </cell>
          <cell r="Z77">
            <v>83121704</v>
          </cell>
          <cell r="AA77">
            <v>44928008</v>
          </cell>
          <cell r="AB77">
            <v>44928008</v>
          </cell>
          <cell r="AM77">
            <v>11232002</v>
          </cell>
          <cell r="AQ77" t="str">
            <v>N/A</v>
          </cell>
          <cell r="AR77">
            <v>501</v>
          </cell>
          <cell r="AS77">
            <v>44937</v>
          </cell>
          <cell r="AT77">
            <v>44928008</v>
          </cell>
          <cell r="AU77">
            <v>417</v>
          </cell>
          <cell r="AV77">
            <v>44944</v>
          </cell>
          <cell r="AW77">
            <v>44928008</v>
          </cell>
          <cell r="AX77" t="str">
            <v>A-02-02-02-008-003-01</v>
          </cell>
          <cell r="AY77" t="str">
            <v>SERVICIOS DE CONSULTORÍA EN ADMINISTRACIÓN Y SERVICIOS DE GESTIÓN; SERVICIOS DE TECNOLOGÍA DE LA INFORMACIÓN</v>
          </cell>
          <cell r="AZ77" t="str">
            <v>SEGUROS DEL ESTADO</v>
          </cell>
          <cell r="BA77" t="str">
            <v>21-44-101404074</v>
          </cell>
          <cell r="BB77">
            <v>44945</v>
          </cell>
          <cell r="BC77" t="str">
            <v>CUMPLIMIENTO</v>
          </cell>
          <cell r="BD77">
            <v>25</v>
          </cell>
          <cell r="BE77">
            <v>11232002</v>
          </cell>
          <cell r="BF77">
            <v>44944</v>
          </cell>
          <cell r="BG77">
            <v>44945</v>
          </cell>
          <cell r="BH77">
            <v>45252</v>
          </cell>
          <cell r="BI77">
            <v>44946</v>
          </cell>
          <cell r="BJ77" t="str">
            <v>D. GESTION TECNOLOGIAS DE LA INFORMACION Y COMUNICACIONES</v>
          </cell>
          <cell r="BK77" t="str">
            <v>WILMER GARCIA LONDOÑO</v>
          </cell>
          <cell r="BM77">
            <v>80152956</v>
          </cell>
          <cell r="BN77" t="str">
            <v>GRUPO DE GESTION DE OPERACIONES DE SISTEMAS DE INFORMACION</v>
          </cell>
          <cell r="BO77" t="str">
            <v>GESTOR DE OPERACIONES</v>
          </cell>
          <cell r="BP77" t="str">
            <v>ROSA ELIANA RODRIGUEZ BERNAL</v>
          </cell>
          <cell r="BQ77" t="str">
            <v>TERMINADO</v>
          </cell>
          <cell r="BR77" t="str">
            <v>FEMENINO</v>
          </cell>
          <cell r="BS77" t="str">
            <v>Bogotá</v>
          </cell>
          <cell r="BT77" t="str">
            <v>Cra 17 NUMERO 121-07 APTO 502 SANTA BARBARA</v>
          </cell>
          <cell r="BU77"/>
          <cell r="BV77" t="str">
            <v>glodelgado2010@hotmail.com</v>
          </cell>
          <cell r="BW77">
            <v>23686</v>
          </cell>
          <cell r="BX77">
            <v>45247</v>
          </cell>
          <cell r="BY77">
            <v>59</v>
          </cell>
          <cell r="BZ77" t="str">
            <v>COMPENSAR</v>
          </cell>
          <cell r="CA77" t="str">
            <v>COLPENSIONES</v>
          </cell>
          <cell r="CB77" t="str">
            <v>POSITIVA</v>
          </cell>
          <cell r="CC77" t="str">
            <v>ABOGADO-ESP EN DERECHO FINANCIERO</v>
          </cell>
          <cell r="CH77" t="str">
            <v>CO1.PCCNTR.4422214</v>
          </cell>
        </row>
        <row r="78">
          <cell r="C78">
            <v>171</v>
          </cell>
          <cell r="D78" t="str">
            <v>ADRES-CPS-171-2023</v>
          </cell>
          <cell r="E78" t="str">
            <v>CONTRATACION DIRECTA</v>
          </cell>
          <cell r="F78" t="str">
            <v>PRESTACION DE SERVICIOS DE APOYO A LA GESTION</v>
          </cell>
          <cell r="G78" t="str">
            <v>INICIAL</v>
          </cell>
          <cell r="H78">
            <v>44950</v>
          </cell>
          <cell r="I78" t="str">
            <v>WENDYS KLELIE RAMOS CONTRERAS</v>
          </cell>
          <cell r="J78" t="str">
            <v>CC</v>
          </cell>
          <cell r="K78">
            <v>39022882</v>
          </cell>
          <cell r="L78">
            <v>6</v>
          </cell>
          <cell r="M78" t="str">
            <v>Bogotá</v>
          </cell>
          <cell r="N78" t="str">
            <v>N</v>
          </cell>
          <cell r="O78" t="str">
            <v>N/A</v>
          </cell>
          <cell r="P78" t="str">
            <v>N/A</v>
          </cell>
          <cell r="Q78" t="str">
            <v>N/A</v>
          </cell>
          <cell r="R78">
            <v>44953</v>
          </cell>
          <cell r="S78">
            <v>45072</v>
          </cell>
          <cell r="T78">
            <v>119</v>
          </cell>
          <cell r="U78">
            <v>45072</v>
          </cell>
          <cell r="V78" t="str">
            <v>15 TFTL/TL+4 ME O 6 SES+4 ME</v>
          </cell>
          <cell r="W78"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78"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78">
            <v>255</v>
          </cell>
          <cell r="Z78">
            <v>93151501</v>
          </cell>
          <cell r="AA78">
            <v>16193852</v>
          </cell>
          <cell r="AB78">
            <v>16193852</v>
          </cell>
          <cell r="AM78">
            <v>4048463</v>
          </cell>
          <cell r="AQ78" t="str">
            <v>N/A</v>
          </cell>
          <cell r="AR78">
            <v>448</v>
          </cell>
          <cell r="AS78">
            <v>44936</v>
          </cell>
          <cell r="AT78">
            <v>421040152</v>
          </cell>
          <cell r="AU78">
            <v>483</v>
          </cell>
          <cell r="AV78">
            <v>44950</v>
          </cell>
          <cell r="AW78">
            <v>16193852</v>
          </cell>
          <cell r="AX78" t="str">
            <v>A-02-02-02-008-003-01</v>
          </cell>
          <cell r="AY78" t="str">
            <v>SERVICIOS DE CONSULTORÍA EN ADMINISTRACIÓN Y SERVICIOS DE GESTIÓN; SERVICIOS DE TECNOLOGÍA DE LA INFORMACIÓN</v>
          </cell>
          <cell r="AZ78" t="str">
            <v>SEGUROS DEL ESTADO</v>
          </cell>
          <cell r="BA78" t="str">
            <v>14-44-101172410</v>
          </cell>
          <cell r="BB78">
            <v>44951</v>
          </cell>
          <cell r="BC78" t="str">
            <v>CUMPLIMIENTO</v>
          </cell>
          <cell r="BD78">
            <v>25</v>
          </cell>
          <cell r="BE78">
            <v>4048463</v>
          </cell>
          <cell r="BF78">
            <v>44950</v>
          </cell>
          <cell r="BG78">
            <v>44951</v>
          </cell>
          <cell r="BH78">
            <v>45265</v>
          </cell>
          <cell r="BI78">
            <v>44951</v>
          </cell>
          <cell r="BJ78" t="str">
            <v>D. OTRAS PRESTACIONES</v>
          </cell>
          <cell r="BK78" t="str">
            <v>RODRIGO ALEXANDER MOLINA PALOMARES</v>
          </cell>
          <cell r="BM78">
            <v>1078366565</v>
          </cell>
          <cell r="BN78" t="str">
            <v>GRUPO DE VALIDACIÓN DE RESULTADOS DE AUDITORÍA</v>
          </cell>
          <cell r="BO78" t="str">
            <v>GESTOR DE OPERACIONES</v>
          </cell>
          <cell r="BP78" t="str">
            <v>JOSE WILLMAN TORRRES GOMEZ</v>
          </cell>
          <cell r="BQ78" t="str">
            <v>TERMINADO</v>
          </cell>
          <cell r="BR78" t="str">
            <v>FEMENINO</v>
          </cell>
          <cell r="BS78" t="str">
            <v>Bogotá</v>
          </cell>
          <cell r="BT78" t="str">
            <v>DG 49 SUR No 86 40 CASA696</v>
          </cell>
          <cell r="BU78">
            <v>4694309</v>
          </cell>
          <cell r="BV78" t="str">
            <v>WENDYRAMOSCONTRERAS@GMAIL.COM</v>
          </cell>
          <cell r="BW78">
            <v>30564</v>
          </cell>
          <cell r="BX78">
            <v>45247</v>
          </cell>
          <cell r="BY78">
            <v>40</v>
          </cell>
          <cell r="BZ78" t="str">
            <v>SALUD TOTAL</v>
          </cell>
          <cell r="CA78" t="str">
            <v>COLPENSIONES</v>
          </cell>
          <cell r="CB78" t="str">
            <v>POSITIVA</v>
          </cell>
          <cell r="CC78" t="str">
            <v>TECNOLOGIA EN GESTION EMPRESARIAL</v>
          </cell>
          <cell r="CH78" t="str">
            <v>CO1.PCCNTR.4456723</v>
          </cell>
        </row>
        <row r="79">
          <cell r="C79">
            <v>587</v>
          </cell>
          <cell r="D79" t="str">
            <v>ADRES-CPS-587-2023</v>
          </cell>
          <cell r="E79" t="str">
            <v>CONTRATACION DIRECTA</v>
          </cell>
          <cell r="F79" t="str">
            <v>PRESTACION DE SERVICIOS PROFESIONALES</v>
          </cell>
          <cell r="G79" t="str">
            <v>INICIAL</v>
          </cell>
          <cell r="H79">
            <v>45071</v>
          </cell>
          <cell r="I79" t="str">
            <v>ANDRES ENRIQUE PACHON BUSTOS</v>
          </cell>
          <cell r="J79" t="str">
            <v>CC</v>
          </cell>
          <cell r="K79">
            <v>79796878</v>
          </cell>
          <cell r="L79">
            <v>2</v>
          </cell>
          <cell r="N79" t="str">
            <v>N</v>
          </cell>
          <cell r="O79" t="str">
            <v>N/A</v>
          </cell>
          <cell r="P79" t="str">
            <v>N/A</v>
          </cell>
          <cell r="Q79" t="str">
            <v>N/A</v>
          </cell>
          <cell r="R79">
            <v>45072</v>
          </cell>
          <cell r="S79">
            <v>45291</v>
          </cell>
          <cell r="T79">
            <v>219</v>
          </cell>
          <cell r="U79">
            <v>45291</v>
          </cell>
          <cell r="W79" t="str">
            <v>Prestar servicios profesionales para apoyar el desarrollo e implementación de nuevas soluciones que se requieran para la operación y fortalecimiento de los procesos misionales de la Entidad</v>
          </cell>
          <cell r="X79"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 6. Brindar el acompañamiento técnico de estabilización de las aplicaciones, servicios, integraciones o mejoras puestas en producción, que sea requerido a través de la Mesa de Servicio o por el supervisor. 7. Las demás actividades que se deriven del objeto y naturaleza del contrato, que para el efecto le designe la DGTIC.</v>
          </cell>
          <cell r="Z79">
            <v>81111508</v>
          </cell>
          <cell r="AA79">
            <v>89856016</v>
          </cell>
          <cell r="AB79">
            <v>89856016</v>
          </cell>
          <cell r="AM79">
            <v>9438657</v>
          </cell>
          <cell r="AN79" t="str">
            <v>S</v>
          </cell>
          <cell r="AO79">
            <v>1793345</v>
          </cell>
          <cell r="AP79">
            <v>11232002</v>
          </cell>
          <cell r="AQ79" t="str">
            <v>N/A</v>
          </cell>
          <cell r="AR79">
            <v>640</v>
          </cell>
          <cell r="AS79">
            <v>45051</v>
          </cell>
          <cell r="AT79">
            <v>89856016</v>
          </cell>
          <cell r="AU79">
            <v>8503</v>
          </cell>
          <cell r="AV79">
            <v>45071</v>
          </cell>
          <cell r="AW79">
            <v>89856016</v>
          </cell>
          <cell r="AX79" t="str">
            <v>A-02-02-02-008-003-01</v>
          </cell>
          <cell r="AY79" t="str">
            <v>SERVICIOS DE CONSULTORÍA EN ADMINISTRACIÓN Y SERVICIOS DE GESTIÓN; SERVICIOS DE TECNOLOGÍA DE LA INFORMACIÓN</v>
          </cell>
          <cell r="AZ79" t="str">
            <v>ASEGURADORA SOLIDARIA DE COLOMBIA</v>
          </cell>
          <cell r="BA79" t="str">
            <v>380 47 994000135471</v>
          </cell>
          <cell r="BB79">
            <v>45071</v>
          </cell>
          <cell r="BC79" t="str">
            <v>CUMPLIMIENTO</v>
          </cell>
          <cell r="BD79">
            <v>25</v>
          </cell>
          <cell r="BE79">
            <v>22464004</v>
          </cell>
          <cell r="BF79">
            <v>45071</v>
          </cell>
          <cell r="BG79">
            <v>45071</v>
          </cell>
          <cell r="BH79">
            <v>45476</v>
          </cell>
          <cell r="BJ79" t="str">
            <v>D. GESTION TECNOLOGIAS DE LA INFORMACION Y COMUNICACIONES</v>
          </cell>
          <cell r="BK79" t="str">
            <v>SAUL DIAZ OLIVAREZ-ERNESTO RAMIREZ VIRGUEZ RAD 20236400035103-OSCAR MAURICIO VANEGAS VARGAS RAD 20236400061753 A PARTIR DEL 9 DEL OCTUBRE AL 30 DE OCTUBRE</v>
          </cell>
          <cell r="BM79">
            <v>19462003</v>
          </cell>
          <cell r="BN79" t="str">
            <v>D. GESTION TECNOLOGIAS DE LA INFORMACION Y COMUNICACIONES</v>
          </cell>
          <cell r="BO79" t="str">
            <v>ASESOR</v>
          </cell>
          <cell r="BP79" t="str">
            <v>JUAN CAMILO MARTINEZ RODRIGUEZ</v>
          </cell>
          <cell r="BQ79" t="str">
            <v>EN EJECUCION</v>
          </cell>
        </row>
        <row r="80">
          <cell r="C80">
            <v>844</v>
          </cell>
          <cell r="D80" t="str">
            <v>ADRES-CPS-844-2023</v>
          </cell>
          <cell r="E80" t="str">
            <v>CONTRATACION DIRECTA</v>
          </cell>
          <cell r="F80" t="str">
            <v>PRESTACION DE SERVICIOS PROFESIONALES</v>
          </cell>
          <cell r="G80" t="str">
            <v>INICIAL</v>
          </cell>
          <cell r="H80">
            <v>45100</v>
          </cell>
          <cell r="I80" t="str">
            <v>ANDRES FELIPE BETANCUR MURILLO</v>
          </cell>
          <cell r="J80" t="str">
            <v>CC</v>
          </cell>
          <cell r="K80">
            <v>4372335</v>
          </cell>
          <cell r="L80">
            <v>2</v>
          </cell>
          <cell r="N80" t="str">
            <v>N</v>
          </cell>
          <cell r="O80" t="str">
            <v>N/A</v>
          </cell>
          <cell r="P80" t="str">
            <v>N/A</v>
          </cell>
          <cell r="Q80" t="str">
            <v>N/A</v>
          </cell>
          <cell r="R80">
            <v>45103</v>
          </cell>
          <cell r="S80">
            <v>45291</v>
          </cell>
          <cell r="T80">
            <v>188</v>
          </cell>
          <cell r="U80">
            <v>45291</v>
          </cell>
          <cell r="W80"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80" t="str">
            <v>1. Apoyar la revisión de respuestas proyectadas a los derechos de petición, que guarden estricta relación con los asuntos asociados a cobro coactivo, dentro de los 3 días hábiles siguientes a su delegación. 2. Remitir los documentos revisados a la coordinación del grupo de cobro coactivo para adelantar el trámite de suscripción. 3. Apoyar al Grupo de Cobro Coactivo en la elaboración de documentos marco para resolver las excepciones, objeciones, peticiones y recursos de reposición que se puedan presentar dentro del proceso de cobro, sustentándolos conforme a las normas que regulan el Sistema General de Seguridad Social en Salud, las que regulan el proceso de cobro y las normas procedimentales. 4. Apoyar las respuestas a los entes de control donde se requiera información asociada al grupo de cobro coactivo. 5. Apoyar la implementación de un sistema de seguimiento, control y monitoreo con base en la información asignada al grupo de cobro coactivo y que por reparto ha sido entregada a cada uno de los abogados encargados de la sustanciación, disponiendo alertas a los vencimientos. 6. Enviar reporte semanal a la coordinación de cobro coactivo – vía correo electrónico con la información que se evidencie está próxima a vencer o reporta vencimientos. 7. Adelantar seguimiento de los planes de mejora y cargar la información establecida en la plataforma EUREKA. 8. Atender los requerimientos emitidos por el supervisor y/o el coordinador del grupo de cobro coactivo, y asistir a las reuniones en las cuales se le convoque. 9. Diligenciar las bases de datos dispuestas por la coordinación del grupo de cobro coactivo y mantener actualizada la información a su cargo. 10. Las demás obligaciones que se le asignen y que correspondan a la naturaleza de su objeto</v>
          </cell>
          <cell r="Z80">
            <v>80121610</v>
          </cell>
          <cell r="AA80">
            <v>48832000</v>
          </cell>
          <cell r="AB80">
            <v>48832000</v>
          </cell>
          <cell r="AM80">
            <v>6976000</v>
          </cell>
          <cell r="AQ80" t="str">
            <v>N/A</v>
          </cell>
          <cell r="AR80">
            <v>797</v>
          </cell>
          <cell r="AS80">
            <v>45079</v>
          </cell>
          <cell r="AT80">
            <v>160448000</v>
          </cell>
          <cell r="AU80">
            <v>10257</v>
          </cell>
          <cell r="AV80">
            <v>45100</v>
          </cell>
          <cell r="AW80">
            <v>48832000</v>
          </cell>
          <cell r="AX80" t="str">
            <v>A-02-02-02-008-002-01</v>
          </cell>
          <cell r="AY80" t="str">
            <v>SERVICIOS JURÍDICOS</v>
          </cell>
          <cell r="AZ80" t="str">
            <v>SEGUROS DEL ESTADO</v>
          </cell>
          <cell r="BA80" t="str">
            <v>33-46-101051998</v>
          </cell>
          <cell r="BB80">
            <v>45100</v>
          </cell>
          <cell r="BC80" t="str">
            <v>CUMPLIMIENTO</v>
          </cell>
          <cell r="BD80">
            <v>25</v>
          </cell>
          <cell r="BE80">
            <v>12208000</v>
          </cell>
          <cell r="BF80">
            <v>45099</v>
          </cell>
          <cell r="BG80">
            <v>45100</v>
          </cell>
          <cell r="BH80">
            <v>45478</v>
          </cell>
          <cell r="BI80">
            <v>45101</v>
          </cell>
          <cell r="BJ80" t="str">
            <v>O. ASESORA JURIDICA</v>
          </cell>
          <cell r="BK80" t="str">
            <v>GEOVANNY ALEXANDER RIVERA JIMENEZ</v>
          </cell>
          <cell r="BM80">
            <v>74186851</v>
          </cell>
          <cell r="BN80" t="str">
            <v>GRUPO DE COBRO COACTIVO</v>
          </cell>
          <cell r="BP80" t="str">
            <v>DIANA CAROLINA BONILLA RODRIGUEZ</v>
          </cell>
          <cell r="BQ80" t="str">
            <v>EN EJECUCION</v>
          </cell>
        </row>
        <row r="81">
          <cell r="C81">
            <v>245</v>
          </cell>
          <cell r="D81" t="str">
            <v>ADRES-CPS-245-2023</v>
          </cell>
          <cell r="E81" t="str">
            <v>CONTRATACION DIRECTA</v>
          </cell>
          <cell r="F81" t="str">
            <v>PRESTACION DE SERVICIOS PROFESIONALES</v>
          </cell>
          <cell r="G81" t="str">
            <v>INICIAL</v>
          </cell>
          <cell r="H81">
            <v>44953</v>
          </cell>
          <cell r="I81" t="str">
            <v>YENNY CLAUDIA ALMEIDA ACERO</v>
          </cell>
          <cell r="J81" t="str">
            <v>CC</v>
          </cell>
          <cell r="K81">
            <v>39531224</v>
          </cell>
          <cell r="L81">
            <v>3</v>
          </cell>
          <cell r="M81" t="str">
            <v>Bogotá</v>
          </cell>
          <cell r="N81" t="str">
            <v>N</v>
          </cell>
          <cell r="O81" t="str">
            <v>N/A</v>
          </cell>
          <cell r="P81" t="str">
            <v>N/A</v>
          </cell>
          <cell r="Q81" t="str">
            <v>N/A</v>
          </cell>
          <cell r="R81">
            <v>44957</v>
          </cell>
          <cell r="S81">
            <v>45075</v>
          </cell>
          <cell r="T81">
            <v>118</v>
          </cell>
          <cell r="U81">
            <v>45075</v>
          </cell>
          <cell r="W81" t="str">
            <v>Prestar servicios profesionales especializados para ejercer la representación judicial en los procesos penales y denuncias. en que sea parte o interviniente la Administradora de los Recursos del Sistema General de Seguridad Social en Salud – Administradora de los Recursos del Sistema General de Seguridad Social en Salud – ADRES</v>
          </cell>
          <cell r="X81" t="str">
            <v>1. Representar judicial y extrajudicialmente a la ADRES. dentro de los términos legales las
actuaciones procesales en los procesos judiciales (radicación de poderes. asistencia a
audiencias judiciales y extrajudiciales. contestaciones. interposición de recursos contra
providencias o fallos adversos. presentación de alegatos de conclusión). conciliaciones y
asuntos judiciales subrogados del entonces Fosyga y que le sean asignados. hasta la
culminación del proceso o conciliación; encauzando su intervención en dirección a la
protección de los intereses de la ADRES dentro de los procesos penales. en particular a
obtener del proceso y a favor del contratante verdad. justicia y reparación.
2. Asistir. para el efecto. a todas las diligencias que se programen en desarrollo del curso normal
de los procesos asignados para su representación judicial e intervenir cuando las
circunstancias procesales y la dinámica del proceso así profesionalmente lo aconsejen en
dirección al cumplimiento del cometido atrás referido.
3. Interponer y sustentar en el curso ordinario de las diligencias propias de la jurisdicción penal.
los alegatos y actuaciones a que haya lugar en las instancias ordinarias según el curso del
proceso penal y demás actuaciones tendientes a defender los intereses de LA ADRES.
4. Intervenir. conforme la oportunidad procesal lo permita en punto de las solicitudes probatorias
en la etapa del juicio e incidente de reparación y colaborar en la consecuencia de evidencia y
material probatorio para facilitar la actividad de la fiscalía general de la Nación.
5. Proceder a la sustitución total o parcial de los procesos una vez se cumpla el plazo de ejecución
del contrato. y efectuar la entrega física de todos los soportes que reposen en su poder. así
como informe de diligencias pendientes.
6. Emitir conceptos en todos los temas relacionados con el objeto contractual y respecto de las
propuestas planteadas por los sindicados y/o condenados conforme los parámetros que rigen
la ley Penal. así como de los demás asuntos puestos a su conocimiento por parte del
supervisor del contrato.
7. Aportar las respectivas pruebas. así como en la práctica de diligencias judiciales en los procesos
asignados. para la respectiva Defensa Judicial.
8. Proyectar respuestas a los requerimientos de autoridades competentes y/o personas naturales
o jurídicas. relacionados con los procesos asignados y con los aspectos penales de
responsabilidad de la Entidad.
9. Realizar seguimiento y vigilancia permanente a los procesos asignados. con el fin de evitar
vencimientos de términos. que pongan en riesgo la defensa de la ADRES; sin perjuicio del
apoyo que se pueda obtener a través de la firma de vigilancia que eventualmente prestare sus
servicios a la entidad.
10. Revisar y mantener actualizada base de datos (Excel). incluyendo cada actuación de los
procesos asignados a su cargo.
11.Mantener y custodiar los expedientes a cargo dentro de los cuales deberá reposar todas las
actuaciones surtidas. sean o no de carácter judicial pero que tengan relación con el proceso o
acción; tanto en medio magnético. como físico.
12.Mantener actualizada la información en los procesos a su cargo. para lo cual debe remitir con
el informe de actividades a la ADRES las actuaciones surtidas dentro de los mismos sean o
no de carácter judicial. tales como. oficios. comunicaciones. notas internas. informes. avisos.
conceptos técnicos. demanda. contestación. recursos. excepciones. alegatos. copias de las sentencias de primera y segunda instancia. entre otros. A la ADRES deben remitirse copia de
todas y cada una de las piezas procesales de cada causa. así como de aquellas que fuesen
requeridas por la Entidad. para los fines pertinentes al archivo documental de las mismas por
parte de ADRES.
13. Presentar dentro del término las fichas técnicas de conciliación judicial que procedan dentro
de los procesos penales. para estudio y decisión del Comité de Conciliación.
14. Estructurar conceptos cuando se requieran por parte de la Coordinación. y que guarden
relación con las funciones de ADRES y/o los procesos que tiene a su cargo.
15. Registrar y actualizar de manera oportuna en el Sistema Único de Gestión e Información de la
Actividad Litigiosa del Estado- Ekogui. las solicitudes de conciliación extrajudicial. los procesos
judiciales y los trámites arbitrales a su cargo. y demás obligaciones establecidas en el Decreto
1069 de 2015 o norma que lo derogue. modifique o sustituya. debiendo entregar un paz y salvo
mensual al supervisor del contrato. de la actualización de los datos registrados en el sistema
Ekogui suscrito por el administrador en la entidad o a quien este designe.
16. Proyectar dentro del término otorgado por la ley. la respuesta a los derechos de petición.
consultas. observaciones y solicitudes que sean competencia de la Oficina Asesora Jurídica;
para lo cual contará con la herramienta electrónica que disponga la entidad para tal fin.
17. Asistir a las convocatorias de reuniones que realice el supervisor del contrato y todas aquellas
en las que se requiera de su presencia en la entidad.
18. Brindar acompañamiento o capacitación frente a asuntos de interés y relevancia jurídico-penal
a los funcionarios y contratistas de la ADRES. en los temas que estén relacionados con la
entidad.
19. Realizar todas las gestiones necesarias para garantizar la adecuada defensa de la entidad.</v>
          </cell>
          <cell r="Y81">
            <v>162</v>
          </cell>
          <cell r="Z81">
            <v>80121706</v>
          </cell>
          <cell r="AA81">
            <v>41600008</v>
          </cell>
          <cell r="AB81">
            <v>41600008</v>
          </cell>
          <cell r="AM81">
            <v>10400002</v>
          </cell>
          <cell r="AQ81" t="str">
            <v>N/A</v>
          </cell>
          <cell r="AR81">
            <v>475</v>
          </cell>
          <cell r="AS81">
            <v>44936</v>
          </cell>
          <cell r="AT81">
            <v>41600008</v>
          </cell>
          <cell r="AU81">
            <v>888</v>
          </cell>
          <cell r="AV81">
            <v>44953</v>
          </cell>
          <cell r="AW81">
            <v>41600008</v>
          </cell>
          <cell r="AX81" t="str">
            <v>A-02-02-02-008-003-01</v>
          </cell>
          <cell r="AY81" t="str">
            <v>SERVICIOS DE CONSULTORÍA EN ADMINISTRACIÓN Y SERVICIOS DE GESTIÓN; SERVICIOS DE TECNOLOGÍA DE LA INFORMACIÓN</v>
          </cell>
          <cell r="AZ81" t="str">
            <v>ASEGURADORA SOLIDARIA DE COLOMBIA</v>
          </cell>
          <cell r="BA81" t="str">
            <v>360-47-994000025015</v>
          </cell>
          <cell r="BB81">
            <v>44953</v>
          </cell>
          <cell r="BC81" t="str">
            <v>CUMPLIMIENTO</v>
          </cell>
          <cell r="BD81">
            <v>25</v>
          </cell>
          <cell r="BE81">
            <v>10400002</v>
          </cell>
          <cell r="BF81">
            <v>44953</v>
          </cell>
          <cell r="BG81">
            <v>44957</v>
          </cell>
          <cell r="BH81">
            <v>45267</v>
          </cell>
          <cell r="BI81">
            <v>44953</v>
          </cell>
          <cell r="BJ81" t="str">
            <v>O. ASESORA JURIDICA</v>
          </cell>
          <cell r="BK81" t="str">
            <v>RODRIGO ARMANDO RINCON GONZALEZ</v>
          </cell>
          <cell r="BL81"/>
          <cell r="BM81">
            <v>80200509</v>
          </cell>
          <cell r="BN81" t="str">
            <v>GRUPO DE REPRESENTACION JUDICIAL</v>
          </cell>
          <cell r="BO81" t="str">
            <v>COORDINADOR</v>
          </cell>
          <cell r="BP81" t="str">
            <v>KELLY JHOANA ITURRIAGO TORREGROSA</v>
          </cell>
          <cell r="BQ81" t="str">
            <v>TERMINADO</v>
          </cell>
          <cell r="BR81" t="str">
            <v>FEMENINO</v>
          </cell>
          <cell r="BS81" t="str">
            <v>Bogotá</v>
          </cell>
          <cell r="BT81" t="str">
            <v>Cra 56 B No 127 - 38 casa 4 NIZA</v>
          </cell>
          <cell r="BU81">
            <v>3132859654</v>
          </cell>
          <cell r="BV81" t="str">
            <v>yennyalmeida@hotmail.com</v>
          </cell>
          <cell r="BW81">
            <v>23354</v>
          </cell>
          <cell r="BX81">
            <v>45247</v>
          </cell>
          <cell r="BY81">
            <v>59</v>
          </cell>
          <cell r="BZ81" t="str">
            <v>SANITAS</v>
          </cell>
          <cell r="CA81" t="str">
            <v>PENSIONADA</v>
          </cell>
          <cell r="CB81" t="str">
            <v>POSITIVA</v>
          </cell>
          <cell r="CC81" t="str">
            <v>ABOGAO-ESP EN DERECHO PENAL-MAESTRIA EN ESTUDIOS POLITICOS-ESP EN DERECHOS HUMANOS Y DERECHO INTERNACIONAL HUMANITARIO APLICADO A LOS CONFLICTOS ARMADOS</v>
          </cell>
          <cell r="CH81" t="str">
            <v>CO1.PCCNTR.4495201</v>
          </cell>
        </row>
        <row r="82">
          <cell r="C82">
            <v>876</v>
          </cell>
          <cell r="D82" t="str">
            <v>ADRES-CPS-876-2023</v>
          </cell>
          <cell r="E82" t="str">
            <v>CONTRATACION DIRECTA</v>
          </cell>
          <cell r="F82" t="str">
            <v>PRESTACION DE SERVICIOS DE APOYO A LA GESTION</v>
          </cell>
          <cell r="G82" t="str">
            <v>INICIAL</v>
          </cell>
          <cell r="H82">
            <v>45106</v>
          </cell>
          <cell r="I82" t="str">
            <v>ANDRES FERNEY GAITAN HERNANDEZ</v>
          </cell>
          <cell r="J82" t="str">
            <v>CC</v>
          </cell>
          <cell r="K82">
            <v>80250774</v>
          </cell>
          <cell r="L82">
            <v>5</v>
          </cell>
          <cell r="M82"/>
          <cell r="N82" t="str">
            <v>N</v>
          </cell>
          <cell r="O82" t="str">
            <v>N/A</v>
          </cell>
          <cell r="P82" t="str">
            <v>N/A</v>
          </cell>
          <cell r="Q82" t="str">
            <v>N/A</v>
          </cell>
          <cell r="R82">
            <v>45112</v>
          </cell>
          <cell r="S82">
            <v>45291</v>
          </cell>
          <cell r="T82">
            <v>179</v>
          </cell>
          <cell r="U82">
            <v>45291</v>
          </cell>
          <cell r="V82" t="str">
            <v>15 TFTL/TL+4 ME O 6 SES+4 ME</v>
          </cell>
          <cell r="W8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8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82"/>
          <cell r="Z82">
            <v>93151501</v>
          </cell>
          <cell r="AA82">
            <v>28339241</v>
          </cell>
          <cell r="AB82">
            <v>28339241</v>
          </cell>
          <cell r="AC82"/>
          <cell r="AD82"/>
          <cell r="AE82"/>
          <cell r="AF82"/>
          <cell r="AG82"/>
          <cell r="AH82"/>
          <cell r="AI82"/>
          <cell r="AJ82"/>
          <cell r="AK82"/>
          <cell r="AL82"/>
          <cell r="AM82">
            <v>4048463</v>
          </cell>
          <cell r="AN82"/>
          <cell r="AO82"/>
          <cell r="AP82"/>
          <cell r="AQ82" t="str">
            <v>N/A</v>
          </cell>
          <cell r="AR82">
            <v>702</v>
          </cell>
          <cell r="AS82">
            <v>45064</v>
          </cell>
          <cell r="AT82">
            <v>538445579</v>
          </cell>
          <cell r="AU82">
            <v>10611</v>
          </cell>
          <cell r="AV82">
            <v>45111</v>
          </cell>
          <cell r="AW82">
            <v>28339241</v>
          </cell>
          <cell r="AX82" t="str">
            <v>A-02-02-02-008-003-01</v>
          </cell>
          <cell r="AY82" t="str">
            <v>SERVICIOS DE CONSULTORÍA EN ADMINISTRACIÓN Y SERVICIOS DE GESTIÓN; SERVICIOS DE TECNOLOGÍA DE LA INFORMACIÓN</v>
          </cell>
          <cell r="AZ82" t="str">
            <v>SEGUROS DEL ESTADO</v>
          </cell>
          <cell r="BA82" t="str">
            <v>14-44-101186941</v>
          </cell>
          <cell r="BB82">
            <v>45106</v>
          </cell>
          <cell r="BC82" t="str">
            <v>CUMPLIMIENTO</v>
          </cell>
          <cell r="BD82">
            <v>25</v>
          </cell>
          <cell r="BE82">
            <v>7084810.25</v>
          </cell>
          <cell r="BF82">
            <v>45106</v>
          </cell>
          <cell r="BG82">
            <v>45107</v>
          </cell>
          <cell r="BH82">
            <v>45493</v>
          </cell>
          <cell r="BI82">
            <v>45112</v>
          </cell>
          <cell r="BJ82" t="str">
            <v>D. OTRAS PRESTACIONES</v>
          </cell>
          <cell r="BK82" t="str">
            <v>MILLER ALEXANDER REINA ESCOBAR-WILSON RUBIEL VELASQUEZ CASTAÑEDA RAD 20236400051293 DEL 11 DE AGOSTO AL 30 DE AGOSTO ALCANCE HASTA EL 30 DE SEPTIEMBRE RAD 20236400059363</v>
          </cell>
          <cell r="BL82"/>
          <cell r="BM82">
            <v>70663332</v>
          </cell>
          <cell r="BN82" t="str">
            <v>GRUPO DE VALIDACIÓN DE RESULTADOS DE AUDITORÍA</v>
          </cell>
          <cell r="BO82" t="str">
            <v>GESTOR DE OPERACIONES</v>
          </cell>
          <cell r="BP82" t="str">
            <v>DIANA MARCELA SERRANO ASPRILLA</v>
          </cell>
          <cell r="BQ82" t="str">
            <v>EN EJECUCION</v>
          </cell>
          <cell r="BR82"/>
          <cell r="BS82"/>
          <cell r="BT82"/>
          <cell r="BU82"/>
          <cell r="BV82"/>
          <cell r="BW82"/>
          <cell r="BX82"/>
          <cell r="BY82"/>
          <cell r="BZ82"/>
          <cell r="CA82"/>
          <cell r="CB82"/>
          <cell r="CC82"/>
          <cell r="CD82"/>
          <cell r="CE82"/>
          <cell r="CF82"/>
          <cell r="CG82"/>
          <cell r="CH82"/>
          <cell r="CI82"/>
          <cell r="CJ82"/>
          <cell r="CK82"/>
          <cell r="CL82"/>
          <cell r="CM82"/>
          <cell r="CN82"/>
          <cell r="CO82"/>
        </row>
        <row r="83">
          <cell r="C83">
            <v>924</v>
          </cell>
          <cell r="D83" t="str">
            <v>ADRES-CPS-924-2023</v>
          </cell>
          <cell r="E83" t="str">
            <v>CONTRATACION DIRECTA</v>
          </cell>
          <cell r="F83" t="str">
            <v>PRESTACION DE SERVICIOS DE APOYO A LA GESTION</v>
          </cell>
          <cell r="G83" t="str">
            <v>INICIAL</v>
          </cell>
          <cell r="H83">
            <v>45146</v>
          </cell>
          <cell r="I83" t="str">
            <v>ANDRES GONZALO JIMENEZ HERRERA</v>
          </cell>
          <cell r="J83" t="str">
            <v>CC</v>
          </cell>
          <cell r="K83">
            <v>80882036</v>
          </cell>
          <cell r="L83">
            <v>1</v>
          </cell>
          <cell r="M83" t="str">
            <v>Bogotá</v>
          </cell>
          <cell r="N83" t="str">
            <v>N</v>
          </cell>
          <cell r="O83" t="str">
            <v>N/A</v>
          </cell>
          <cell r="P83" t="str">
            <v>N/A</v>
          </cell>
          <cell r="Q83" t="str">
            <v>N/A</v>
          </cell>
          <cell r="R83">
            <v>45149</v>
          </cell>
          <cell r="S83">
            <v>45291</v>
          </cell>
          <cell r="T83">
            <v>142</v>
          </cell>
          <cell r="U83">
            <v>45291</v>
          </cell>
          <cell r="V83" t="str">
            <v>15 TFTL/TL+4 ME O 6 SES+4 ME</v>
          </cell>
          <cell r="W83" t="str">
            <v>Apoyar los servicios de apoyo administrativo y gestión documental con el fin de depurar, clasificar, organizar y hacer transferencias del archivo de la Dirección de Otras Prestaciones bajo el procedimiento de Determinación del Deudor, al archivo central de ADRES, apoyándose en el procedimiento de Gestión Documental establecido por la Entidad</v>
          </cell>
          <cell r="X83" t="str">
            <v>1. Apoyar en la administración documental, disposición, custodia y/o eliminación de archivos, conforme a las Tablas de Retención Documental, los procedimientos y la normatividad vigente. 2. Apoyar en la integridad de los documentos que sean trasladados a la Dirección Administrativa y Financiera según las normas del Archivo General de la Nación. 3. Validar que la documentación quede organizada aplicando las Tablas de Retención Documental que tiene la Dirección de Otras Prestaciones. 4. Crear base de datos y/o actualizar el archivo digital de la Dirección de Otras Prestaciones. 5. Mantener actualizada la base de datos del inventario documental de la Dirección de Otras Prestaciones. 6. Apoyar en la reasignación de la información que radican para la Dirección Otras Prestaciones en el sistema ORFEO. 7. Apoyar en el envió de las comunicaciones emitidas por la Dirección de Otras Prestaciones físicamente y/o correo electrónico certificado. 8. Apoyar en la realización de las diferentes actividades de tipo operativo que demande la gestión de las actividades propias de proceso de revisión documental. 9. Asistir oportunamente a todas las reuniones y/o mesas de trabajo programadas por el supervisor del contrato, la respectiva Coordinación de Grupo y/o líder. 10. Cumplir con las demás actividades que se deriven del objeto y naturaleza del contrato, que para el efecto la designe la Entidad.</v>
          </cell>
          <cell r="Z83">
            <v>93151501</v>
          </cell>
          <cell r="AA83">
            <v>16847908</v>
          </cell>
          <cell r="AB83">
            <v>16847908</v>
          </cell>
          <cell r="AM83">
            <v>3063256</v>
          </cell>
          <cell r="AQ83" t="str">
            <v>N/A</v>
          </cell>
          <cell r="AR83">
            <v>847</v>
          </cell>
          <cell r="AS83">
            <v>45131</v>
          </cell>
          <cell r="AT83">
            <v>16847908</v>
          </cell>
          <cell r="AU83">
            <v>15449</v>
          </cell>
          <cell r="AV83">
            <v>45149</v>
          </cell>
          <cell r="AW83">
            <v>16847908</v>
          </cell>
          <cell r="AX83" t="str">
            <v>A-02-02-02-008-003-01</v>
          </cell>
          <cell r="AY83" t="str">
            <v>SERVICIOS DE CONSULTORÍA EN ADMINISTRACIÓN Y SERVICIOS DE GESTIÓN; SERVICIOS DE TECNOLOGÍA DE LA INFORMACIÓN</v>
          </cell>
          <cell r="AZ83" t="str">
            <v>ASEGURADORA SOLIDARIA DE COLOMBIA</v>
          </cell>
          <cell r="BA83" t="str">
            <v>380 47 994000137355</v>
          </cell>
          <cell r="BB83">
            <v>45147</v>
          </cell>
          <cell r="BC83" t="str">
            <v>CUMPLIMIENTO</v>
          </cell>
          <cell r="BD83">
            <v>25</v>
          </cell>
          <cell r="BE83">
            <v>4211977</v>
          </cell>
          <cell r="BF83">
            <v>45147</v>
          </cell>
          <cell r="BG83">
            <v>45147</v>
          </cell>
          <cell r="BH83">
            <v>45476</v>
          </cell>
          <cell r="BI83">
            <v>45148</v>
          </cell>
          <cell r="BJ83" t="str">
            <v>D. OTRAS PRESTACIONES</v>
          </cell>
          <cell r="BK83" t="str">
            <v>LUZ ADRIANA MELO SABOYA</v>
          </cell>
          <cell r="BM83">
            <v>51709905</v>
          </cell>
          <cell r="BN83" t="str">
            <v>D. OTRAS PRESTACIONES</v>
          </cell>
          <cell r="BO83" t="str">
            <v>TECNICO ADMINISTRATIVO</v>
          </cell>
          <cell r="BP83" t="str">
            <v>DIANA MARCELA SERRANO ASPRILLA</v>
          </cell>
          <cell r="BQ83" t="str">
            <v>EN EJECUCION</v>
          </cell>
          <cell r="BR83" t="str">
            <v>MASCULINO</v>
          </cell>
          <cell r="BS83" t="str">
            <v>Soacha</v>
          </cell>
          <cell r="BT83" t="str">
            <v>DG 17 N 40 49 Interior 8 Apartamento 404</v>
          </cell>
          <cell r="BU83">
            <v>3228005326</v>
          </cell>
          <cell r="BV83" t="str">
            <v>Andrewhimhers@Gmail.com</v>
          </cell>
          <cell r="BW83">
            <v>31300</v>
          </cell>
          <cell r="BX83">
            <v>45247</v>
          </cell>
          <cell r="BY83">
            <v>38</v>
          </cell>
          <cell r="BZ83" t="str">
            <v>COMPENSAR</v>
          </cell>
          <cell r="CA83" t="str">
            <v>PORVENIR</v>
          </cell>
          <cell r="CB83" t="str">
            <v>POSITIVA</v>
          </cell>
          <cell r="CC83" t="str">
            <v>TÉCNICO LABORAL EN ANALISIS Y PROGRAMACIÓN DE SISTEMAS</v>
          </cell>
        </row>
        <row r="84">
          <cell r="C84">
            <v>618</v>
          </cell>
          <cell r="D84" t="str">
            <v>ADRES-CPS-618-2023</v>
          </cell>
          <cell r="E84" t="str">
            <v>CONTRATACION DIRECTA</v>
          </cell>
          <cell r="F84" t="str">
            <v>PRESTACION DE SERVICIOS PROFESIONALES</v>
          </cell>
          <cell r="G84" t="str">
            <v>INICIAL</v>
          </cell>
          <cell r="H84">
            <v>45078</v>
          </cell>
          <cell r="I84" t="str">
            <v>DIANA CATALINA PRADO CALLE</v>
          </cell>
          <cell r="J84" t="str">
            <v>CC</v>
          </cell>
          <cell r="K84">
            <v>39584159</v>
          </cell>
          <cell r="L84">
            <v>1</v>
          </cell>
          <cell r="M84" t="str">
            <v>Bogotá</v>
          </cell>
          <cell r="N84" t="str">
            <v>N</v>
          </cell>
          <cell r="O84" t="str">
            <v>N/A</v>
          </cell>
          <cell r="P84" t="str">
            <v>N/A</v>
          </cell>
          <cell r="Q84" t="str">
            <v>N/A</v>
          </cell>
          <cell r="R84">
            <v>45082</v>
          </cell>
          <cell r="S84">
            <v>45291</v>
          </cell>
          <cell r="T84">
            <v>94</v>
          </cell>
          <cell r="U84">
            <v>45176</v>
          </cell>
          <cell r="W84"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84"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84">
            <v>80121700</v>
          </cell>
          <cell r="AA84">
            <v>55808000</v>
          </cell>
          <cell r="AB84">
            <v>55808000</v>
          </cell>
          <cell r="AM84">
            <v>6976000</v>
          </cell>
          <cell r="AQ84" t="str">
            <v>N/A</v>
          </cell>
          <cell r="AR84">
            <v>664</v>
          </cell>
          <cell r="AS84">
            <v>45056</v>
          </cell>
          <cell r="AT84">
            <v>390656000</v>
          </cell>
          <cell r="AU84">
            <v>9996</v>
          </cell>
          <cell r="AV84">
            <v>45078</v>
          </cell>
          <cell r="AW84">
            <v>55808000</v>
          </cell>
          <cell r="AX84" t="str">
            <v>A-02-02-02-008-002-01</v>
          </cell>
          <cell r="AY84" t="str">
            <v>SERVICIOS JURÍDICOS</v>
          </cell>
          <cell r="AZ84" t="str">
            <v>SEGUROS DEL ESTADO</v>
          </cell>
          <cell r="BA84" t="str">
            <v>11-46-101036669</v>
          </cell>
          <cell r="BB84">
            <v>45076</v>
          </cell>
          <cell r="BC84" t="str">
            <v>CUMPLIMIENTO</v>
          </cell>
          <cell r="BD84">
            <v>25</v>
          </cell>
          <cell r="BE84">
            <v>13952000</v>
          </cell>
          <cell r="BF84">
            <v>45076</v>
          </cell>
          <cell r="BG84">
            <v>45078</v>
          </cell>
          <cell r="BH84">
            <v>45478</v>
          </cell>
          <cell r="BI84">
            <v>45080</v>
          </cell>
          <cell r="BJ84" t="str">
            <v>O. ASESORA JURIDICA</v>
          </cell>
          <cell r="BK84" t="str">
            <v>JULIO EDUARDO RODRIGUEZ ALVARADO</v>
          </cell>
          <cell r="BL84"/>
          <cell r="BM84">
            <v>1085251376</v>
          </cell>
          <cell r="BN84" t="str">
            <v>GRUPO DE ACCIONES CONSTITUCIONALES Y TUTELAS</v>
          </cell>
          <cell r="BO84" t="str">
            <v>COORDINADOR</v>
          </cell>
          <cell r="BP84" t="str">
            <v>JUAN CAMILO MARTINEZ RODRIGUEZ</v>
          </cell>
          <cell r="BQ84" t="str">
            <v>TERMINADO</v>
          </cell>
        </row>
        <row r="85">
          <cell r="C85">
            <v>330</v>
          </cell>
          <cell r="D85" t="str">
            <v>ADRES-CPS-330-2023</v>
          </cell>
          <cell r="E85" t="str">
            <v>CONTRATACION DIRECTA</v>
          </cell>
          <cell r="F85" t="str">
            <v>PRESTACION DE SERVICIOS DE APOYO A LA GESTION</v>
          </cell>
          <cell r="G85" t="str">
            <v>INICIAL</v>
          </cell>
          <cell r="H85">
            <v>44964</v>
          </cell>
          <cell r="I85" t="str">
            <v>LIGIA ASTRID GONZALEZ SUAZA</v>
          </cell>
          <cell r="J85" t="str">
            <v>CC</v>
          </cell>
          <cell r="K85">
            <v>39647273</v>
          </cell>
          <cell r="L85">
            <v>3</v>
          </cell>
          <cell r="M85" t="str">
            <v>Bogotá</v>
          </cell>
          <cell r="N85" t="str">
            <v>N</v>
          </cell>
          <cell r="O85" t="str">
            <v>N/A</v>
          </cell>
          <cell r="P85" t="str">
            <v>N/A</v>
          </cell>
          <cell r="Q85" t="str">
            <v>N/A</v>
          </cell>
          <cell r="R85">
            <v>44966</v>
          </cell>
          <cell r="S85">
            <v>45085</v>
          </cell>
          <cell r="T85">
            <v>119</v>
          </cell>
          <cell r="U85">
            <v>45085</v>
          </cell>
          <cell r="V85" t="str">
            <v>15 TFTL/TL+4 ME O 6 SES+4 ME</v>
          </cell>
          <cell r="W85"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85"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85"/>
          <cell r="Z85">
            <v>93151501</v>
          </cell>
          <cell r="AA85">
            <v>16193852</v>
          </cell>
          <cell r="AB85">
            <v>16193852</v>
          </cell>
          <cell r="AC85"/>
          <cell r="AD85"/>
          <cell r="AE85"/>
          <cell r="AF85"/>
          <cell r="AG85"/>
          <cell r="AH85"/>
          <cell r="AI85"/>
          <cell r="AJ85"/>
          <cell r="AK85"/>
          <cell r="AL85"/>
          <cell r="AM85">
            <v>4048463</v>
          </cell>
          <cell r="AN85"/>
          <cell r="AO85"/>
          <cell r="AP85"/>
          <cell r="AQ85" t="str">
            <v>N/A</v>
          </cell>
          <cell r="AR85">
            <v>448</v>
          </cell>
          <cell r="AS85">
            <v>44936</v>
          </cell>
          <cell r="AT85">
            <v>421040152</v>
          </cell>
          <cell r="AU85">
            <v>2528</v>
          </cell>
          <cell r="AV85">
            <v>44965</v>
          </cell>
          <cell r="AW85">
            <v>16193852</v>
          </cell>
          <cell r="AX85" t="str">
            <v>A-02-02-02-008-003-01</v>
          </cell>
          <cell r="AY85" t="str">
            <v>SERVICIOS DE CONSULTORÍA EN ADMINISTRACIÓN Y SERVICIOS DE GESTIÓN; SERVICIOS DE TECNOLOGÍA DE LA INFORMACIÓN</v>
          </cell>
          <cell r="AZ85" t="str">
            <v>ASEGURADORA SOLIDARIA DE COLOMBIA</v>
          </cell>
          <cell r="BA85" t="str">
            <v>376-47-994000020654</v>
          </cell>
          <cell r="BB85">
            <v>44966</v>
          </cell>
          <cell r="BC85" t="str">
            <v>CUMPLIMIENTO</v>
          </cell>
          <cell r="BD85">
            <v>25</v>
          </cell>
          <cell r="BE85">
            <v>4048463</v>
          </cell>
          <cell r="BF85">
            <v>44964</v>
          </cell>
          <cell r="BG85">
            <v>44966</v>
          </cell>
          <cell r="BH85">
            <v>45291</v>
          </cell>
          <cell r="BI85">
            <v>44964</v>
          </cell>
          <cell r="BJ85" t="str">
            <v>D. OTRAS PRESTACIONES</v>
          </cell>
          <cell r="BK85" t="str">
            <v>LEIDY JANNETH LUIS CUERVO</v>
          </cell>
          <cell r="BM85">
            <v>53062135</v>
          </cell>
          <cell r="BN85" t="str">
            <v>GRUPO DE VALIDACIÓN DE RESULTADOS DE AUDITORÍA</v>
          </cell>
          <cell r="BO85" t="str">
            <v>GESTOR DE OPERACIONES</v>
          </cell>
          <cell r="BP85" t="str">
            <v>JOSE WILLMAN TORRRES GOMEZ</v>
          </cell>
          <cell r="BQ85" t="str">
            <v>TERMINADO</v>
          </cell>
          <cell r="BR85" t="str">
            <v>FEMENINO</v>
          </cell>
          <cell r="BS85" t="str">
            <v>Bogotá</v>
          </cell>
          <cell r="BT85" t="str">
            <v>Cl 35 Sur No 14-88</v>
          </cell>
          <cell r="BU85">
            <v>3102281617</v>
          </cell>
          <cell r="BV85" t="str">
            <v>astridg69@gmail.com</v>
          </cell>
          <cell r="BW85">
            <v>24790</v>
          </cell>
          <cell r="BX85">
            <v>45247</v>
          </cell>
          <cell r="BY85">
            <v>56</v>
          </cell>
          <cell r="BZ85" t="str">
            <v>SANITAS</v>
          </cell>
          <cell r="CA85" t="str">
            <v>COLPENSIONES</v>
          </cell>
          <cell r="CB85" t="str">
            <v>POSITIVA</v>
          </cell>
          <cell r="CC85" t="str">
            <v>ADM HOSPITALARIA</v>
          </cell>
          <cell r="CD85"/>
          <cell r="CE85"/>
          <cell r="CF85"/>
          <cell r="CG85"/>
          <cell r="CH85" t="str">
            <v>CO1.PCCNTR.4573487</v>
          </cell>
          <cell r="CI85"/>
          <cell r="CJ85"/>
          <cell r="CK85"/>
          <cell r="CL85"/>
          <cell r="CM85"/>
          <cell r="CN85"/>
          <cell r="CO85"/>
        </row>
        <row r="86">
          <cell r="C86">
            <v>947</v>
          </cell>
          <cell r="D86" t="str">
            <v>ADRES-CPS-947-2023</v>
          </cell>
          <cell r="E86" t="str">
            <v>CONTRATACION DIRECTA</v>
          </cell>
          <cell r="F86" t="str">
            <v>PRESTACION DE SERVICIOS PROFESIONALES</v>
          </cell>
          <cell r="G86" t="str">
            <v>INICIAL</v>
          </cell>
          <cell r="H86">
            <v>45190</v>
          </cell>
          <cell r="I86" t="str">
            <v>ANDRES GUILLERMO BRUCE RUIZ</v>
          </cell>
          <cell r="J86" t="str">
            <v>CC</v>
          </cell>
          <cell r="K86">
            <v>80844255</v>
          </cell>
          <cell r="L86">
            <v>4</v>
          </cell>
          <cell r="M86" t="str">
            <v>Bogotá</v>
          </cell>
          <cell r="N86" t="str">
            <v>N</v>
          </cell>
          <cell r="O86" t="str">
            <v>N/A</v>
          </cell>
          <cell r="P86" t="str">
            <v>N/A</v>
          </cell>
          <cell r="Q86" t="str">
            <v>N/A</v>
          </cell>
          <cell r="R86">
            <v>45191</v>
          </cell>
          <cell r="S86">
            <v>45291</v>
          </cell>
          <cell r="T86">
            <v>100</v>
          </cell>
          <cell r="U86">
            <v>45291</v>
          </cell>
          <cell r="V86" t="str">
            <v>14 TP</v>
          </cell>
          <cell r="W86" t="str">
            <v>Prestar Servicios Profesionales para desarrollar las actividades en referencia a la gestión, control y mejora continua de los procesos que integran la operación de las Bases de Datos BDUA, BDEX y PVS"</v>
          </cell>
          <cell r="X86" t="str">
            <v>1. Brindar la atención, respuesta y asistencias técnicas dentro de los términos de ley, a las PQRS recibidas a través de los diferentes canales de atención dispuestos por la ADRES para tal fin, que le sean asignadas relacionados con la operación de la BDUA, BDEX y PVS. 2. Aplicar seguimientos a las EPS para el reporte correcto, oportuno y eficaz de la información para la actualización de la BDUA, BDEX y PVS. 3. Realizar depuraciones a las bases de datos cuyo contenido corresponda a las afiliaciones que opera la ADRES. 4. Realizar los informes de seguimiento y control relacionados con la calidad y oportunidad en la entrega de los archivos remitidos por la EPS, EPS-S, entidades de los regímenes de excepción y especial, entidades prestadoras de planes voluntarios de salud, INPEC y entes territoriales en cada uno de los procesos establecidos en el marco normativo. 5. Identificar y reportar las oportunidades de mejora en los procesos y procedimientos administrativos que soportan la operación de la BDUA, BDEX y PVS y asiste a la DGTIC en la actualización y mejoras de acuerdo con el sistema integrado de gestión de la ADRES. 6. Validar y documentar los resultados de la ejecución de los procesos y procedimientos funcionales y administrativos que soportan la operación de la BDUA, BDEX y PVS para asegurar la oportunidad y calidad de la información de los afiliados. 7. Brindar apoyo en la ejecución de los procesos y procedimientos para la gestión de las auditorías a la BDUA, detección y corrección de posibles inconsistencias en los datos que soportan los procesos de reconocimiento de la UPC y así mismo, documentar los resultados para ser informados a las EPS. 8. Realizar el control y seguimiento a las glosas que se generen dentro de los procesos de reporte de información por parte de EPS, EPS-S, entidades de los regímenes de excepción y especial, entidades prestadoras de planes voluntarios de salud, el INPEC y entes territoriales, para asegurar el procesamiento del mayor número de novedades con oportunidad y calidad 9. Verificar y monitorear la correcta operación y resultados de los procesos de BDUA, BDEX y PVS de acuerdo con las Resoluciones generadas por el Ministerio de Salud y Protección Social y el aseguramiento de la publicación de los resultados del proceso en el SFTP para que las entidades descarguen dicha información. 10. Documentar y reportar las oportunidades de mejora en la operación que sean identificadas y los resultados de los procesos de BDUA de acuerdo con las Resoluciones generadas por el Ministerio de Salud y Protección Social y así mismo, el aseguramiento de la publicación de los resultados del proceso en el SFTP para que las entidades descarguen información que se les dispone. 11. Realizar los distintos informes requeridos por la ADRES, actores del sistema y entes de control, relacionados con la operación de la BDUA, BDEX y PVS. 12. Llevar a cabo el correspondiente seguimiento para el mejoramiento continuo de los procesos que se ejecutan, formular las recomendaciones y sugerencias para que se evalúe su conveniencia. 13. Las demás actividades que se deriven del objeto y naturaleza del contrato, que para el efecto le designe la supervisión del contrato conforme a las necesidades de la dirección de la DGTIC.</v>
          </cell>
          <cell r="Z86" t="str">
            <v>81111800 </v>
          </cell>
          <cell r="AA86">
            <v>34555892</v>
          </cell>
          <cell r="AB86">
            <v>34555892</v>
          </cell>
          <cell r="AM86">
            <v>4936556</v>
          </cell>
          <cell r="AQ86" t="str">
            <v>N/A</v>
          </cell>
          <cell r="AR86">
            <v>868</v>
          </cell>
          <cell r="AS86">
            <v>45189</v>
          </cell>
          <cell r="AT86">
            <v>34555892</v>
          </cell>
          <cell r="AU86">
            <v>23637</v>
          </cell>
          <cell r="AV86">
            <v>45191</v>
          </cell>
          <cell r="AW86">
            <v>34555892</v>
          </cell>
          <cell r="AX86" t="str">
            <v>A-02-02-02-008-003-01</v>
          </cell>
          <cell r="AY86" t="str">
            <v>SERVICIOS DE CONSULTORÍA EN ADMINISTRACIÓN Y SERVICIOS DE GESTIÓN; SERVICIOS DE TECNOLOGÍA DE LA INFORMACIÓN</v>
          </cell>
          <cell r="AZ86" t="str">
            <v>SEGUROS DEL ESTADO</v>
          </cell>
          <cell r="BA86" t="str">
            <v>14-44-101193829</v>
          </cell>
          <cell r="BB86">
            <v>45191</v>
          </cell>
          <cell r="BC86" t="str">
            <v>CUMPLIMIENTO</v>
          </cell>
          <cell r="BD86">
            <v>25</v>
          </cell>
          <cell r="BE86">
            <v>8638973</v>
          </cell>
          <cell r="BF86">
            <v>45190</v>
          </cell>
          <cell r="BG86">
            <v>45191</v>
          </cell>
          <cell r="BH86">
            <v>45483</v>
          </cell>
          <cell r="BI86">
            <v>45191</v>
          </cell>
          <cell r="BK86" t="str">
            <v xml:space="preserve">WILMER GARCIA LONDOÑO-WILLIAM ANDRES PAEZ PINZÓN  RAD 20236400061743 DEL 2 DE OCTUBRE AL 23 DE OCTUBRE </v>
          </cell>
          <cell r="BM86">
            <v>80152956</v>
          </cell>
          <cell r="BN86" t="str">
            <v>GESTOR DE OPERACIONES</v>
          </cell>
          <cell r="BQ86" t="str">
            <v>EN EJECUCION</v>
          </cell>
        </row>
        <row r="87">
          <cell r="C87">
            <v>279</v>
          </cell>
          <cell r="D87" t="str">
            <v>ADRES-CPS-279-2023</v>
          </cell>
          <cell r="E87" t="str">
            <v>CONTRATACION DIRECTA</v>
          </cell>
          <cell r="F87" t="str">
            <v>PRESTACION DE SERVICIOS DE APOYO A LA GESTION</v>
          </cell>
          <cell r="G87" t="str">
            <v>INICIAL</v>
          </cell>
          <cell r="H87">
            <v>44956</v>
          </cell>
          <cell r="I87" t="str">
            <v>SILVIA MILEIDE CHAVES RINCON</v>
          </cell>
          <cell r="J87" t="str">
            <v>CC</v>
          </cell>
          <cell r="K87">
            <v>39695180</v>
          </cell>
          <cell r="L87">
            <v>1</v>
          </cell>
          <cell r="M87" t="str">
            <v>Bogotá</v>
          </cell>
          <cell r="N87" t="str">
            <v>N</v>
          </cell>
          <cell r="O87" t="str">
            <v>N/A</v>
          </cell>
          <cell r="P87" t="str">
            <v>N/A</v>
          </cell>
          <cell r="Q87" t="str">
            <v>N/A</v>
          </cell>
          <cell r="R87">
            <v>44958</v>
          </cell>
          <cell r="S87">
            <v>45077</v>
          </cell>
          <cell r="T87">
            <v>119</v>
          </cell>
          <cell r="U87">
            <v>45077</v>
          </cell>
          <cell r="W87" t="str">
            <v>Apoyar al Grupo de Acciones Constitucionales y de Tutela de la Oficina Asesora Jurídica de la ADRES en las actividades de registro. clasificación y control de la documentación</v>
          </cell>
          <cell r="X87" t="str">
            <v>1. Efectuar el reparto de los documentos allegados a la entidad derivados de las acciones constitucionales y de tutela en las cuales la ADRES haga parte o sea tercero interesado. 2. Apoyar a la coordinación en la remisión de las respuestas a las actuaciones surtidas a través del sistema de correspondencia de la entidad. ya sea por medio físico o vía mail. de forma tal que se garantice su envió dentro del término requerido para ello. 3. Elaborar. actualizar o suministrar. según sea el caso. la información correspondiente para que se mantenga actualizada la base de datos (CMR) con el estado de las acciones constitucionales y de tutela de acuerdo con las instrucciones que se impartan al respecto.4. Presentar informe mensual indicando la cantidad de asuntos tramitados por los
abogados resaltando los casos que hayan sido atendidos extemporáneamente y las razones que
sustenten dicha situación.
5. Realizar el archivo digital de los insumos requeridos a las áreas.
6. Apoyar a la coordinación en la elaboración de las estadísticas mensuales de las
acciones constitucionales y de tutelas gestionadas.
7. Ingresar los datos requeridos al sistema CRM en el marco de las actualizaciones
realizadas para la mejora del referido sistema.
8. Mantener y custodiar los documentos de los asuntos a su cargo. los cuales deben estar
integrados con todas y cada una de las actuaciones surtidas dentro del trámite
9. Cumplir y propender por la observancia de los términos y actuaciones establecidas en
las normas procesales y sustanciales.
10. Cumplir con las demás actividades que le sean asignadas por la Coordinación del
Grupo y que se encuentren relacionadas con el objeto del contrato</v>
          </cell>
          <cell r="Y87">
            <v>99</v>
          </cell>
          <cell r="Z87">
            <v>80121700</v>
          </cell>
          <cell r="AA87">
            <v>17230768</v>
          </cell>
          <cell r="AB87">
            <v>17230768</v>
          </cell>
          <cell r="AM87">
            <v>4307692</v>
          </cell>
          <cell r="AQ87" t="str">
            <v>N/A</v>
          </cell>
          <cell r="AR87">
            <v>393</v>
          </cell>
          <cell r="AS87">
            <v>44932</v>
          </cell>
          <cell r="AT87">
            <v>17230768</v>
          </cell>
          <cell r="AU87">
            <v>2424</v>
          </cell>
          <cell r="AV87">
            <v>44957</v>
          </cell>
          <cell r="AW87">
            <v>17230768</v>
          </cell>
          <cell r="AX87" t="str">
            <v>A-02-02-02-008- 003-09</v>
          </cell>
          <cell r="AY87" t="str">
            <v>OTROS SERVICIOS PROFESIONALES Y TÉCNICOS N.C.P</v>
          </cell>
          <cell r="AZ87" t="str">
            <v>SEGUROS DEL ESTADO</v>
          </cell>
          <cell r="BA87" t="str">
            <v>33-46-101047563</v>
          </cell>
          <cell r="BB87">
            <v>44957</v>
          </cell>
          <cell r="BC87" t="str">
            <v>CUMPLIMIENTO</v>
          </cell>
          <cell r="BD87">
            <v>25</v>
          </cell>
          <cell r="BE87">
            <v>4307692</v>
          </cell>
          <cell r="BF87">
            <v>44957</v>
          </cell>
          <cell r="BG87">
            <v>44958</v>
          </cell>
          <cell r="BH87">
            <v>45271</v>
          </cell>
          <cell r="BI87">
            <v>44958</v>
          </cell>
          <cell r="BJ87" t="str">
            <v>O. ASESORA JURIDICA</v>
          </cell>
          <cell r="BK87" t="str">
            <v>JULIO EDUARDO RODRIGUEZ ALVARADO</v>
          </cell>
          <cell r="BL87"/>
          <cell r="BM87">
            <v>1085251376</v>
          </cell>
          <cell r="BN87" t="str">
            <v>GRUPO DE ACCIONES CONSTITUCIONALES Y TUTELAS</v>
          </cell>
          <cell r="BO87" t="str">
            <v>COORDINADOR</v>
          </cell>
          <cell r="BP87" t="str">
            <v>KELLY JHOANA ITURRIAGO TORREGROSA</v>
          </cell>
          <cell r="BQ87" t="str">
            <v>TERMINADO</v>
          </cell>
          <cell r="BR87" t="str">
            <v>FEMENINO</v>
          </cell>
          <cell r="BS87" t="str">
            <v>Bogotá</v>
          </cell>
          <cell r="BT87" t="str">
            <v>Cl 163B No 45-32 INT 5 ATO 302</v>
          </cell>
          <cell r="BU87">
            <v>3142566096</v>
          </cell>
          <cell r="BV87" t="str">
            <v>chavesrinconsilvia@hotmail.com</v>
          </cell>
          <cell r="BW87">
            <v>23993</v>
          </cell>
          <cell r="BX87">
            <v>45247</v>
          </cell>
          <cell r="BY87">
            <v>58</v>
          </cell>
          <cell r="BZ87" t="str">
            <v>COMPENSAR</v>
          </cell>
          <cell r="CA87" t="str">
            <v>COLFONDOS</v>
          </cell>
          <cell r="CB87" t="str">
            <v>POSITIVA</v>
          </cell>
          <cell r="CC87" t="str">
            <v>TECNOLOGIA EN ADM DE EMPRESAS</v>
          </cell>
          <cell r="CH87" t="str">
            <v>CO1.PCCNTR.4515120</v>
          </cell>
        </row>
        <row r="88">
          <cell r="C88">
            <v>494</v>
          </cell>
          <cell r="D88" t="str">
            <v>ADRES-CPS-494-2023</v>
          </cell>
          <cell r="E88" t="str">
            <v>CONTRATACION DIRECTA</v>
          </cell>
          <cell r="F88" t="str">
            <v>PRESTACION DE SERVICIOS DE APOYO A LA GESTION</v>
          </cell>
          <cell r="G88" t="str">
            <v>INICIAL</v>
          </cell>
          <cell r="H88">
            <v>45058</v>
          </cell>
          <cell r="I88" t="str">
            <v>ANDRES MAURICIO MORALES BONILLA</v>
          </cell>
          <cell r="J88" t="str">
            <v>CC</v>
          </cell>
          <cell r="K88">
            <v>1022347144</v>
          </cell>
          <cell r="L88">
            <v>3</v>
          </cell>
          <cell r="M88" t="str">
            <v>Bogotá</v>
          </cell>
          <cell r="N88" t="str">
            <v>N</v>
          </cell>
          <cell r="O88" t="str">
            <v>N/A</v>
          </cell>
          <cell r="P88" t="str">
            <v>N/A</v>
          </cell>
          <cell r="Q88" t="str">
            <v>N/A</v>
          </cell>
          <cell r="R88">
            <v>45062</v>
          </cell>
          <cell r="S88">
            <v>45291</v>
          </cell>
          <cell r="T88">
            <v>229</v>
          </cell>
          <cell r="U88">
            <v>45291</v>
          </cell>
          <cell r="V88" t="str">
            <v>15 TFTL/TL+4 ME O 6 SES+4 ME</v>
          </cell>
          <cell r="W88"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8"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88">
            <v>93151501</v>
          </cell>
          <cell r="AA88">
            <v>38460399</v>
          </cell>
          <cell r="AB88">
            <v>38460399</v>
          </cell>
          <cell r="AM88">
            <v>4048463</v>
          </cell>
          <cell r="AQ88" t="str">
            <v>N/A</v>
          </cell>
          <cell r="AR88">
            <v>605</v>
          </cell>
          <cell r="AS88">
            <v>45016</v>
          </cell>
          <cell r="AT88">
            <v>1999940748</v>
          </cell>
          <cell r="AU88">
            <v>8113</v>
          </cell>
          <cell r="AV88">
            <v>45062</v>
          </cell>
          <cell r="AW88">
            <v>38460399</v>
          </cell>
          <cell r="AX88" t="str">
            <v>A-02-02-02-008-003-01</v>
          </cell>
          <cell r="AY88" t="str">
            <v>SERVICIOS DE CONSULTORÍA EN ADMINISTRACIÓN Y SERVICIOS DE GESTIÓN; SERVICIOS DE TECNOLOGÍA DE LA INFORMACIÓN</v>
          </cell>
          <cell r="AZ88" t="str">
            <v>ASEGURADORA SOLIDARIA DE COLOMBIA</v>
          </cell>
          <cell r="BA88" t="str">
            <v>380-47-994000135012</v>
          </cell>
          <cell r="BB88">
            <v>45061</v>
          </cell>
          <cell r="BC88" t="str">
            <v>CUMPLIMIENTO</v>
          </cell>
          <cell r="BD88">
            <v>25</v>
          </cell>
          <cell r="BE88">
            <v>9615099.75</v>
          </cell>
          <cell r="BF88">
            <v>45058</v>
          </cell>
          <cell r="BG88">
            <v>45062</v>
          </cell>
          <cell r="BH88">
            <v>45476</v>
          </cell>
          <cell r="BI88">
            <v>45062</v>
          </cell>
          <cell r="BJ88" t="str">
            <v>D. OTRAS PRESTACIONES</v>
          </cell>
          <cell r="BK88" t="str">
            <v>CAMILO ALBERTO ALFARO JIMENEZ-EDINSON MAURICIO HERNANDEZ MANRIQUE RAD 20236400060953  A PARTIR DEL 29 DE SEPTIEMBRE AL 20 DE OCTUBRE</v>
          </cell>
          <cell r="BM88">
            <v>1020740232</v>
          </cell>
          <cell r="BN88" t="str">
            <v>GRUPO DE GESTIÓN DE RECONOCIMIENTOS</v>
          </cell>
          <cell r="BO88" t="str">
            <v>GESTOR DE OPERACIONES</v>
          </cell>
          <cell r="BP88" t="str">
            <v>JUAN CAMILO MARTINEZ RODRIGUEZ</v>
          </cell>
          <cell r="BQ88" t="str">
            <v>EN EJECUCION</v>
          </cell>
          <cell r="BX88">
            <v>45247</v>
          </cell>
          <cell r="BY88">
            <v>123</v>
          </cell>
          <cell r="CH88" t="str">
            <v>CO1.PCCNTR.4946315</v>
          </cell>
        </row>
        <row r="89">
          <cell r="C89">
            <v>190</v>
          </cell>
          <cell r="D89" t="str">
            <v>ADRES-CPS-190-2023</v>
          </cell>
          <cell r="E89" t="str">
            <v>CONTRATACION DIRECTA</v>
          </cell>
          <cell r="F89" t="str">
            <v>PRESTACION DE SERVICIOS PROFESIONALES</v>
          </cell>
          <cell r="G89" t="str">
            <v>INICIAL</v>
          </cell>
          <cell r="H89">
            <v>44946</v>
          </cell>
          <cell r="I89" t="str">
            <v>RUTH MARIA BOLIVAR JARAMILLO</v>
          </cell>
          <cell r="J89" t="str">
            <v>CC</v>
          </cell>
          <cell r="K89">
            <v>39746311</v>
          </cell>
          <cell r="L89">
            <v>1</v>
          </cell>
          <cell r="M89" t="str">
            <v>Bogotá</v>
          </cell>
          <cell r="N89" t="str">
            <v>N</v>
          </cell>
          <cell r="O89" t="str">
            <v>N/A</v>
          </cell>
          <cell r="P89" t="str">
            <v>N/A</v>
          </cell>
          <cell r="Q89" t="str">
            <v>N/A</v>
          </cell>
          <cell r="R89">
            <v>44950</v>
          </cell>
          <cell r="S89">
            <v>45069</v>
          </cell>
          <cell r="T89">
            <v>119</v>
          </cell>
          <cell r="U89">
            <v>45069</v>
          </cell>
          <cell r="V89" t="str">
            <v>11 TP+E+11 MEP</v>
          </cell>
          <cell r="W89"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9"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89">
            <v>173</v>
          </cell>
          <cell r="Z89">
            <v>80121706</v>
          </cell>
          <cell r="AA89">
            <v>27904000</v>
          </cell>
          <cell r="AB89">
            <v>27904000</v>
          </cell>
          <cell r="AM89">
            <v>6976000</v>
          </cell>
          <cell r="AQ89" t="str">
            <v>N/A</v>
          </cell>
          <cell r="AR89">
            <v>517</v>
          </cell>
          <cell r="AS89">
            <v>44938</v>
          </cell>
          <cell r="AT89">
            <v>423861760</v>
          </cell>
          <cell r="AU89">
            <v>462</v>
          </cell>
          <cell r="AV89">
            <v>44949</v>
          </cell>
          <cell r="AW89">
            <v>27904000</v>
          </cell>
          <cell r="AX89" t="str">
            <v>A-02-02-02-008-002-01</v>
          </cell>
          <cell r="AY89" t="str">
            <v>SERVICIOS JURÍDICOS</v>
          </cell>
          <cell r="AZ89" t="str">
            <v>SEGUROS DEL ESTADO</v>
          </cell>
          <cell r="BA89" t="str">
            <v>17-44-101207976</v>
          </cell>
          <cell r="BB89">
            <v>44949</v>
          </cell>
          <cell r="BC89" t="str">
            <v>CUMPLIMIENTO</v>
          </cell>
          <cell r="BD89">
            <v>25</v>
          </cell>
          <cell r="BE89">
            <v>6976000</v>
          </cell>
          <cell r="BF89">
            <v>44949</v>
          </cell>
          <cell r="BG89">
            <v>44949</v>
          </cell>
          <cell r="BH89">
            <v>45260</v>
          </cell>
          <cell r="BI89">
            <v>44950</v>
          </cell>
          <cell r="BJ89" t="str">
            <v>O. ASESORA JURIDICA</v>
          </cell>
          <cell r="BK89" t="str">
            <v>CLAUDIA PAOLA PEREZ SUA</v>
          </cell>
          <cell r="BM89">
            <v>1014242822</v>
          </cell>
          <cell r="BN89" t="str">
            <v>GRUPO DE REPRESENTACION JUDICIAL</v>
          </cell>
          <cell r="BO89" t="str">
            <v>GESTOR DE OPERACIONES</v>
          </cell>
          <cell r="BP89" t="str">
            <v>KELLY JHOANA ITURRIAGO TORREGROSA</v>
          </cell>
          <cell r="BQ89" t="str">
            <v>TERMINADO</v>
          </cell>
          <cell r="BR89" t="str">
            <v>FEMENINO</v>
          </cell>
          <cell r="BS89" t="str">
            <v>Bogotá</v>
          </cell>
          <cell r="BT89" t="str">
            <v>Cl 145 No. 13A-19</v>
          </cell>
          <cell r="BU89">
            <v>3158941397</v>
          </cell>
          <cell r="BV89" t="str">
            <v>rbolivarj@gmail.com</v>
          </cell>
          <cell r="BW89">
            <v>23184</v>
          </cell>
          <cell r="BX89">
            <v>45247</v>
          </cell>
          <cell r="BY89">
            <v>60</v>
          </cell>
          <cell r="BZ89" t="str">
            <v>COOMEVA</v>
          </cell>
          <cell r="CA89" t="str">
            <v>COLPENSIONES</v>
          </cell>
          <cell r="CB89" t="str">
            <v>POSITIVA</v>
          </cell>
          <cell r="CC89" t="str">
            <v>ABOGADA-ESP EN LABORAL Y SEGURIDAD SOCIAL-ESP EN DERECHO DE FAMILIA-ESP auditoría DE SALUD</v>
          </cell>
          <cell r="CD89"/>
          <cell r="CH89" t="str">
            <v>CO1.PCCNTR.4451303</v>
          </cell>
        </row>
        <row r="90">
          <cell r="C90">
            <v>683</v>
          </cell>
          <cell r="D90" t="str">
            <v>ADRES-CPS-683-2023</v>
          </cell>
          <cell r="E90" t="str">
            <v>CONTRATACION DIRECTA</v>
          </cell>
          <cell r="F90" t="str">
            <v>PRESTACION DE SERVICIOS PROFESIONALES</v>
          </cell>
          <cell r="G90" t="str">
            <v>INICIAL</v>
          </cell>
          <cell r="H90">
            <v>45083</v>
          </cell>
          <cell r="I90" t="str">
            <v>ANDRES ZAHIR CARRILLO TRUJILLO</v>
          </cell>
          <cell r="J90" t="str">
            <v>CC</v>
          </cell>
          <cell r="K90">
            <v>1082915789</v>
          </cell>
          <cell r="L90">
            <v>9</v>
          </cell>
          <cell r="N90" t="str">
            <v>N</v>
          </cell>
          <cell r="O90" t="str">
            <v>N/A</v>
          </cell>
          <cell r="P90" t="str">
            <v>N/A</v>
          </cell>
          <cell r="Q90" t="str">
            <v>N/A</v>
          </cell>
          <cell r="R90">
            <v>45084</v>
          </cell>
          <cell r="S90">
            <v>45291</v>
          </cell>
          <cell r="T90">
            <v>207</v>
          </cell>
          <cell r="U90">
            <v>45291</v>
          </cell>
          <cell r="W90"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90"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90">
            <v>80121706</v>
          </cell>
          <cell r="AA90">
            <v>55808000</v>
          </cell>
          <cell r="AB90">
            <v>55808000</v>
          </cell>
          <cell r="AM90">
            <v>6976000</v>
          </cell>
          <cell r="AQ90" t="str">
            <v>N/A</v>
          </cell>
          <cell r="AR90">
            <v>767</v>
          </cell>
          <cell r="AS90">
            <v>45071</v>
          </cell>
          <cell r="AT90">
            <v>819819520</v>
          </cell>
          <cell r="AU90">
            <v>10038</v>
          </cell>
          <cell r="AV90">
            <v>45084</v>
          </cell>
          <cell r="AW90">
            <v>55808000</v>
          </cell>
          <cell r="AX90" t="str">
            <v>A-02-02-02-008-002-01</v>
          </cell>
          <cell r="AY90" t="str">
            <v>SERVICIOS JURÍDICOS</v>
          </cell>
          <cell r="AZ90" t="str">
            <v>SEGUROS DEL ESTADO</v>
          </cell>
          <cell r="BA90" t="str">
            <v>33-46-101051601</v>
          </cell>
          <cell r="BB90">
            <v>45079</v>
          </cell>
          <cell r="BC90" t="str">
            <v>CUMPLIMIENTO</v>
          </cell>
          <cell r="BD90">
            <v>25</v>
          </cell>
          <cell r="BE90">
            <v>13952000</v>
          </cell>
          <cell r="BF90">
            <v>45079</v>
          </cell>
          <cell r="BG90">
            <v>45084</v>
          </cell>
          <cell r="BH90">
            <v>45478</v>
          </cell>
          <cell r="BI90">
            <v>45084</v>
          </cell>
          <cell r="BJ90" t="str">
            <v>O. ASESORA JURIDICA</v>
          </cell>
          <cell r="BK90" t="str">
            <v>CRISTIAN DAVID PAEZ PAEZ</v>
          </cell>
          <cell r="BM90">
            <v>1049614764</v>
          </cell>
          <cell r="BN90" t="str">
            <v>GRUPO DE REPRESENTACION JUDICIAL</v>
          </cell>
          <cell r="BO90" t="str">
            <v>GESTOR DE OPERACIONES</v>
          </cell>
          <cell r="BP90" t="str">
            <v>DIANA CAROLINA BONILLA RODRIGUEZ</v>
          </cell>
          <cell r="BQ90" t="str">
            <v>EN EJECUCION</v>
          </cell>
        </row>
        <row r="91">
          <cell r="C91">
            <v>843</v>
          </cell>
          <cell r="D91" t="str">
            <v>ADRES-CPS-843-2023</v>
          </cell>
          <cell r="E91" t="str">
            <v>CONTRATACION DIRECTA</v>
          </cell>
          <cell r="F91" t="str">
            <v>PRESTACION DE SERVICIOS PROFESIONALES</v>
          </cell>
          <cell r="G91" t="str">
            <v>INICIAL</v>
          </cell>
          <cell r="H91">
            <v>45100</v>
          </cell>
          <cell r="I91" t="str">
            <v>ANGELA MARIA RODRIGUEZ BOLIVAR</v>
          </cell>
          <cell r="J91" t="str">
            <v>CC</v>
          </cell>
          <cell r="K91">
            <v>1018468497</v>
          </cell>
          <cell r="L91">
            <v>2</v>
          </cell>
          <cell r="N91" t="str">
            <v>N</v>
          </cell>
          <cell r="O91" t="str">
            <v>N/A</v>
          </cell>
          <cell r="P91" t="str">
            <v>N/A</v>
          </cell>
          <cell r="Q91" t="str">
            <v>N/A</v>
          </cell>
          <cell r="R91">
            <v>45103</v>
          </cell>
          <cell r="S91">
            <v>45291</v>
          </cell>
          <cell r="T91">
            <v>188</v>
          </cell>
          <cell r="U91">
            <v>45291</v>
          </cell>
          <cell r="W91"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91"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Z91">
            <v>93151501</v>
          </cell>
          <cell r="AA91">
            <v>55808000</v>
          </cell>
          <cell r="AB91">
            <v>55808000</v>
          </cell>
          <cell r="AM91">
            <v>6976000</v>
          </cell>
          <cell r="AQ91" t="str">
            <v>N/A</v>
          </cell>
          <cell r="AR91">
            <v>671</v>
          </cell>
          <cell r="AS91">
            <v>45057</v>
          </cell>
          <cell r="AT91">
            <v>279040000</v>
          </cell>
          <cell r="AU91">
            <v>10266</v>
          </cell>
          <cell r="AV91">
            <v>45103</v>
          </cell>
          <cell r="AW91">
            <v>55808000</v>
          </cell>
          <cell r="AX91" t="str">
            <v>A-02-02-02-008-002-01</v>
          </cell>
          <cell r="AY91" t="str">
            <v>SERVICIOS JURÍDICOS</v>
          </cell>
          <cell r="AZ91" t="str">
            <v>SEGUROS DEL ESTADO</v>
          </cell>
          <cell r="BA91" t="str">
            <v>21-46-101070902</v>
          </cell>
          <cell r="BB91">
            <v>45100</v>
          </cell>
          <cell r="BC91" t="str">
            <v>CUMPLIMIENTO</v>
          </cell>
          <cell r="BD91">
            <v>25</v>
          </cell>
          <cell r="BE91">
            <v>13952000</v>
          </cell>
          <cell r="BF91">
            <v>45100</v>
          </cell>
          <cell r="BG91">
            <v>45100</v>
          </cell>
          <cell r="BH91">
            <v>45473</v>
          </cell>
          <cell r="BI91">
            <v>45101</v>
          </cell>
          <cell r="BJ91" t="str">
            <v>O. ASESORA JURIDICA</v>
          </cell>
          <cell r="BK91" t="str">
            <v>MAGDIELA DE LA CARRERA FRANKY</v>
          </cell>
          <cell r="BM91">
            <v>51632748</v>
          </cell>
          <cell r="BN91" t="str">
            <v>GRUPO PREJUDICIAL</v>
          </cell>
          <cell r="BO91" t="str">
            <v>GESTOR DE OPERACIONES</v>
          </cell>
          <cell r="BP91" t="str">
            <v>JOSE WILLMAN TORRRES GOMEZ</v>
          </cell>
          <cell r="BQ91" t="str">
            <v>EN EJECUCION</v>
          </cell>
        </row>
        <row r="92">
          <cell r="C92">
            <v>317</v>
          </cell>
          <cell r="D92" t="str">
            <v>ADRES-CPS-317-2023</v>
          </cell>
          <cell r="E92" t="str">
            <v>CONTRATACION DIRECTA</v>
          </cell>
          <cell r="F92" t="str">
            <v>PRESTACION DE SERVICIOS PROFESIONALES</v>
          </cell>
          <cell r="G92" t="str">
            <v>INICIAL</v>
          </cell>
          <cell r="H92">
            <v>44973</v>
          </cell>
          <cell r="I92" t="str">
            <v>MONICA MUTIS MANRIQUE</v>
          </cell>
          <cell r="J92" t="str">
            <v>CC</v>
          </cell>
          <cell r="K92">
            <v>40218496</v>
          </cell>
          <cell r="L92">
            <v>2</v>
          </cell>
          <cell r="M92" t="str">
            <v>Bogotá</v>
          </cell>
          <cell r="N92" t="str">
            <v>N</v>
          </cell>
          <cell r="O92" t="str">
            <v>N/A</v>
          </cell>
          <cell r="P92" t="str">
            <v>N/A</v>
          </cell>
          <cell r="Q92" t="str">
            <v>N/A</v>
          </cell>
          <cell r="R92">
            <v>44974</v>
          </cell>
          <cell r="S92">
            <v>45093</v>
          </cell>
          <cell r="T92">
            <v>119</v>
          </cell>
          <cell r="U92">
            <v>45093</v>
          </cell>
          <cell r="V92" t="str">
            <v>13 TP+25 MEP</v>
          </cell>
          <cell r="W92"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9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92">
            <v>254</v>
          </cell>
          <cell r="Z92">
            <v>93151501</v>
          </cell>
          <cell r="AA92">
            <v>20731148</v>
          </cell>
          <cell r="AB92">
            <v>20731148</v>
          </cell>
          <cell r="AC92"/>
          <cell r="AD92"/>
          <cell r="AE92"/>
          <cell r="AF92"/>
          <cell r="AG92"/>
          <cell r="AH92"/>
          <cell r="AI92"/>
          <cell r="AJ92"/>
          <cell r="AK92"/>
          <cell r="AL92"/>
          <cell r="AM92">
            <v>5182787</v>
          </cell>
          <cell r="AN92"/>
          <cell r="AO92"/>
          <cell r="AP92"/>
          <cell r="AQ92" t="str">
            <v>N/A</v>
          </cell>
          <cell r="AR92">
            <v>449</v>
          </cell>
          <cell r="AS92">
            <v>44936</v>
          </cell>
          <cell r="AT92">
            <v>539009848</v>
          </cell>
          <cell r="AU92">
            <v>2577</v>
          </cell>
          <cell r="AV92">
            <v>44974</v>
          </cell>
          <cell r="AW92">
            <v>20731148</v>
          </cell>
          <cell r="AX92" t="str">
            <v>A-02-02-02-008-003-01</v>
          </cell>
          <cell r="AY92" t="str">
            <v>SERVICIOS DE CONSULTORÍA EN ADMINISTRACIÓN Y SERVICIOS DE GESTIÓN; SERVICIOS DE TECNOLOGÍA DE LA INFORMACIÓN</v>
          </cell>
          <cell r="AZ92" t="str">
            <v>SEGUROS DEL ESTADO</v>
          </cell>
          <cell r="BA92" t="str">
            <v>14-44-101175303</v>
          </cell>
          <cell r="BB92">
            <v>44974</v>
          </cell>
          <cell r="BC92" t="str">
            <v>CUMPLIMIENTO</v>
          </cell>
          <cell r="BD92">
            <v>25</v>
          </cell>
          <cell r="BE92">
            <v>5182787</v>
          </cell>
          <cell r="BF92">
            <v>44973</v>
          </cell>
          <cell r="BG92">
            <v>44974</v>
          </cell>
          <cell r="BH92">
            <v>45291</v>
          </cell>
          <cell r="BI92">
            <v>44974</v>
          </cell>
          <cell r="BJ92" t="str">
            <v>D. OTRAS PRESTACIONES</v>
          </cell>
          <cell r="BK92" t="str">
            <v>RODRIGO ALEXANDER MOLINA PALOMARES</v>
          </cell>
          <cell r="BL92"/>
          <cell r="BM92">
            <v>1078366565</v>
          </cell>
          <cell r="BN92" t="str">
            <v>GRUPO DE VALIDACIÓN DE RESULTADOS DE AUDITORÍA</v>
          </cell>
          <cell r="BO92" t="str">
            <v>GESTOR DE OPERACIONES</v>
          </cell>
          <cell r="BP92" t="str">
            <v>KARLA MAYELIS MENGUAL REDONDO</v>
          </cell>
          <cell r="BQ92" t="str">
            <v>TERMINADO</v>
          </cell>
          <cell r="BR92" t="str">
            <v>FEMENINO</v>
          </cell>
          <cell r="BS92" t="str">
            <v>Cota</v>
          </cell>
          <cell r="BT92" t="str">
            <v>Cl 11 - 8B 12 APARTAMENTO 302</v>
          </cell>
          <cell r="BU92">
            <v>3106180865</v>
          </cell>
          <cell r="BV92" t="str">
            <v>monimutis07@hotmail.com</v>
          </cell>
          <cell r="BW92">
            <v>30292</v>
          </cell>
          <cell r="BX92">
            <v>45247</v>
          </cell>
          <cell r="BY92">
            <v>40</v>
          </cell>
          <cell r="BZ92" t="str">
            <v>SANITAS</v>
          </cell>
          <cell r="CA92" t="str">
            <v>PROTECCION</v>
          </cell>
          <cell r="CB92" t="str">
            <v>POSITIVA</v>
          </cell>
          <cell r="CC92" t="str">
            <v>ENFERMERIA-ESP EN SISTEMAS DE
GARANTIA DE CALIDAD Y AUDITORIA DE
SERVICIOS DE SALUD-MAESTRIA EN SALUD PUBLICA</v>
          </cell>
          <cell r="CD92"/>
          <cell r="CE92"/>
          <cell r="CF92"/>
          <cell r="CG92"/>
          <cell r="CH92" t="str">
            <v>CO1.PCCNTR.4639592</v>
          </cell>
          <cell r="CI92"/>
          <cell r="CJ92"/>
          <cell r="CK92"/>
          <cell r="CL92"/>
          <cell r="CM92"/>
          <cell r="CN92"/>
          <cell r="CO92"/>
        </row>
        <row r="93">
          <cell r="C93">
            <v>499</v>
          </cell>
          <cell r="D93" t="str">
            <v>ADRES-CPS-499-2023</v>
          </cell>
          <cell r="E93" t="str">
            <v>CONTRATACION DIRECTA</v>
          </cell>
          <cell r="F93" t="str">
            <v>PRESTACION DE SERVICIOS PROFESIONALES</v>
          </cell>
          <cell r="G93" t="str">
            <v>INICIAL</v>
          </cell>
          <cell r="H93">
            <v>45069</v>
          </cell>
          <cell r="I93" t="str">
            <v>ANGELA MILENA OVALLE TORRES</v>
          </cell>
          <cell r="J93" t="str">
            <v>CC</v>
          </cell>
          <cell r="K93">
            <v>1090420045</v>
          </cell>
          <cell r="L93">
            <v>1</v>
          </cell>
          <cell r="M93" t="str">
            <v>Bogotá</v>
          </cell>
          <cell r="N93" t="str">
            <v>N</v>
          </cell>
          <cell r="O93" t="str">
            <v>N/A</v>
          </cell>
          <cell r="P93" t="str">
            <v>N/A</v>
          </cell>
          <cell r="Q93" t="str">
            <v>N/A</v>
          </cell>
          <cell r="R93">
            <v>45071</v>
          </cell>
          <cell r="S93">
            <v>45291</v>
          </cell>
          <cell r="T93">
            <v>220</v>
          </cell>
          <cell r="U93">
            <v>45291</v>
          </cell>
          <cell r="V93" t="str">
            <v>14 TP</v>
          </cell>
          <cell r="W93" t="str">
            <v>Prestar servicios profesionales para realizar la adecuada administración, verificación documental y financiera, así como el seguimiento de las obligaciones de los Contratos y Convenios asociados a la gestión de la DGTIC.</v>
          </cell>
          <cell r="X93" t="str">
            <v>1. Realizar los documentos técnicos requeridos para adelantar los tramites de la DGTIC, frente a los contratos o convenios que le fueron aprobados en el plan anual de adquisiciones de la ADRES en las etapas pre – contractual, contractual y post – contractual. 2. Apoyar en la gestión para hacer la entrega de los documentos que deben ser allegados al Grupo de Gestión Contractual de la Dirección Administrativa y Financiera, requeridos para adelantar las contrataciones que le indique el Supervisor del contrato. 3. Apoyar en la proyección del componente jurídico de los documentos y actos administrativos que se requieran para los trámites de contratación en las etapas pre - contractual, contractual y post - contractual. 4. Apoyar en los procesos evaluación de ofertas para verificar el cumplimiento de los requisitos y etapas que legalmente correspondan a cada modalidad de contratación, verificando que cuenten con los documentos, aprobaciones y/o requisitos exigidos para su ejecución. 5. Realizar la consulta de la información sobre los contratos o convenios a cargo de la Dirección de Gestión de Tecnologías de la Información y las comunicaciones en el sistema de información y gestión del empleo público SIGEP – SECOP. 6. Apoyar en la revisión de actas de inicio, actas de pagos parciales, informes de ejecución y actas de liquidación u otros documentos que se deriven de los contratos o convenios asociados a la DGTIC. 7. Revisar los documentos que soportan las cuentas de cobro presentadas en ejecución de los contratos o convenios de la DGTIC, que le indique el supervisor del contrato. 8. Apoyar la supervisión de los contratos y convenios asociados a la DGTIC, que le indique el Supervisor del contrato. 9. Realizar y verificar técnicamente el estado financiero y plan de pagos de cada contrato o convenio asociado a la gestión de la DGTIC. 10. Verificar las vigencias de los amparos de las garantías contractuales de conformidad con lo pactado por las partes y lo establecido por la ley, así mismo exigir con la debida anticipación su renovación y/o modificación, si fuere el caso 11. Poner en conocimiento al supervisor del contrato o convenio sobre los hechos irregulares que se originen en desarrollo de la ejecución del contrato o convenio a cargo de la DGTIC. 12. Las demás actividades que se deriven del objeto y naturaleza del contrato, que para el efecto le designe la DGTIC.</v>
          </cell>
          <cell r="Z93">
            <v>80121704</v>
          </cell>
          <cell r="AA93">
            <v>38304992</v>
          </cell>
          <cell r="AB93">
            <v>38304992</v>
          </cell>
          <cell r="AM93">
            <v>4788124</v>
          </cell>
          <cell r="AQ93" t="str">
            <v>N/A</v>
          </cell>
          <cell r="AR93">
            <v>642</v>
          </cell>
          <cell r="AS93">
            <v>45051</v>
          </cell>
          <cell r="AT93">
            <v>38304992</v>
          </cell>
          <cell r="AU93">
            <v>8489</v>
          </cell>
          <cell r="AV93">
            <v>45071</v>
          </cell>
          <cell r="AW93">
            <v>38304992</v>
          </cell>
          <cell r="AX93" t="str">
            <v>A-02-02-02-008-003-01</v>
          </cell>
          <cell r="AY93" t="str">
            <v>SERVICIOS DE CONSULTORÍA EN ADMINISTRACIÓN Y SERVICIOS DE GESTIÓN; SERVICIOS DE TECNOLOGÍA DE LA INFORMACIÓN</v>
          </cell>
          <cell r="AZ93" t="str">
            <v>ASEGURADORA SOLIDARIA DE COLOMBIA</v>
          </cell>
          <cell r="BA93" t="str">
            <v>376 47 994000021201</v>
          </cell>
          <cell r="BB93">
            <v>45071</v>
          </cell>
          <cell r="BC93" t="str">
            <v>CUMPLIMIENTO</v>
          </cell>
          <cell r="BD93">
            <v>25</v>
          </cell>
          <cell r="BE93">
            <v>9576248</v>
          </cell>
          <cell r="BF93">
            <v>45062</v>
          </cell>
          <cell r="BG93">
            <v>45071</v>
          </cell>
          <cell r="BH93">
            <v>45473</v>
          </cell>
          <cell r="BI93">
            <v>45071</v>
          </cell>
          <cell r="BJ93" t="str">
            <v>D. GESTION TECNOLOGIAS DE LA INFORMACION Y COMUNICACIONES</v>
          </cell>
          <cell r="BK93" t="str">
            <v>SAUL DIAZ OLIVAREZ</v>
          </cell>
          <cell r="BM93">
            <v>19462003</v>
          </cell>
          <cell r="BN93" t="str">
            <v>D. GESTION TECNOLOGIAS DE LA INFORMACION Y COMUNICACIONES</v>
          </cell>
          <cell r="BO93" t="str">
            <v>ASESOR</v>
          </cell>
          <cell r="BP93" t="str">
            <v>JUAN CAMILO MARTINEZ RODRIGUEZ</v>
          </cell>
          <cell r="BQ93" t="str">
            <v>EN EJECUCION</v>
          </cell>
          <cell r="BX93">
            <v>45247</v>
          </cell>
          <cell r="BY93">
            <v>123</v>
          </cell>
        </row>
        <row r="94">
          <cell r="C94">
            <v>114</v>
          </cell>
          <cell r="D94" t="str">
            <v>ADRES-CPS-114-2023</v>
          </cell>
          <cell r="E94" t="str">
            <v>CONTRATACION DIRECTA</v>
          </cell>
          <cell r="F94" t="str">
            <v>PRESTACION DE SERVICIOS PROFESIONALES</v>
          </cell>
          <cell r="G94" t="str">
            <v>INICIAL</v>
          </cell>
          <cell r="H94">
            <v>44945</v>
          </cell>
          <cell r="I94" t="str">
            <v>CLAUDIA PATRICIA PEINADO ISAZA</v>
          </cell>
          <cell r="J94" t="str">
            <v>CC</v>
          </cell>
          <cell r="K94">
            <v>40612922</v>
          </cell>
          <cell r="L94">
            <v>8</v>
          </cell>
          <cell r="M94" t="str">
            <v>Bogotá</v>
          </cell>
          <cell r="N94" t="str">
            <v>N</v>
          </cell>
          <cell r="O94" t="str">
            <v>N/A</v>
          </cell>
          <cell r="P94" t="str">
            <v>N/A</v>
          </cell>
          <cell r="Q94" t="str">
            <v>N/A</v>
          </cell>
          <cell r="R94">
            <v>44949</v>
          </cell>
          <cell r="S94">
            <v>45068</v>
          </cell>
          <cell r="T94">
            <v>119</v>
          </cell>
          <cell r="U94">
            <v>45068</v>
          </cell>
          <cell r="V94" t="str">
            <v>11 TP+E+11 MEP</v>
          </cell>
          <cell r="W94"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94"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competencia.14. Las demás obligaciones que se le asignen y que correspondan a la naturaleza de su objeto</v>
          </cell>
          <cell r="Y94">
            <v>112</v>
          </cell>
          <cell r="Z94">
            <v>80121610</v>
          </cell>
          <cell r="AA94">
            <v>27904000</v>
          </cell>
          <cell r="AB94">
            <v>27904000</v>
          </cell>
          <cell r="AM94">
            <v>6976000</v>
          </cell>
          <cell r="AQ94" t="str">
            <v>N/A</v>
          </cell>
          <cell r="AR94">
            <v>406</v>
          </cell>
          <cell r="AS94">
            <v>44932</v>
          </cell>
          <cell r="AT94">
            <v>279040000</v>
          </cell>
          <cell r="AU94">
            <v>444</v>
          </cell>
          <cell r="AV94">
            <v>44946</v>
          </cell>
          <cell r="AW94">
            <v>27904000</v>
          </cell>
          <cell r="AX94" t="str">
            <v>A-02-02-02-008-002-01</v>
          </cell>
          <cell r="AY94" t="str">
            <v>SERVICIOS JURÍDICOS</v>
          </cell>
          <cell r="AZ94" t="str">
            <v>SEGUROS DEL ESTADO</v>
          </cell>
          <cell r="BA94" t="str">
            <v>17-46-101023611</v>
          </cell>
          <cell r="BB94">
            <v>44946</v>
          </cell>
          <cell r="BC94" t="str">
            <v>CUMPLIMIENTO</v>
          </cell>
          <cell r="BD94">
            <v>25</v>
          </cell>
          <cell r="BE94">
            <v>6976000</v>
          </cell>
          <cell r="BF94">
            <v>44946</v>
          </cell>
          <cell r="BG94">
            <v>44946</v>
          </cell>
          <cell r="BH94">
            <v>45258</v>
          </cell>
          <cell r="BI94">
            <v>44946</v>
          </cell>
          <cell r="BJ94" t="str">
            <v>O. ASESORA JURIDICA</v>
          </cell>
          <cell r="BK94" t="str">
            <v>ANGELICA MARIA VALDERRAMA MUÑOZ-LUZ MARINA REYES ZAMBRANO RAD 20231450012693 A PARTIR DEL 1 DE MARZO DE 2023</v>
          </cell>
          <cell r="BL94" t="str">
            <v>LUZ MARINA REYES ZAMBRANO RAD 20231450012693 A PARTIR DEL 1 DE MARZO DE 2023</v>
          </cell>
          <cell r="BM94">
            <v>1116437848</v>
          </cell>
          <cell r="BN94" t="str">
            <v>GRUPO DE COBRO COACTIVO</v>
          </cell>
          <cell r="BO94" t="str">
            <v>GESTOR DE OPERACIONES</v>
          </cell>
          <cell r="BP94" t="str">
            <v>KELLY JHOANA ITURRIAGO TORREGROSA</v>
          </cell>
          <cell r="BQ94" t="str">
            <v>TERMINADO</v>
          </cell>
          <cell r="BR94" t="str">
            <v>FEMENINO</v>
          </cell>
          <cell r="BS94" t="str">
            <v>Bogotá</v>
          </cell>
          <cell r="BT94" t="str">
            <v>Cra 85A 89-98 Apto 201</v>
          </cell>
          <cell r="BU94">
            <v>4280720</v>
          </cell>
          <cell r="BV94" t="str">
            <v>claudiap384@hotmail.com</v>
          </cell>
          <cell r="BW94">
            <v>30928</v>
          </cell>
          <cell r="BX94">
            <v>45247</v>
          </cell>
          <cell r="BY94">
            <v>39</v>
          </cell>
          <cell r="BZ94" t="str">
            <v>FAMISANAR</v>
          </cell>
          <cell r="CA94" t="str">
            <v>PROTECCION</v>
          </cell>
          <cell r="CB94" t="str">
            <v>POSITIVA</v>
          </cell>
          <cell r="CC94" t="str">
            <v>ABOGADA</v>
          </cell>
          <cell r="CH94" t="str">
            <v>CO1.PCCNTR.4440246</v>
          </cell>
        </row>
        <row r="95">
          <cell r="C95">
            <v>531</v>
          </cell>
          <cell r="D95" t="str">
            <v>ADRES-CPS-531-2023</v>
          </cell>
          <cell r="E95" t="str">
            <v>CONTRATACION DIRECTA</v>
          </cell>
          <cell r="F95" t="str">
            <v>PRESTACION DE SERVICIOS DE APOYO A LA GESTION</v>
          </cell>
          <cell r="G95" t="str">
            <v>INICIAL</v>
          </cell>
          <cell r="H95">
            <v>45064</v>
          </cell>
          <cell r="I95" t="str">
            <v>ANGELA VIVIANA MONTILLA CASTAÑEDA</v>
          </cell>
          <cell r="J95" t="str">
            <v>CC</v>
          </cell>
          <cell r="K95">
            <v>52954118</v>
          </cell>
          <cell r="L95">
            <v>3</v>
          </cell>
          <cell r="M95" t="str">
            <v>Bogotá</v>
          </cell>
          <cell r="N95" t="str">
            <v>N</v>
          </cell>
          <cell r="O95" t="str">
            <v>N/A</v>
          </cell>
          <cell r="P95" t="str">
            <v>N/A</v>
          </cell>
          <cell r="Q95" t="str">
            <v>N/A</v>
          </cell>
          <cell r="R95">
            <v>45065</v>
          </cell>
          <cell r="S95">
            <v>45291</v>
          </cell>
          <cell r="T95">
            <v>226</v>
          </cell>
          <cell r="U95">
            <v>45291</v>
          </cell>
          <cell r="W95"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95" t="str">
            <v>1. Realizar el seguimiento a las cuentas de recaudo asignadas, a través de los movimientos
bancarios suministrados por las entidades financieras, con el fin de establecer los valores
recaudados, en el marco de los procedimientos del Proceso de Recaudo e Identificación
de Fuentes.
2. Identificar los recursos recaudados en administración por la ADRES, a través de los
diferentes soportes que permitan establecer el concepto del ingreso, tendientes a efectuar
su registro en el Módulo Único de Ingresos -MUI- y/o en la aplicación de Régimen de
Excepción -REX-; dentro de los tiempos establecidos en los diferentes procedimientos
del Proceso de Recaudo e Identificación de Fuentes.
3. Realizar las actividades requeridas para el envío oportuno de la información del recaudo
al Grupo de Gestión Contable y Control de Recursos, para efectuar la integración y
registro de este en el sistema financiero de la Entidad, en concordancia con los
procedimientos definidos en el proceso de Recaudo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y/o
aquellos establecidos por la normatividad vigente.
5. Realizar la conciliación de información del ingreso registrado en los sistemas de
información MUI-REX-ERP de la ADRES.
6. Apoyar en la generación de la información requerida por los diferentes actores del
Sistema General de Seguridad Social en Salud, y por los Órganos de Inspección,
Vigilancia y Control, así como en la proyección de las respuestas que se deriven de las
solicitudes por parte de estos de manera oportuna.
7. Brindar apoyo cuando haya lugar en los diferentes requerimientos tecnológicos
tendientes a la mejora en la sistematización del recaudo de las fuentes de financiación
del SGSSS.
8. Brindar apoyo en el momento que sea requerido para el proceso de implementación de
la solución tecnológica ERP enfocada a los procesos Financieros de la URA (Unidad de
Recursos Administrados) de la ADRES.
9. Abstenerse de realizar directa o indirectamente operaciones utilizando información
privilegiada o suministrar esta información a terceros, o recomendar la realización de
operaciones con fundamento en dicha información.</v>
          </cell>
          <cell r="Z95">
            <v>93151501</v>
          </cell>
          <cell r="AA95">
            <v>38182992</v>
          </cell>
          <cell r="AB95">
            <v>38182992</v>
          </cell>
          <cell r="AM95">
            <v>4772874</v>
          </cell>
          <cell r="AQ95" t="str">
            <v>N/A</v>
          </cell>
          <cell r="AR95">
            <v>650</v>
          </cell>
          <cell r="AS95">
            <v>45055</v>
          </cell>
          <cell r="AT95">
            <v>152731968</v>
          </cell>
          <cell r="AU95">
            <v>8132</v>
          </cell>
          <cell r="AV95">
            <v>45064</v>
          </cell>
          <cell r="AW95">
            <v>38182992</v>
          </cell>
          <cell r="AX95" t="str">
            <v>A-02-02-02-008-003-09</v>
          </cell>
          <cell r="AY95" t="str">
            <v>OTROS SERVICIOS PROFESIONALES Y TÉCNICOS N.C.P</v>
          </cell>
          <cell r="AZ95" t="str">
            <v>SEGUROS DEL ESTADO</v>
          </cell>
          <cell r="BA95" t="str">
            <v>25-46101027986</v>
          </cell>
          <cell r="BB95">
            <v>45064</v>
          </cell>
          <cell r="BC95" t="str">
            <v>CUMPLIMIENTO</v>
          </cell>
          <cell r="BD95">
            <v>25</v>
          </cell>
          <cell r="BE95">
            <v>9545748</v>
          </cell>
          <cell r="BF95">
            <v>45064</v>
          </cell>
          <cell r="BG95">
            <v>45064</v>
          </cell>
          <cell r="BH95">
            <v>45474</v>
          </cell>
          <cell r="BI95">
            <v>45065</v>
          </cell>
          <cell r="BJ95" t="str">
            <v>D. DE GESTION DE LOS RECURSOS FINANCIEROS DE LA SALUD</v>
          </cell>
          <cell r="BK95" t="str">
            <v>CAMILO ANDRES CELY ESCOBAR</v>
          </cell>
          <cell r="BM95">
            <v>80201138</v>
          </cell>
          <cell r="BN95" t="str">
            <v>GRUPO DE CONTROL DE RECAUDO Y FUENTES DE FINANCIACION</v>
          </cell>
          <cell r="BO95" t="str">
            <v>GESTOR DE OPERACIONES</v>
          </cell>
          <cell r="BP95" t="str">
            <v>LAURA SANCHEZ SANTAMARIA</v>
          </cell>
          <cell r="BQ95" t="str">
            <v>EN EJECUCION</v>
          </cell>
          <cell r="BX95">
            <v>45247</v>
          </cell>
          <cell r="BY95">
            <v>123</v>
          </cell>
        </row>
        <row r="96">
          <cell r="C96">
            <v>339</v>
          </cell>
          <cell r="D96" t="str">
            <v>ADRES-CPS-339-2023</v>
          </cell>
          <cell r="E96" t="str">
            <v>CONTRATACION DIRECTA</v>
          </cell>
          <cell r="F96" t="str">
            <v>PRESTACION DE SERVICIOS DE APOYO A LA GESTION</v>
          </cell>
          <cell r="G96" t="str">
            <v>INICIAL</v>
          </cell>
          <cell r="H96">
            <v>44965</v>
          </cell>
          <cell r="I96" t="str">
            <v>NAILA IRINA OJEDA AGUILAR</v>
          </cell>
          <cell r="J96" t="str">
            <v>CC</v>
          </cell>
          <cell r="K96">
            <v>40880412</v>
          </cell>
          <cell r="L96">
            <v>1</v>
          </cell>
          <cell r="M96" t="str">
            <v>Bogotá</v>
          </cell>
          <cell r="N96" t="str">
            <v>N</v>
          </cell>
          <cell r="O96" t="str">
            <v>N/A</v>
          </cell>
          <cell r="P96" t="str">
            <v>N/A</v>
          </cell>
          <cell r="Q96" t="str">
            <v>N/A</v>
          </cell>
          <cell r="R96">
            <v>44966</v>
          </cell>
          <cell r="S96">
            <v>45085</v>
          </cell>
          <cell r="T96">
            <v>119</v>
          </cell>
          <cell r="U96">
            <v>45085</v>
          </cell>
          <cell r="V96" t="str">
            <v>15 TFTL/TL+4 ME O 6 SES+4 ME</v>
          </cell>
          <cell r="W9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9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96">
            <v>295</v>
          </cell>
          <cell r="Z96">
            <v>93151501</v>
          </cell>
          <cell r="AA96">
            <v>16193852</v>
          </cell>
          <cell r="AB96">
            <v>16193852</v>
          </cell>
          <cell r="AC96"/>
          <cell r="AD96"/>
          <cell r="AE96"/>
          <cell r="AF96"/>
          <cell r="AG96"/>
          <cell r="AH96"/>
          <cell r="AI96"/>
          <cell r="AJ96"/>
          <cell r="AK96"/>
          <cell r="AL96"/>
          <cell r="AM96">
            <v>4048463</v>
          </cell>
          <cell r="AN96"/>
          <cell r="AO96"/>
          <cell r="AP96"/>
          <cell r="AQ96" t="str">
            <v>N/A</v>
          </cell>
          <cell r="AR96">
            <v>432</v>
          </cell>
          <cell r="AS96">
            <v>44936</v>
          </cell>
          <cell r="AT96">
            <v>615366376</v>
          </cell>
          <cell r="AU96">
            <v>2537</v>
          </cell>
          <cell r="AV96">
            <v>44965</v>
          </cell>
          <cell r="AW96">
            <v>16193852</v>
          </cell>
          <cell r="AX96" t="str">
            <v>A-02-02-02-008-003-01</v>
          </cell>
          <cell r="AY96" t="str">
            <v>SERVICIOS DE CONSULTORÍA EN ADMINISTRACIÓN Y SERVICIOS DE GESTIÓN; SERVICIOS DE TECNOLOGÍA DE LA INFORMACIÓN</v>
          </cell>
          <cell r="AZ96" t="str">
            <v>ASEGURADORA SOLIDARIA DE COLOMBIA</v>
          </cell>
          <cell r="BA96" t="str">
            <v>376-47-994000020658</v>
          </cell>
          <cell r="BB96">
            <v>44966</v>
          </cell>
          <cell r="BC96" t="str">
            <v>CUMPLIMIENTO</v>
          </cell>
          <cell r="BD96">
            <v>25</v>
          </cell>
          <cell r="BE96">
            <v>4048463</v>
          </cell>
          <cell r="BF96">
            <v>44964</v>
          </cell>
          <cell r="BG96">
            <v>44966</v>
          </cell>
          <cell r="BH96">
            <v>45275</v>
          </cell>
          <cell r="BI96">
            <v>44964</v>
          </cell>
          <cell r="BJ96" t="str">
            <v>D. OTRAS PRESTACIONES</v>
          </cell>
          <cell r="BK96" t="str">
            <v>ANDREA RODRIGUEZ SIERRA</v>
          </cell>
          <cell r="BL96"/>
          <cell r="BM96">
            <v>52394998</v>
          </cell>
          <cell r="BN96" t="str">
            <v>GRUPO DE VERIFICACION Y AUDITORIA DE CUENTAS</v>
          </cell>
          <cell r="BO96" t="str">
            <v>GESTOR DE OPERACIONES</v>
          </cell>
          <cell r="BP96" t="str">
            <v>JOSE WILLMAN TORRRES GOMEZ</v>
          </cell>
          <cell r="BQ96" t="str">
            <v>TERMINADO</v>
          </cell>
          <cell r="BR96" t="str">
            <v>FEMENINO</v>
          </cell>
          <cell r="BS96" t="str">
            <v>Bogotá</v>
          </cell>
          <cell r="BT96" t="str">
            <v>Cl 143 No 118-15</v>
          </cell>
          <cell r="BU96">
            <v>3148699424</v>
          </cell>
          <cell r="BV96" t="str">
            <v>niojeda@hotmail.com</v>
          </cell>
          <cell r="BW96">
            <v>30248</v>
          </cell>
          <cell r="BX96">
            <v>45247</v>
          </cell>
          <cell r="BY96">
            <v>41</v>
          </cell>
          <cell r="BZ96" t="str">
            <v>SANITAS</v>
          </cell>
          <cell r="CA96" t="str">
            <v>PORVENIR</v>
          </cell>
          <cell r="CB96" t="str">
            <v>POSITIVA</v>
          </cell>
          <cell r="CC96" t="str">
            <v>TECNICO AUXILIAR DE ENFERMERIA</v>
          </cell>
          <cell r="CD96"/>
          <cell r="CE96"/>
          <cell r="CF96"/>
          <cell r="CG96"/>
          <cell r="CH96" t="str">
            <v>CO1.PCCNTR.4576934</v>
          </cell>
          <cell r="CI96"/>
          <cell r="CJ96"/>
          <cell r="CK96"/>
          <cell r="CL96"/>
          <cell r="CM96"/>
          <cell r="CN96"/>
          <cell r="CO96"/>
        </row>
        <row r="97">
          <cell r="C97">
            <v>604</v>
          </cell>
          <cell r="D97" t="str">
            <v>ADRES-CPS-604-2023</v>
          </cell>
          <cell r="E97" t="str">
            <v>CONTRATACION DIRECTA</v>
          </cell>
          <cell r="F97" t="str">
            <v>PRESTACION DE SERVICIOS PROFESIONALES</v>
          </cell>
          <cell r="G97" t="str">
            <v>INICIAL</v>
          </cell>
          <cell r="H97">
            <v>45078</v>
          </cell>
          <cell r="I97" t="str">
            <v>ANGELICA BLANCO RODRIGUEZ</v>
          </cell>
          <cell r="J97" t="str">
            <v>CC</v>
          </cell>
          <cell r="K97">
            <v>52458024</v>
          </cell>
          <cell r="L97">
            <v>2</v>
          </cell>
          <cell r="N97" t="str">
            <v>N</v>
          </cell>
          <cell r="O97" t="str">
            <v>N/A</v>
          </cell>
          <cell r="P97" t="str">
            <v>N/A</v>
          </cell>
          <cell r="Q97" t="str">
            <v>N/A</v>
          </cell>
          <cell r="R97">
            <v>45079</v>
          </cell>
          <cell r="S97">
            <v>45291</v>
          </cell>
          <cell r="T97">
            <v>212</v>
          </cell>
          <cell r="U97">
            <v>45291</v>
          </cell>
          <cell r="W97" t="str">
            <v>Prestar servicios profesionales para ejercer el apoyo requerido por el Grupo de Cobro coactivo en manejo y análisis de datos, ofimática, construcción, revisión y procesamiento de bases de datos que permitan llevar un control de la gestión de cobro adelantada frente a las acreencias a favor de la ADRES.</v>
          </cell>
          <cell r="X97" t="str">
            <v>1. Llevar el control de la gestión realizada por el Grupo de Cobro Coactivo y reportar los
avances de manera periódica o a necesidad para dar cumplimiento a los procedimientos de
determinación del deudor y cobro coactivo. Con la finalidad de identificar el estado en el que
se encuentra cada proceso de manera clara, usando herramientas ofimáticas y análisis de
datos.
2. Realizar las validaciones pertinentes sobre la información entregada tanto de los abogados
como por otras áreas de la ADRES que impacten los resultados de la gestión para el Grupo
de Cobro Coactivo. A fin de efectuar el reparto diario a los demás abogados del grupo de
cobro 3. Realizar la perfilación y priorización de las acreencias conforme a los lineamientos del
Reglamento Interno de Cartera o los lineamientos fijados desde la Jefatura de la Oficina
Asesora Jurídica. Esta obligación es necesaria para conocer el estado de las obligaciones a
favor de la Adres.
4. Proyectar de acuerdo con los lineamientos estratégicos del Grupo de Cobro Coactivo, los
repartos de gestión semanales para los abogados sustanciadores.
5. Apoyar y soportar todas las actividades de administración de bases de datos requeridas por
el Grupo de Cobro Coactivo.
6. Apoyar y documentar el análisis de datos que se produzcan como resultado de la actividad
del Grupo de Cobro Coactivo.
7. Apoyar las actividades de gestión de información de la Oficina Asesora jurídica.
8. Apoyar en la elaboración, estructuración y presentación de informes que requieran los entes
de control, entidades públicas o demás dependencias de la Entidad con relación a la
información del Grupo de Cobro Coactivo.
9. Proponer soluciones tecnológicas que apoyen la gestión de la información del Grupo de
Cobro Coactivo.
10. Realizar estructuraciones, validaciones, combinaciones, reorganizaciones y demás ajustes
que requieran las bases de datos del Grupo de Cobro Coactivo.
11. Elaborar los informes, reportes y registros relacionados con los datos de la Oficina Asesora
Jurídica.
12. Prestar el apoyo requerido por los integrantes del Grupo de Cobro Coactivo en temas
relacionados con el uso y manejo de los Sistemas de información para el análisis y
consolidación de bases de gestión del Grupo.
13. Asistir a las convocatorias de reuniones que realice el supervisor del contrato y todas
aquellas en las que se requiera de su presencia en la entidad.
14. Cumplir con las demás actividades que se deriven del objeto y naturaleza del presente
contrato.</v>
          </cell>
          <cell r="Y97">
            <v>630</v>
          </cell>
          <cell r="Z97">
            <v>80121610</v>
          </cell>
          <cell r="AA97">
            <v>33600000</v>
          </cell>
          <cell r="AB97">
            <v>33600000</v>
          </cell>
          <cell r="AM97">
            <v>4653552</v>
          </cell>
          <cell r="AQ97" t="str">
            <v>N/A</v>
          </cell>
          <cell r="AR97">
            <v>673</v>
          </cell>
          <cell r="AS97">
            <v>45057</v>
          </cell>
          <cell r="AT97">
            <v>33600000</v>
          </cell>
          <cell r="AU97">
            <v>9995</v>
          </cell>
          <cell r="AV97">
            <v>45078</v>
          </cell>
          <cell r="AW97">
            <v>33600000</v>
          </cell>
          <cell r="AX97" t="str">
            <v>A-02-02-02-008-003-01</v>
          </cell>
          <cell r="AY97" t="str">
            <v>SERVICIOS DE CONSULTORÍA EN ADMINISTRACIÓN Y SERVICIOS DE GESTIÓN; SERVICIOS DE TECNOLOGÍA DE LA INFORMACIÓN</v>
          </cell>
          <cell r="AZ97" t="str">
            <v>SEGUROS DEL ESTADO</v>
          </cell>
          <cell r="BA97" t="str">
            <v>33-46-101051524</v>
          </cell>
          <cell r="BB97">
            <v>45078</v>
          </cell>
          <cell r="BC97" t="str">
            <v>CUMPLIMIENTO</v>
          </cell>
          <cell r="BD97">
            <v>25</v>
          </cell>
          <cell r="BE97">
            <v>8400000</v>
          </cell>
          <cell r="BF97">
            <v>45078</v>
          </cell>
          <cell r="BG97">
            <v>45079</v>
          </cell>
          <cell r="BH97">
            <v>45478</v>
          </cell>
          <cell r="BI97">
            <v>45079</v>
          </cell>
          <cell r="BJ97" t="str">
            <v>O. ASESORA JURIDICA</v>
          </cell>
          <cell r="BK97" t="str">
            <v>GEOVANNY ALEXANDER RIVERA JIMENEZ</v>
          </cell>
          <cell r="BM97">
            <v>74186851</v>
          </cell>
          <cell r="BN97" t="str">
            <v>GRUPO DE COBRO COACTIVO</v>
          </cell>
          <cell r="BP97" t="str">
            <v>ROSA ELIANA RODRIGUEZ BERNAL</v>
          </cell>
          <cell r="BQ97" t="str">
            <v>EN EJECUCION</v>
          </cell>
        </row>
        <row r="98">
          <cell r="C98">
            <v>217</v>
          </cell>
          <cell r="D98" t="str">
            <v>ADRES-CPS-217-2023</v>
          </cell>
          <cell r="E98" t="str">
            <v>CONTRATACION DIRECTA</v>
          </cell>
          <cell r="F98" t="str">
            <v>PRESTACION DE SERVICIOS PROFESIONALES</v>
          </cell>
          <cell r="G98" t="str">
            <v>INICIAL</v>
          </cell>
          <cell r="H98">
            <v>44952</v>
          </cell>
          <cell r="I98" t="str">
            <v>YENNY CARMELINA ARIAS MOLINA</v>
          </cell>
          <cell r="J98" t="str">
            <v>CC</v>
          </cell>
          <cell r="K98">
            <v>41728072</v>
          </cell>
          <cell r="L98">
            <v>5</v>
          </cell>
          <cell r="M98" t="str">
            <v>Bogotá</v>
          </cell>
          <cell r="N98" t="str">
            <v>N</v>
          </cell>
          <cell r="O98" t="str">
            <v>N/A</v>
          </cell>
          <cell r="P98" t="str">
            <v>N/A</v>
          </cell>
          <cell r="Q98" t="str">
            <v>N/A</v>
          </cell>
          <cell r="R98">
            <v>44958</v>
          </cell>
          <cell r="S98">
            <v>45077</v>
          </cell>
          <cell r="T98">
            <v>57</v>
          </cell>
          <cell r="U98">
            <v>45015</v>
          </cell>
          <cell r="W98" t="str">
            <v>Asesorar. apoyar y acompañar la implementación del Plan de Trabajo para el análisis y seguimiento de las actividades de programación. ejecución y seguimiento del Presupuesto de acuerdo con las competencias y funciones de la oficina Asesora de Planeación</v>
          </cell>
          <cell r="X98" t="str">
            <v>1. Asesorar y apoyar la formulación del presupuesto y la programación presupuestal plurianual de acuerdo con los lineamientos impartidos por el Ministerio de Hacienda y el Departamento Nacional de Planeación. 2. Asesorar en la estructuración de las obligaciones presupuestales de la entidad junto con sus fechas de cumplimiento y normatividad aplicable. 3. Apoyar el levantamiento de las normas aplicables a la entidad. 4. Asesorar y acompañar la definición de instrumentos. metodologías y esquemas para la formulación. análisis y seguimiento del presupuesto en cada una de las etapas definidas en el levantamiento de las obligaciones. 5. Asesorar la formulación de los indicadores para garantizar el control de la gestión de la entidad. 6. Asesorar y recomendar las modificaciones presupuestales del Presupuesto de Inversión a que haya lugar. 7. Elaborar los documentos e informes requeridos de acuerdo con el objeto contractual. 8. Acompañar y realizar análisis y recomendaciones en relación con el seguimiento presupuestal. 9. Realizar los desplazamientos que se requieran a la ADRES para el desarrollo de sus obligaciones acorde con la solicitud del supervisor o jefe del área a la que ha sido asignado. 10. Una vez iniciado el contrato. elaborar junto con el supervisor del contrato el cronograma de actividades que permitan la debida ejecución del objeto contractual. 11. Cumplir con las demás actividades asignadas durante el desarrollo y en función del contrato</v>
          </cell>
          <cell r="Y98">
            <v>192</v>
          </cell>
          <cell r="Z98">
            <v>80101604</v>
          </cell>
          <cell r="AA98">
            <v>71400000</v>
          </cell>
          <cell r="AB98">
            <v>71400000</v>
          </cell>
          <cell r="AC98">
            <v>45015</v>
          </cell>
          <cell r="AM98">
            <v>17850000</v>
          </cell>
          <cell r="AQ98" t="str">
            <v>N/A</v>
          </cell>
          <cell r="AR98">
            <v>407</v>
          </cell>
          <cell r="AS98">
            <v>44932</v>
          </cell>
          <cell r="AT98">
            <v>71400000</v>
          </cell>
          <cell r="AU98">
            <v>872</v>
          </cell>
          <cell r="AV98">
            <v>44952</v>
          </cell>
          <cell r="AW98">
            <v>71400000</v>
          </cell>
          <cell r="AX98" t="str">
            <v>A-02-02-02-008-003-01</v>
          </cell>
          <cell r="AY98" t="str">
            <v>SERVICIOS DE CONSULTORÍA EN ADMINISTRACIÓN Y SERVICIOS DE GESTIÓN; SERVICIOS DE TECNOLOGÍA DE LA INFORMACIÓN</v>
          </cell>
          <cell r="AZ98" t="str">
            <v>SEGUROS DEL ESTADO</v>
          </cell>
          <cell r="BA98" t="str">
            <v>18-46-101016391</v>
          </cell>
          <cell r="BB98">
            <v>44953</v>
          </cell>
          <cell r="BC98" t="str">
            <v>CUMPLIMIENTO</v>
          </cell>
          <cell r="BD98">
            <v>25</v>
          </cell>
          <cell r="BE98">
            <v>17850000</v>
          </cell>
          <cell r="BF98">
            <v>44953</v>
          </cell>
          <cell r="BG98">
            <v>44953</v>
          </cell>
          <cell r="BH98">
            <v>45260</v>
          </cell>
          <cell r="BI98">
            <v>44953</v>
          </cell>
          <cell r="BJ98" t="str">
            <v>O. ASESORA DE PLANEACION Y CONTROL DE RIESGOS</v>
          </cell>
          <cell r="BK98" t="str">
            <v>LUZ STELLA HERNANDEZ RUIZ</v>
          </cell>
          <cell r="BM98">
            <v>51625665</v>
          </cell>
          <cell r="BN98" t="str">
            <v>O. ASESORA DE PLANEACION Y CONTROL DE RIESGOS</v>
          </cell>
          <cell r="BO98" t="str">
            <v>JEFE</v>
          </cell>
          <cell r="BP98" t="str">
            <v>KELLY JHOANA ITURRIAGO TORREGROSA</v>
          </cell>
          <cell r="BQ98" t="str">
            <v>TERMINADO</v>
          </cell>
          <cell r="BR98" t="str">
            <v>FEMENINO</v>
          </cell>
          <cell r="BS98" t="str">
            <v>Bogotá</v>
          </cell>
          <cell r="BT98" t="str">
            <v>Cl 99 A 70 B 75 CUNDINAMARCA NUEVO MONTERREY SUBA</v>
          </cell>
          <cell r="BU98">
            <v>2536259</v>
          </cell>
          <cell r="BV98" t="str">
            <v>yenny.arias7@gmail.com</v>
          </cell>
          <cell r="BW98"/>
          <cell r="BX98">
            <v>45247</v>
          </cell>
          <cell r="BY98">
            <v>123</v>
          </cell>
          <cell r="BZ98" t="str">
            <v>SANITAS</v>
          </cell>
          <cell r="CA98" t="str">
            <v>COLPENSIONES</v>
          </cell>
          <cell r="CB98" t="str">
            <v>POSITIVA</v>
          </cell>
          <cell r="CC98" t="str">
            <v>ECONOMIA</v>
          </cell>
          <cell r="CH98" t="str">
            <v>CO1.PCCNTR.4471550</v>
          </cell>
        </row>
        <row r="99">
          <cell r="C99">
            <v>284</v>
          </cell>
          <cell r="D99" t="str">
            <v>ADRES-CPS-284-2023</v>
          </cell>
          <cell r="E99" t="str">
            <v>CONTRATACION DIRECTA</v>
          </cell>
          <cell r="F99" t="str">
            <v>PRESTACION DE SERVICIOS PROFESIONALES</v>
          </cell>
          <cell r="G99" t="str">
            <v>INICIAL</v>
          </cell>
          <cell r="H99">
            <v>44959</v>
          </cell>
          <cell r="I99" t="str">
            <v>BLANCA LILIA VIVI QUINTANA</v>
          </cell>
          <cell r="J99" t="str">
            <v>CC</v>
          </cell>
          <cell r="K99">
            <v>41748221</v>
          </cell>
          <cell r="L99">
            <v>1</v>
          </cell>
          <cell r="M99" t="str">
            <v>Bogotá</v>
          </cell>
          <cell r="N99" t="str">
            <v>N</v>
          </cell>
          <cell r="O99" t="str">
            <v>N/A</v>
          </cell>
          <cell r="P99" t="str">
            <v>N/A</v>
          </cell>
          <cell r="Q99" t="str">
            <v>N/A</v>
          </cell>
          <cell r="R99">
            <v>44964</v>
          </cell>
          <cell r="S99">
            <v>45083</v>
          </cell>
          <cell r="T99">
            <v>119</v>
          </cell>
          <cell r="U99">
            <v>45083</v>
          </cell>
          <cell r="V99" t="str">
            <v>6 TP+E+41 MEPR</v>
          </cell>
          <cell r="W99" t="str">
            <v>Prestar servicios profesionales especializados a la DOP realizando acompañamiento jurídico para el fortalecimiento de la Entidad en el marco de los procesos de reconocimiento y pago de servicios y tecnologías en salud no financiadas con la UPC,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la atención y respuesta a los requerimientos de entes de control y autoridades judiciales</v>
          </cell>
          <cell r="X99" t="str">
            <v xml:space="preserve">1. Efectuar el acompañamiento jurídico que se requiera frente a requerimientos de autoridades administrativas, judiciales y entes de control. 2. Orientar jurídicamente en los asuntos propios del objeto contractual y emitir los
documentos con los conceptos jurídicos que le sean solicitados por la Dirección de
Otras Prestaciones de la ADRES.
3. Revisar los proyectos de ley, decretos, resoluciones y respuestas que se preparen
o expidan en el marco del Sistema General de Seguridad Social en Salud en el
marco de sus funciones.
4. Elaborar y presentar un informe periódico de seguimiento al cumplimiento de
requerimientos de autoridades administrativas, judiciales y entes de control,
generando recomendaciones.
5. Brindar asesoría jurídica y revisar los actos administrativos, recursos, revocatorias
directas, derechos de petición, tutelas, consultas y demás acciones, relacionados
con el objeto del contrato y que sean sometidos a su consideración por el Director
de Otras Prestaciones.
6. Asistir a las reuniones que señale el supervisor del contrato, relacionadas con el
objeto del contrato.
7. Cumplir con las demás actividades que estén relacionadas con el objeto
contractual. </v>
          </cell>
          <cell r="Y99">
            <v>219</v>
          </cell>
          <cell r="Z99">
            <v>93151501</v>
          </cell>
          <cell r="AA99">
            <v>52000000</v>
          </cell>
          <cell r="AB99">
            <v>52000000</v>
          </cell>
          <cell r="AM99">
            <v>10924369.75</v>
          </cell>
          <cell r="AN99" t="str">
            <v>S</v>
          </cell>
          <cell r="AO99">
            <v>2075630.25</v>
          </cell>
          <cell r="AP99">
            <v>13000000</v>
          </cell>
          <cell r="AQ99" t="str">
            <v>N/A</v>
          </cell>
          <cell r="AR99">
            <v>442</v>
          </cell>
          <cell r="AS99">
            <v>44943</v>
          </cell>
          <cell r="AT99">
            <v>52000000</v>
          </cell>
          <cell r="AU99">
            <v>2468</v>
          </cell>
          <cell r="AV99">
            <v>44959</v>
          </cell>
          <cell r="AW99">
            <v>52000000</v>
          </cell>
          <cell r="AX99" t="str">
            <v>A-02-02-02-008-003-01</v>
          </cell>
          <cell r="AY99" t="str">
            <v>SERVICIOS DE CONSULTORÍA EN ADMINISTRACIÓN Y SERVICIOS DE GESTIÓN; SERVICIOS DE TECNOLOGÍA DE LA INFORMACIÓN</v>
          </cell>
          <cell r="AZ99" t="str">
            <v>ASEGURADORA SOLIDARIA DE COLOMBIA</v>
          </cell>
          <cell r="BA99" t="str">
            <v>380-47-994000131664</v>
          </cell>
          <cell r="BB99">
            <v>44959</v>
          </cell>
          <cell r="BC99" t="str">
            <v>CUMPLIMIENTO</v>
          </cell>
          <cell r="BD99">
            <v>25</v>
          </cell>
          <cell r="BE99">
            <v>13000000</v>
          </cell>
          <cell r="BF99">
            <v>44959</v>
          </cell>
          <cell r="BG99">
            <v>44960</v>
          </cell>
          <cell r="BH99">
            <v>45265</v>
          </cell>
          <cell r="BI99">
            <v>44960</v>
          </cell>
          <cell r="BJ99" t="str">
            <v>D. OTRAS PRESTACIONES</v>
          </cell>
          <cell r="BK99" t="str">
            <v>JAIRO EDISON TIRADO MARTINEZ</v>
          </cell>
          <cell r="BM99">
            <v>80020032</v>
          </cell>
          <cell r="BN99" t="str">
            <v>D. OTRAS PRESTACIONES</v>
          </cell>
          <cell r="BO99" t="str">
            <v>JEFE</v>
          </cell>
          <cell r="BP99" t="str">
            <v>DIANA CAROLINA BONILLA RODRIGUEZ</v>
          </cell>
          <cell r="BQ99" t="str">
            <v>TERMINADO</v>
          </cell>
          <cell r="BR99" t="str">
            <v>FEMENINO</v>
          </cell>
          <cell r="BS99" t="str">
            <v>Bogotá</v>
          </cell>
          <cell r="BT99" t="str">
            <v>Cra 23 No 51 75 Apto 101</v>
          </cell>
          <cell r="BU99">
            <v>4706165</v>
          </cell>
          <cell r="BV99" t="str">
            <v>blancavivi20@hotmail.com</v>
          </cell>
          <cell r="BW99">
            <v>20687</v>
          </cell>
          <cell r="BX99">
            <v>45247</v>
          </cell>
          <cell r="BY99">
            <v>67</v>
          </cell>
          <cell r="BZ99" t="str">
            <v>COOSALUD</v>
          </cell>
          <cell r="CA99" t="str">
            <v>PORVENIR</v>
          </cell>
          <cell r="CB99" t="str">
            <v>POSITIVA</v>
          </cell>
          <cell r="CC99" t="str">
            <v>ABOGADA-ESP EN DRECHO DE FAMILIA</v>
          </cell>
          <cell r="CH99" t="str">
            <v>CO1.PCCNTR.4530834</v>
          </cell>
        </row>
        <row r="100">
          <cell r="C100">
            <v>733</v>
          </cell>
          <cell r="D100" t="str">
            <v>ADRES-CPS-733-2023</v>
          </cell>
          <cell r="E100" t="str">
            <v>CONTRATACION DIRECTA</v>
          </cell>
          <cell r="F100" t="str">
            <v>PRESTACION DE SERVICIOS PROFESIONALES</v>
          </cell>
          <cell r="G100" t="str">
            <v>INICIAL</v>
          </cell>
          <cell r="H100">
            <v>45091</v>
          </cell>
          <cell r="I100" t="str">
            <v>ANGELICA MARIA FLOREZ CUESTAS</v>
          </cell>
          <cell r="J100" t="str">
            <v>CC</v>
          </cell>
          <cell r="K100">
            <v>52729876</v>
          </cell>
          <cell r="L100">
            <v>4</v>
          </cell>
          <cell r="N100" t="str">
            <v>N</v>
          </cell>
          <cell r="O100" t="str">
            <v>N/A</v>
          </cell>
          <cell r="P100" t="str">
            <v>N/A</v>
          </cell>
          <cell r="Q100" t="str">
            <v>N/A</v>
          </cell>
          <cell r="R100">
            <v>45093</v>
          </cell>
          <cell r="S100">
            <v>45291</v>
          </cell>
          <cell r="T100">
            <v>198</v>
          </cell>
          <cell r="U100">
            <v>45291</v>
          </cell>
          <cell r="W100"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100"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Identificar aspectos que afecten la seguridad del paciente. 5. Elaborar la base de datos de los pacientes auditados como insumo para el informe periódico. 6. Realizar las acciones que le sean asignadas por la líder del proceso. 7. Realizar el levantamiento y socialización del normograma trimestralmente. 8. Asistir a las reuniones que señale el supervisor del contrato, relacionadas con el objeto del contrato. 9. Cumplir con las demás actividades que estén relacionadas con el objeto contractua</v>
          </cell>
          <cell r="Z100">
            <v>93151501</v>
          </cell>
          <cell r="AA100">
            <v>54151615</v>
          </cell>
          <cell r="AB100">
            <v>54151615</v>
          </cell>
          <cell r="AM100">
            <v>7735945</v>
          </cell>
          <cell r="AQ100" t="str">
            <v>N/A</v>
          </cell>
          <cell r="AR100">
            <v>734</v>
          </cell>
          <cell r="AS100">
            <v>45065</v>
          </cell>
          <cell r="AT100">
            <v>216606460</v>
          </cell>
          <cell r="AU100">
            <v>10172</v>
          </cell>
          <cell r="AV100">
            <v>45093</v>
          </cell>
          <cell r="AW100">
            <v>54151615</v>
          </cell>
          <cell r="AX100" t="str">
            <v>A-02-02-02-008-003-01</v>
          </cell>
          <cell r="AY100" t="str">
            <v>SERVICIOS DE CONSULTORÍA EN ADMINISTRACIÓN Y SERVICIOS DE GESTIÓN; SERVICIOS DE TECNOLOGÍA DE LA INFORMACIÓN</v>
          </cell>
          <cell r="AZ100" t="str">
            <v>SEGUROS DEL ESTADO</v>
          </cell>
          <cell r="BA100" t="str">
            <v>21-46-101070261</v>
          </cell>
          <cell r="BB100">
            <v>45092</v>
          </cell>
          <cell r="BC100" t="str">
            <v>CUMPLIMIENTO</v>
          </cell>
          <cell r="BD100">
            <v>25</v>
          </cell>
          <cell r="BE100">
            <v>13537903.75</v>
          </cell>
          <cell r="BF100">
            <v>45091</v>
          </cell>
          <cell r="BG100">
            <v>45092</v>
          </cell>
          <cell r="BH100">
            <v>45503</v>
          </cell>
          <cell r="BI100">
            <v>45093</v>
          </cell>
          <cell r="BJ100" t="str">
            <v>D. OTRAS PRESTACIONES</v>
          </cell>
          <cell r="BK100" t="str">
            <v>MAYRA ALEJANDRA PEREZ BEJARANO-CAMILO ANDRES PLAZAS VELOZA RAD 20236400054973 A PARTIR DEL 1 DE SEPTIEMBRE</v>
          </cell>
          <cell r="BM100">
            <v>1026550881</v>
          </cell>
          <cell r="BN100" t="str">
            <v>GRUPO DE VERIFICACIÓN Y AUDITORÍA DE CUENTAS</v>
          </cell>
          <cell r="BO100" t="str">
            <v>GESTOR DE OPERACIONES</v>
          </cell>
          <cell r="BP100" t="str">
            <v>LAURA SANCHEZ SANTAMARIA</v>
          </cell>
          <cell r="BQ100" t="str">
            <v>EN EJECUCION</v>
          </cell>
        </row>
        <row r="101">
          <cell r="C101">
            <v>552</v>
          </cell>
          <cell r="D101" t="str">
            <v>ADRES-CPS-552-2023</v>
          </cell>
          <cell r="E101" t="str">
            <v>CONTRATACION DIRECTA</v>
          </cell>
          <cell r="F101" t="str">
            <v>PRESTACION DE SERVICIOS PROFESIONALES</v>
          </cell>
          <cell r="G101" t="str">
            <v>INICIAL</v>
          </cell>
          <cell r="H101">
            <v>45076</v>
          </cell>
          <cell r="I101" t="str">
            <v>ANGELICA MARÍA SIMANCAS ROBLES</v>
          </cell>
          <cell r="J101" t="str">
            <v>CC</v>
          </cell>
          <cell r="K101">
            <v>1018445640</v>
          </cell>
          <cell r="L101">
            <v>0</v>
          </cell>
          <cell r="N101" t="str">
            <v>N</v>
          </cell>
          <cell r="O101" t="str">
            <v>N/A</v>
          </cell>
          <cell r="P101" t="str">
            <v>N/A</v>
          </cell>
          <cell r="Q101" t="str">
            <v>N/A</v>
          </cell>
          <cell r="R101">
            <v>45078</v>
          </cell>
          <cell r="S101">
            <v>45291</v>
          </cell>
          <cell r="T101">
            <v>213</v>
          </cell>
          <cell r="U101">
            <v>45291</v>
          </cell>
          <cell r="W101"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101" t="str">
            <v>1. Apoyar en la elaboración de los documentos y actos administrativos que se requieran para adelantar el cobro efectivo de las sumas que le adeuden a la Entidad, por todo concepto, cumpliendo con el reparto entregado. 2. Apoyar al Grupo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Determinación del deudor y, ii) Cobro Coactivo. acorde con las normas que regulan los mismos.4.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Z101">
            <v>93151501</v>
          </cell>
          <cell r="AA101">
            <v>55808000</v>
          </cell>
          <cell r="AB101">
            <v>55808000</v>
          </cell>
          <cell r="AM101">
            <v>6976000</v>
          </cell>
          <cell r="AQ101" t="str">
            <v>N/A</v>
          </cell>
          <cell r="AR101">
            <v>693</v>
          </cell>
          <cell r="AS101">
            <v>45063</v>
          </cell>
          <cell r="AT101">
            <v>223232000</v>
          </cell>
          <cell r="AU101">
            <v>8533</v>
          </cell>
          <cell r="AV101">
            <v>45076</v>
          </cell>
          <cell r="AW101">
            <v>55808000</v>
          </cell>
          <cell r="AX101" t="str">
            <v>A-02-02-02-008-002-01</v>
          </cell>
          <cell r="AY101" t="str">
            <v>SERVICIOS JURÍDICOS</v>
          </cell>
          <cell r="AZ101" t="str">
            <v>SEGUROS DEL ESTADO</v>
          </cell>
          <cell r="BA101" t="str">
            <v>33-46-101051417</v>
          </cell>
          <cell r="BB101">
            <v>45076</v>
          </cell>
          <cell r="BC101" t="str">
            <v>CUMPLIMIENTO</v>
          </cell>
          <cell r="BD101">
            <v>25</v>
          </cell>
          <cell r="BE101">
            <v>13952000</v>
          </cell>
          <cell r="BF101">
            <v>45076</v>
          </cell>
          <cell r="BG101">
            <v>45076</v>
          </cell>
          <cell r="BH101">
            <v>45481</v>
          </cell>
          <cell r="BI101">
            <v>45077</v>
          </cell>
          <cell r="BJ101" t="str">
            <v>O. ASESORA JURIDICA</v>
          </cell>
          <cell r="BK101" t="str">
            <v>LUZ MARINA REYES ZAMBRANO-MONICA YORLANNY TORRES SANCHEZ RAD 20236400048663 A PARTIR DEL 31 DE JULIO DE 2023 HASTA EL 22 DE AGOSTO DE 2023</v>
          </cell>
          <cell r="BM101">
            <v>51791922</v>
          </cell>
          <cell r="BP101" t="str">
            <v>ESPERANZA RODRIGUEZ ROLDAN</v>
          </cell>
          <cell r="BQ101" t="str">
            <v>EN EJECUCION</v>
          </cell>
        </row>
        <row r="102">
          <cell r="C102">
            <v>212</v>
          </cell>
          <cell r="D102" t="str">
            <v>ADRES-CPS-212-2023</v>
          </cell>
          <cell r="E102" t="str">
            <v>CONTRATACION DIRECTA</v>
          </cell>
          <cell r="F102" t="str">
            <v>PRESTACION DE SERVICIOS PROFESIONALES</v>
          </cell>
          <cell r="G102" t="str">
            <v>INICIAL</v>
          </cell>
          <cell r="H102">
            <v>44951</v>
          </cell>
          <cell r="I102" t="str">
            <v>LUZ DARY NIETO FRANCO</v>
          </cell>
          <cell r="J102" t="str">
            <v>CC</v>
          </cell>
          <cell r="K102">
            <v>41920848</v>
          </cell>
          <cell r="L102">
            <v>5</v>
          </cell>
          <cell r="M102" t="str">
            <v>Bogotá</v>
          </cell>
          <cell r="N102" t="str">
            <v>N</v>
          </cell>
          <cell r="O102" t="str">
            <v>N/A</v>
          </cell>
          <cell r="P102" t="str">
            <v>N/A</v>
          </cell>
          <cell r="Q102" t="str">
            <v>N/A</v>
          </cell>
          <cell r="R102">
            <v>44952</v>
          </cell>
          <cell r="S102">
            <v>45071</v>
          </cell>
          <cell r="T102">
            <v>119</v>
          </cell>
          <cell r="U102">
            <v>45071</v>
          </cell>
          <cell r="W102" t="str">
            <v>Prestar servicios profesionales en los asuntos jurídicos de la Dirección de Liquidaciones y Garantías de la ADRES. para el cumplimiento de sus funciones y del marco normativo vigente</v>
          </cell>
          <cell r="X102" t="str">
            <v>1. Proyectar los actos administrativos relacionados con el reconocimiento. liquidación y giro de recursos que deban ser ordenados por la Dirección de Liquidaciones y Garantías de la ADRES. 2. Proyectar y revisar los actos administrativos de carácter general relacionados con los procesos a cargo de la Dirección de Liquidaciones y Garantías. así como los generados en otras dependencias o entidades que demanden el concepto de la Dirección de manera previa a su expedición. 3. Proyectar y/o revisar de las respuestas a los derechos de petición y demás solicitudes relacionadas con los procesos a cargo de la Dirección de Liquidaciones y Garantías 4. Proyectar y revisar las respuestas a los requerimientos e informes formulados por los órganos de control; de inspección. vigilancia y control del sector. las autoridades judiciales y el Congreso de la República. relacionados con los procesos a su cargo. así como. en el desarrollo de las visitas e inspecciones que las referidas entidades practiquen a la Dirección de Liquidaciones y Garantías. 5. Emitir conceptos sobre decretos o proyectos de normas referidos el reconocimiento. liquidación y giro de recursos que deban ser ordenados por la Dirección de Liquidaciones y Garantías de la ADRES. 6. Revisar y conceptuar sobre los criterios jurídicos aplicables al reconocimiento. liquidación y giro de recursos. así como de los diferentes procesos a cargo de la Dirección de Liquidaciones y Garantías. 7. Proyectar y/o revisar las respuestas a los requerimientos de la Oficina Asesora Jurídica para adelantar la defensa de la Entidad en solicitudes de conciliación y procesos judiciales iniciados contra actos administrativos de la Superintendencia Nacional de Salud o de la ADRES. 8. Participar en las reuniones en las que se le solicite su acompañamiento en los temas o actividades relacionadas con el objeto del contrato.</v>
          </cell>
          <cell r="Y102">
            <v>87</v>
          </cell>
          <cell r="Z102">
            <v>93151501</v>
          </cell>
          <cell r="AA102">
            <v>31341992</v>
          </cell>
          <cell r="AB102">
            <v>31341992</v>
          </cell>
          <cell r="AM102">
            <v>7835498</v>
          </cell>
          <cell r="AQ102" t="str">
            <v>N/A</v>
          </cell>
          <cell r="AR102">
            <v>427</v>
          </cell>
          <cell r="AS102">
            <v>44932</v>
          </cell>
          <cell r="AT102">
            <v>31341992</v>
          </cell>
          <cell r="AU102">
            <v>522</v>
          </cell>
          <cell r="AV102">
            <v>44951</v>
          </cell>
          <cell r="AW102">
            <v>31341992</v>
          </cell>
          <cell r="AX102" t="str">
            <v>A-02-02-02-008-002-01</v>
          </cell>
          <cell r="AY102" t="str">
            <v>SERVICIOS JURÍDICOS</v>
          </cell>
          <cell r="AZ102" t="str">
            <v>ASEGURADORA SOLIDARIA DE COLOMBIA</v>
          </cell>
          <cell r="BA102" t="str">
            <v>340-47-994000042086</v>
          </cell>
          <cell r="BB102">
            <v>44951</v>
          </cell>
          <cell r="BC102" t="str">
            <v>CUMPLIMIENTO</v>
          </cell>
          <cell r="BD102">
            <v>25</v>
          </cell>
          <cell r="BE102">
            <v>7835498</v>
          </cell>
          <cell r="BF102">
            <v>44951</v>
          </cell>
          <cell r="BG102">
            <v>44952</v>
          </cell>
          <cell r="BH102">
            <v>45260</v>
          </cell>
          <cell r="BI102">
            <v>44952</v>
          </cell>
          <cell r="BJ102" t="str">
            <v>D. DE LIQUIDACIONES Y GARANTIAS</v>
          </cell>
          <cell r="BK102" t="str">
            <v>CLAUDIA PULIDO BUITRAGO</v>
          </cell>
          <cell r="BL102"/>
          <cell r="BM102">
            <v>52351328</v>
          </cell>
          <cell r="BN102" t="str">
            <v>SUBDIRECCION DE LIQUIDACIONES DEL ASEGURAMIENTO</v>
          </cell>
          <cell r="BO102" t="str">
            <v>SUBDIRECTORA</v>
          </cell>
          <cell r="BP102" t="str">
            <v>LAURA SANCHEZ SANTAMARIA</v>
          </cell>
          <cell r="BQ102" t="str">
            <v>TERMINADO</v>
          </cell>
          <cell r="BR102" t="str">
            <v>FEMENINO</v>
          </cell>
          <cell r="BS102" t="str">
            <v>Bogotá</v>
          </cell>
          <cell r="BT102" t="str">
            <v>Cll 32 A BIS No 13-32 INT 1 APTO 403. Parque Residencial Baviera</v>
          </cell>
          <cell r="BU102">
            <v>3136580489</v>
          </cell>
          <cell r="BV102" t="str">
            <v>Luzdafn@hotmail.com</v>
          </cell>
          <cell r="BW102">
            <v>25525</v>
          </cell>
          <cell r="BX102">
            <v>45247</v>
          </cell>
          <cell r="BY102">
            <v>53</v>
          </cell>
          <cell r="BZ102" t="str">
            <v>SANITAS</v>
          </cell>
          <cell r="CA102" t="str">
            <v>COLPENSIONES</v>
          </cell>
          <cell r="CB102" t="str">
            <v>POSITIVA</v>
          </cell>
          <cell r="CC102" t="str">
            <v>ABOGADA-ESP EN DERECHO ADMINISTRATIVO-ESP EN DERECHO LABORAL Y SISTEMA DE SEGURIDAD SOCIAL</v>
          </cell>
          <cell r="CD102"/>
          <cell r="CH102" t="str">
            <v>CO1.PCCNTR.4476534</v>
          </cell>
        </row>
        <row r="103">
          <cell r="C103">
            <v>735</v>
          </cell>
          <cell r="D103" t="str">
            <v>ADRES-CPS-735-2023</v>
          </cell>
          <cell r="E103" t="str">
            <v>CONTRATACION DIRECTA</v>
          </cell>
          <cell r="F103" t="str">
            <v>PRESTACION DE SERVICIOS DE APOYO A LA GESTION</v>
          </cell>
          <cell r="G103" t="str">
            <v>INICIAL</v>
          </cell>
          <cell r="H103">
            <v>45096</v>
          </cell>
          <cell r="I103" t="str">
            <v>ANGELICA PATRICIA OSORIO LONDOÑO</v>
          </cell>
          <cell r="J103" t="str">
            <v>CC</v>
          </cell>
          <cell r="K103">
            <v>53159912</v>
          </cell>
          <cell r="L103">
            <v>9</v>
          </cell>
          <cell r="N103" t="str">
            <v>N</v>
          </cell>
          <cell r="O103" t="str">
            <v>N/A</v>
          </cell>
          <cell r="P103" t="str">
            <v>N/A</v>
          </cell>
          <cell r="Q103" t="str">
            <v>N/A</v>
          </cell>
          <cell r="R103">
            <v>45098</v>
          </cell>
          <cell r="S103">
            <v>45291</v>
          </cell>
          <cell r="T103">
            <v>193</v>
          </cell>
          <cell r="U103">
            <v>45291</v>
          </cell>
          <cell r="V103" t="str">
            <v>15 TFTL/TL+4 ME O 6 SES+4 ME</v>
          </cell>
          <cell r="W103"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03"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103">
            <v>93151501</v>
          </cell>
          <cell r="AA103">
            <v>32387704</v>
          </cell>
          <cell r="AB103">
            <v>32387704</v>
          </cell>
          <cell r="AC103"/>
          <cell r="AM103">
            <v>4048463</v>
          </cell>
          <cell r="AO103"/>
          <cell r="AP103"/>
          <cell r="AQ103" t="str">
            <v>N/A</v>
          </cell>
          <cell r="AR103">
            <v>688</v>
          </cell>
          <cell r="AS103">
            <v>45062</v>
          </cell>
          <cell r="AT103">
            <v>226713928</v>
          </cell>
          <cell r="AU103">
            <v>10209</v>
          </cell>
          <cell r="AV103">
            <v>45097</v>
          </cell>
          <cell r="AW103">
            <v>32387704</v>
          </cell>
          <cell r="AX103" t="str">
            <v>A-02-02-02-008-003-01</v>
          </cell>
          <cell r="AY103" t="str">
            <v>SERVICIOS DE CONSULTORÍA EN ADMINISTRACIÓN Y SERVICIOS DE GESTIÓN; SERVICIOS DE TECNOLOGÍA DE LA INFORMACIÓN</v>
          </cell>
          <cell r="AZ103" t="str">
            <v>SEGUROS DEL ESTADO</v>
          </cell>
          <cell r="BA103" t="str">
            <v>14-44-101185663</v>
          </cell>
          <cell r="BB103">
            <v>45098</v>
          </cell>
          <cell r="BC103" t="str">
            <v>CUMPLIMIENTO</v>
          </cell>
          <cell r="BD103">
            <v>25</v>
          </cell>
          <cell r="BE103">
            <v>8096926</v>
          </cell>
          <cell r="BF103">
            <v>45096</v>
          </cell>
          <cell r="BG103">
            <v>45098</v>
          </cell>
          <cell r="BH103">
            <v>45493</v>
          </cell>
          <cell r="BI103">
            <v>45098</v>
          </cell>
          <cell r="BJ103" t="str">
            <v>D. OTRAS PRESTACIONES</v>
          </cell>
          <cell r="BK103" t="str">
            <v xml:space="preserve">MILLER ALEXANDER REINA ESCOBAR-RODRIGO ALEXANDER MOLINA PALOMARES RAD 20236400051283 A PARTIR DEL 11 AL 30 DE AGOSTO-ALCANCE 20236400059373 HASTA EL 30 DE SEPTIEMBRE </v>
          </cell>
          <cell r="BM103">
            <v>70663332</v>
          </cell>
          <cell r="BN103" t="str">
            <v>GRUPO DE VALIDACIÓN DE RESULTADOS DE AUDITORÍA</v>
          </cell>
          <cell r="BO103" t="str">
            <v>GESTOR DE OPERACIONES</v>
          </cell>
          <cell r="BP103" t="str">
            <v>LAURA SANCHEZ SANTAMARIA</v>
          </cell>
          <cell r="BQ103" t="str">
            <v>EN EJECUCION</v>
          </cell>
        </row>
        <row r="104">
          <cell r="C104">
            <v>208</v>
          </cell>
          <cell r="D104" t="str">
            <v>ADRES-CPS-208-2023</v>
          </cell>
          <cell r="E104" t="str">
            <v>CONTRATACION DIRECTA</v>
          </cell>
          <cell r="F104" t="str">
            <v>PRESTACION DE SERVICIOS PROFESIONALES</v>
          </cell>
          <cell r="G104" t="str">
            <v>INICIAL</v>
          </cell>
          <cell r="H104">
            <v>44951</v>
          </cell>
          <cell r="I104" t="str">
            <v>DEISSY DAYANA GRANADOS PUENTES</v>
          </cell>
          <cell r="J104" t="str">
            <v>CC</v>
          </cell>
          <cell r="K104">
            <v>46383884</v>
          </cell>
          <cell r="L104">
            <v>4</v>
          </cell>
          <cell r="M104" t="str">
            <v>Bogotá</v>
          </cell>
          <cell r="N104" t="str">
            <v>N</v>
          </cell>
          <cell r="O104" t="str">
            <v>N/A</v>
          </cell>
          <cell r="P104" t="str">
            <v>N/A</v>
          </cell>
          <cell r="Q104" t="str">
            <v>N/A</v>
          </cell>
          <cell r="R104">
            <v>44952</v>
          </cell>
          <cell r="S104">
            <v>45071</v>
          </cell>
          <cell r="T104">
            <v>119</v>
          </cell>
          <cell r="U104">
            <v>45071</v>
          </cell>
          <cell r="V104">
            <v>12</v>
          </cell>
          <cell r="W104" t="str">
            <v>Prestar servicios profesionales en el desarrollo de las actividades de los procesos y subprocesos de compensación del régimen contributivo de salud. así como en los procesos del régimen exceptuado y/o especial de la Subdirección de Liquidaciones del Aseguramiento</v>
          </cell>
          <cell r="X104" t="str">
            <v>1. Apoyar el seguimiento y monitoreo de los procesos de PILA Financiero y PILA BDUA a cargo de la Subdirección de Liquidaciones del Aseguramiento. 2. Apoyar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Apoyar la ejecución de los subprocesos de compensación (Devolución de cotizaciones no compensadas. Corrección de registros aprobados y Prestaciones económicas) y procesos del régimen especial y/o exceptuado (Devolución de aporte y prestaciones económicas). 5. Proponer mejoras a los procesos que se ejecutan. haciendo las recomendaciones y sugerencias para que se revise su conveniencia y aplicación. 6. Realizar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7.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8. Proyectar respuesta a los derechos de petición relacionados con los procesos de liquidación y reconocimiento de prestaciones económicas y devolución de aportes del régimen especial y exceptuado. cuyo trámite le sea asignado.</v>
          </cell>
          <cell r="Y104">
            <v>85</v>
          </cell>
          <cell r="Z104">
            <v>93151501</v>
          </cell>
          <cell r="AA104">
            <v>24036752</v>
          </cell>
          <cell r="AB104">
            <v>24036752</v>
          </cell>
          <cell r="AM104">
            <v>6009188</v>
          </cell>
          <cell r="AQ104" t="str">
            <v>N/A</v>
          </cell>
          <cell r="AR104">
            <v>421</v>
          </cell>
          <cell r="AS104">
            <v>44932</v>
          </cell>
          <cell r="AT104">
            <v>24036752</v>
          </cell>
          <cell r="AU104">
            <v>512</v>
          </cell>
          <cell r="AV104">
            <v>44951</v>
          </cell>
          <cell r="AW104">
            <v>24036752</v>
          </cell>
          <cell r="AX104" t="str">
            <v>A-02-02-02-008-003-01</v>
          </cell>
          <cell r="AY104" t="str">
            <v>SERVICIOS DE CONSULTORÍA EN ADMINISTRACIÓN Y SERVICIOS DE GESTIÓN; SERVICIOS DE TECNOLOGÍA DE LA INFORMACIÓN</v>
          </cell>
          <cell r="AZ104" t="str">
            <v>ASEGURADORA SOLIDARIA DE COLOMBIA</v>
          </cell>
          <cell r="BA104" t="str">
            <v>340-47994000042000</v>
          </cell>
          <cell r="BB104">
            <v>44951</v>
          </cell>
          <cell r="BC104" t="str">
            <v>CUMPLIMIENTO</v>
          </cell>
          <cell r="BD104">
            <v>25</v>
          </cell>
          <cell r="BE104">
            <v>6009188</v>
          </cell>
          <cell r="BF104">
            <v>44951</v>
          </cell>
          <cell r="BG104">
            <v>44952</v>
          </cell>
          <cell r="BH104">
            <v>45260</v>
          </cell>
          <cell r="BI104">
            <v>44952</v>
          </cell>
          <cell r="BJ104" t="str">
            <v>D. DE LIQUIDACIONES Y GARANTIAS</v>
          </cell>
          <cell r="BK104" t="str">
            <v>CLAUDIA PULIDO BUITRAGO</v>
          </cell>
          <cell r="BL104"/>
          <cell r="BM104">
            <v>52351328</v>
          </cell>
          <cell r="BN104" t="str">
            <v>SUBDIRECCION DE LIQUIDACIONES DEL ASEGURAMIENTO</v>
          </cell>
          <cell r="BO104" t="str">
            <v>SUBDIRECTORA</v>
          </cell>
          <cell r="BP104" t="str">
            <v>LAURA SANCHEZ SANTAMARIA</v>
          </cell>
          <cell r="BQ104" t="str">
            <v>TERMINADO</v>
          </cell>
          <cell r="BR104" t="str">
            <v>FEMENINO</v>
          </cell>
          <cell r="BS104" t="str">
            <v>Bogotá</v>
          </cell>
          <cell r="BT104" t="str">
            <v>Cra 77 B BIS NO. 76 – 78 APTO 401</v>
          </cell>
          <cell r="BU104">
            <v>3138166346</v>
          </cell>
          <cell r="BV104" t="str">
            <v>Deissy.Granados@adres.gov.co</v>
          </cell>
          <cell r="BW104">
            <v>30488</v>
          </cell>
          <cell r="BX104">
            <v>45247</v>
          </cell>
          <cell r="BY104">
            <v>40</v>
          </cell>
          <cell r="BZ104" t="str">
            <v>COMPENSAR</v>
          </cell>
          <cell r="CA104" t="str">
            <v>PORVENIR</v>
          </cell>
          <cell r="CB104" t="str">
            <v>POSITIVA</v>
          </cell>
          <cell r="CC104" t="str">
            <v>ADM EN SALUD OCUPACIONAL-ESP EN GERENCIA DE SERVICIOS DE SALUD</v>
          </cell>
          <cell r="CD104"/>
          <cell r="CH104" t="str">
            <v>CO1.PCCNTR.4466571</v>
          </cell>
        </row>
        <row r="105">
          <cell r="C105">
            <v>708</v>
          </cell>
          <cell r="D105" t="str">
            <v>ADRES-CPS-708-2023</v>
          </cell>
          <cell r="E105" t="str">
            <v>CONTRATACION DIRECTA</v>
          </cell>
          <cell r="F105" t="str">
            <v>PRESTACION DE SERVICIOS PROFESIONALES</v>
          </cell>
          <cell r="G105" t="str">
            <v>INICIAL</v>
          </cell>
          <cell r="H105">
            <v>45084</v>
          </cell>
          <cell r="I105" t="str">
            <v>ANGELICA VIVIANA HERNANDEZ PACHECO</v>
          </cell>
          <cell r="J105" t="str">
            <v>CC</v>
          </cell>
          <cell r="K105">
            <v>1013629573</v>
          </cell>
          <cell r="L105">
            <v>8</v>
          </cell>
          <cell r="N105" t="str">
            <v>N</v>
          </cell>
          <cell r="O105" t="str">
            <v>N/A</v>
          </cell>
          <cell r="P105" t="str">
            <v>N/A</v>
          </cell>
          <cell r="Q105" t="str">
            <v>N/A</v>
          </cell>
          <cell r="R105">
            <v>45085</v>
          </cell>
          <cell r="S105">
            <v>45291</v>
          </cell>
          <cell r="T105">
            <v>206</v>
          </cell>
          <cell r="U105">
            <v>45291</v>
          </cell>
          <cell r="W105" t="str">
            <v>Prestar servicios profesionales especializados a la Dirección de Otras Prestaciones de la ADRES apoyando las actividades relacionadas con la definición de criterios de auditoría y liderando la implementación,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105" t="str">
            <v>1. Realizar las actividades de seguimiento, implementación, verificación, definición y
control de los servicios y tecnologías en salud no financiadas con la UPC ni con
los presupuestos máximos, así como las reclamaciones por eventos catastróficos
de origen natural, terroristas y accidentes de tránsito, de conformidad con el marco
normativo vigente y con la observancia y aplicación de los procedimientos de la
Dirección de Otras Prestaciones.
2. Realizar el acompañamiento jurídico que requiera la Dirección de Otras
Prestaciones en la revisión o elaboración de los manuales, procedimientos,
relacionados con la auditoría por concepto de servicios y tecnologías en salud no
financiadas con la UPC ni con los presupuestos máximos, así como las
reclamaciones por eventos catastróficos de origen natural, terroristas y accidentes
de tránsito que le sean asignados por el supervisor del contrato.
3. Proyectar las respuestas a las peticiones y diferentes requerimientos de los
particulares, entes de control y demás autoridades relacionadas con la auditoría
por concepto de servicios y tecnologías en salud no financiadas con la UPC ni con
los presupuestos máximos, así como las reclamaciones por eventos catastróficos
de origen natural, terroristas y accidentes de tránsito que le asigne el supervisor
del contrato en el marco del objeto del contrato.
4. Participar en las reuniones y eventos relacionados con la socialización,
implementación y aplicación de los criterios de auditoría a los grupos que
participan dentro del proceso de revisión y verificación de los servicios y
tecnologías en salud no financiadas con la UPC ni con los presupuestos máximos,
así como las reclamaciones por eventos catastróficos de origen natural, terroristas
y accidentes de tránsito en aquellos casos que le solicite el supervisor del contrato.
5. Realizar las actividades de seguimiento al proceso de verificación de análisis de
las reclamaciones o recobros asignados por el coordinador del grupo auditor y
propender que estas actividades se realicen conforme a los criterios de auditoría
establecidos en la normatividad vigente y el respectivo Manual de Auditoría de la
Dirección de Otras Prestaciones.
6. Verificar el cumplimiento de las actividades relacionadas con el proceso de
certificación de los pre cierres, cierres y comunicación de resultados de los
paquetes producto de la auditoría integral por concepto de servicios y tecnologías
en salud no financiadas con la UPC ni con los presupuestos máximos, así como
las reclamaciones por eventos catastróficos de origen natural, terroristas y
accidentes de tránsito conforme los procedimientos y manuales de la Dirección de
Otras Prestaciones en los casos que le sean asignados por el Supervisor del
Contrato 7. Tramitar y apoyar al Grupo de Verificación de Auditorias de Cuentas de la
Dirección de Otras Prestaciones en las actividades relacionadas con la revisión
de las observaciones derivadas de la auditoría integral efectuada a los servicios y
tecnologías en salud no financiadas con la UPC ni con los presupuestos máximos,
así como las reclamaciones por eventos catastróficos de origen natural, terroristas
y accidentes de tránsito en los casos asignados por el Supervisor del Contrato.
8. Elaborar los documentos conceptos e informes que se requieran durante el trámite
de verificación de los servicios y tecnologías en salud no financiadas con la UPC
ni con los presupuestos máximos, de las reclamaciones por eventos catastróficos
de origen natural, terroristas y accidentes de tránsito; así como del proceso de
reintegro de recursos a favor del sistema por recobros apropiados o reconocidos
sin justa causa, que le sean asignados por el supervisor del contrato.
9. Participar en las reuniones virtuales y /o presenciales en que se solicite su
asistencia por la relación de los temas a tratar con las actividades del objeto
contractual, bajo la coordinación del supervisor del contrato.
10. Las demás actividades que se deriven del objeto y naturaleza del contrato, que
para el efecto le asigne la Dirección de Otras Prestaciones.</v>
          </cell>
          <cell r="Z105">
            <v>93151501</v>
          </cell>
          <cell r="AA105">
            <v>78624014</v>
          </cell>
          <cell r="AB105">
            <v>78624014</v>
          </cell>
          <cell r="AM105">
            <v>11232002</v>
          </cell>
          <cell r="AQ105" t="str">
            <v>N/A</v>
          </cell>
          <cell r="AR105">
            <v>725</v>
          </cell>
          <cell r="AS105">
            <v>45065</v>
          </cell>
          <cell r="AT105">
            <v>78624014</v>
          </cell>
          <cell r="AU105">
            <v>10054</v>
          </cell>
          <cell r="AV105">
            <v>45084</v>
          </cell>
          <cell r="AW105">
            <v>78624014</v>
          </cell>
          <cell r="AX105" t="str">
            <v>A-02-02-02-008-003-01</v>
          </cell>
          <cell r="AY105" t="str">
            <v>SERVICIOS DE CONSULTORÍA EN ADMINISTRACIÓN Y SERVICIOS DE GESTIÓN; SERVICIOS DE TECNOLOGÍA DE LA INFORMACIÓN</v>
          </cell>
          <cell r="AZ105" t="str">
            <v>SEGUROS DEL ESTADO</v>
          </cell>
          <cell r="BA105" t="str">
            <v>14-44101184332</v>
          </cell>
          <cell r="BB105">
            <v>45084</v>
          </cell>
          <cell r="BC105" t="str">
            <v>CUMPLIMIENTO</v>
          </cell>
          <cell r="BD105">
            <v>25</v>
          </cell>
          <cell r="BE105">
            <v>19656003.5</v>
          </cell>
          <cell r="BF105">
            <v>45084</v>
          </cell>
          <cell r="BG105">
            <v>45084</v>
          </cell>
          <cell r="BH105">
            <v>45483</v>
          </cell>
          <cell r="BI105">
            <v>45085</v>
          </cell>
          <cell r="BJ105" t="str">
            <v>D. OTRAS PRESTACIONES</v>
          </cell>
          <cell r="BK105" t="str">
            <v>MAYRA ALEJANDRA PEREZ BEJARANO-CAMILO ANDRES PLAZAS VELOZA RAD 20236400054973 A PARTIR DEL 1 DE SEPTIEMBRE</v>
          </cell>
          <cell r="BM105">
            <v>1026550881</v>
          </cell>
          <cell r="BN105" t="str">
            <v>GRUPO DE VERIFICACIÓN Y AUDITORÍA DE CUENTAS</v>
          </cell>
          <cell r="BO105" t="str">
            <v>GESTOR DE OPERACIONES</v>
          </cell>
          <cell r="BP105" t="str">
            <v>LAURA SANCHEZ SANTAMARIA</v>
          </cell>
          <cell r="BQ105" t="str">
            <v>EN EJECUCION</v>
          </cell>
        </row>
        <row r="106">
          <cell r="C106">
            <v>256</v>
          </cell>
          <cell r="D106" t="str">
            <v>ADRES-CPS-256-2023</v>
          </cell>
          <cell r="E106" t="str">
            <v>CONTRATACION DIRECTA</v>
          </cell>
          <cell r="F106" t="str">
            <v>PRESTACION DE SERVICIOS DE APOYO A LA GESTION</v>
          </cell>
          <cell r="G106" t="str">
            <v>INICIAL</v>
          </cell>
          <cell r="H106">
            <v>44958</v>
          </cell>
          <cell r="I106" t="str">
            <v>SONIA MARELY RINCON RINCON</v>
          </cell>
          <cell r="J106" t="str">
            <v>CC</v>
          </cell>
          <cell r="K106">
            <v>47437636</v>
          </cell>
          <cell r="L106">
            <v>1</v>
          </cell>
          <cell r="M106" t="str">
            <v>Bogotá</v>
          </cell>
          <cell r="N106" t="str">
            <v>N</v>
          </cell>
          <cell r="O106" t="str">
            <v>N/A</v>
          </cell>
          <cell r="P106" t="str">
            <v>N/A</v>
          </cell>
          <cell r="Q106" t="str">
            <v>N/A</v>
          </cell>
          <cell r="R106">
            <v>44959</v>
          </cell>
          <cell r="S106">
            <v>45078</v>
          </cell>
          <cell r="T106">
            <v>119</v>
          </cell>
          <cell r="U106">
            <v>45078</v>
          </cell>
          <cell r="V106">
            <v>15</v>
          </cell>
          <cell r="W10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0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106">
            <v>260</v>
          </cell>
          <cell r="Z106">
            <v>93151501</v>
          </cell>
          <cell r="AA106">
            <v>16193852</v>
          </cell>
          <cell r="AB106">
            <v>16193852</v>
          </cell>
          <cell r="AM106">
            <v>4048463</v>
          </cell>
          <cell r="AQ106" t="str">
            <v>N/A</v>
          </cell>
          <cell r="AR106">
            <v>448</v>
          </cell>
          <cell r="AS106">
            <v>44936</v>
          </cell>
          <cell r="AT106">
            <v>421040152</v>
          </cell>
          <cell r="AU106">
            <v>2442</v>
          </cell>
          <cell r="AV106">
            <v>44958</v>
          </cell>
          <cell r="AW106">
            <v>16193852</v>
          </cell>
          <cell r="AX106" t="str">
            <v>A-02-02-02-008-003-01</v>
          </cell>
          <cell r="AY106" t="str">
            <v>SERVICIOS DE CONSULTORÍA EN ADMINISTRACIÓN Y SERVICIOS DE GESTIÓN; SERVICIOS DE TECNOLOGÍA DE LA INFORMACIÓN</v>
          </cell>
          <cell r="AZ106" t="str">
            <v>SEGUROS DEL ESTADO</v>
          </cell>
          <cell r="BA106" t="str">
            <v>14-44-101173437</v>
          </cell>
          <cell r="BB106">
            <v>44958</v>
          </cell>
          <cell r="BC106" t="str">
            <v>CUMPLIMIENTO</v>
          </cell>
          <cell r="BD106">
            <v>25</v>
          </cell>
          <cell r="BE106">
            <v>4048463</v>
          </cell>
          <cell r="BF106">
            <v>44958</v>
          </cell>
          <cell r="BG106">
            <v>44959</v>
          </cell>
          <cell r="BH106">
            <v>45275</v>
          </cell>
          <cell r="BI106">
            <v>44959</v>
          </cell>
          <cell r="BJ106" t="str">
            <v>D. OTRAS PRESTACIONES</v>
          </cell>
          <cell r="BK106" t="str">
            <v>RODRIGO ALEXANDER MOLINA PALOMARES</v>
          </cell>
          <cell r="BM106">
            <v>1078366565</v>
          </cell>
          <cell r="BN106" t="str">
            <v>GRUPO DE VALIDACIÓN DE RESULTADOS DE AUDITORÍA</v>
          </cell>
          <cell r="BO106" t="str">
            <v>GESTOR DE OPERACIONES</v>
          </cell>
          <cell r="BP106" t="str">
            <v>JOSE WILLMAN TORRRES GOMEZ</v>
          </cell>
          <cell r="BQ106" t="str">
            <v>TERMINADO</v>
          </cell>
          <cell r="BR106" t="str">
            <v>FEMENINO</v>
          </cell>
          <cell r="BS106" t="str">
            <v>Bogotá</v>
          </cell>
          <cell r="BT106" t="str">
            <v>Cra 88c No 63-67 sur Apto 602</v>
          </cell>
          <cell r="BU106">
            <v>3214087447</v>
          </cell>
          <cell r="BV106" t="str">
            <v>marely210@hotmail.com</v>
          </cell>
          <cell r="BW106">
            <v>29411</v>
          </cell>
          <cell r="BX106">
            <v>45247</v>
          </cell>
          <cell r="BY106">
            <v>43</v>
          </cell>
          <cell r="BZ106" t="str">
            <v>SALUD TOTAL</v>
          </cell>
          <cell r="CA106" t="str">
            <v>PROTECCION</v>
          </cell>
          <cell r="CB106" t="str">
            <v>POSITIVA</v>
          </cell>
          <cell r="CC106" t="str">
            <v>TECNOLOGIA EN ADMINISTRACION HOSPITALARIA</v>
          </cell>
          <cell r="CH106" t="str">
            <v>CO1.PCCNTR.4519495</v>
          </cell>
        </row>
        <row r="107">
          <cell r="C107">
            <v>465</v>
          </cell>
          <cell r="D107" t="str">
            <v>ADRES-CPS-465-2023</v>
          </cell>
          <cell r="E107" t="str">
            <v>CONTRATACION DIRECTA</v>
          </cell>
          <cell r="F107" t="str">
            <v>PRESTACION DE SERVICIOS DE APOYO A LA GESTION</v>
          </cell>
          <cell r="G107" t="str">
            <v>INICIAL</v>
          </cell>
          <cell r="H107">
            <v>45057</v>
          </cell>
          <cell r="I107" t="str">
            <v>ANGIE CAROLINA SANABRIA BERNAL</v>
          </cell>
          <cell r="J107" t="str">
            <v>CC</v>
          </cell>
          <cell r="K107">
            <v>1019093805</v>
          </cell>
          <cell r="L107">
            <v>0</v>
          </cell>
          <cell r="M107" t="str">
            <v>Bogotá</v>
          </cell>
          <cell r="N107" t="str">
            <v>N</v>
          </cell>
          <cell r="O107" t="str">
            <v>N/A</v>
          </cell>
          <cell r="P107" t="str">
            <v>N/A</v>
          </cell>
          <cell r="Q107" t="str">
            <v>N/A</v>
          </cell>
          <cell r="R107">
            <v>45061</v>
          </cell>
          <cell r="S107">
            <v>45291</v>
          </cell>
          <cell r="T107">
            <v>230</v>
          </cell>
          <cell r="U107">
            <v>45291</v>
          </cell>
          <cell r="V107" t="str">
            <v>15 TFTL/TL+4 ME O 6 SES+4 ME</v>
          </cell>
          <cell r="W107"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07"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107">
            <v>93151501</v>
          </cell>
          <cell r="AA107">
            <v>38460399</v>
          </cell>
          <cell r="AB107">
            <v>38460399</v>
          </cell>
          <cell r="AM107">
            <v>4048463</v>
          </cell>
          <cell r="AQ107" t="str">
            <v>N/A</v>
          </cell>
          <cell r="AR107">
            <v>605</v>
          </cell>
          <cell r="AS107">
            <v>45016</v>
          </cell>
          <cell r="AT107">
            <v>1999940748</v>
          </cell>
          <cell r="AU107">
            <v>8097</v>
          </cell>
          <cell r="AV107">
            <v>45058</v>
          </cell>
          <cell r="AW107">
            <v>38460399</v>
          </cell>
          <cell r="AX107" t="str">
            <v>A-02-02-02-008-003-01</v>
          </cell>
          <cell r="AY107" t="str">
            <v>SERVICIOS DE CONSULTORÍA EN ADMINISTRACIÓN Y SERVICIOS DE GESTIÓN; SERVICIOS DE TECNOLOGÍA DE LA INFORMACIÓN</v>
          </cell>
          <cell r="AZ107" t="str">
            <v>SEGUROS DEL ESTADO</v>
          </cell>
          <cell r="BA107" t="str">
            <v>14-44-101182029</v>
          </cell>
          <cell r="BB107">
            <v>45058</v>
          </cell>
          <cell r="BC107" t="str">
            <v>CUMPLIMIENTO</v>
          </cell>
          <cell r="BD107">
            <v>25</v>
          </cell>
          <cell r="BE107">
            <v>9615099.75</v>
          </cell>
          <cell r="BF107">
            <v>45057</v>
          </cell>
          <cell r="BG107">
            <v>45061</v>
          </cell>
          <cell r="BH107">
            <v>45483</v>
          </cell>
          <cell r="BI107">
            <v>45059</v>
          </cell>
          <cell r="BJ107" t="str">
            <v>D. OTRAS PRESTACIONES</v>
          </cell>
          <cell r="BK107" t="str">
            <v>JULIAN ANDRES BURITICA MEJIA-EDINSON MAURICIO HERNANDEZ MANRIQUE RAD 20236400056443 A PARTIR DEL 11 AL 29 DE SEPTIEMBRE</v>
          </cell>
          <cell r="BM107">
            <v>1078366532</v>
          </cell>
          <cell r="BN107" t="str">
            <v>GRUPO DE GESTIÓN DE RECONOCIMIENTOS</v>
          </cell>
          <cell r="BO107" t="str">
            <v>GESTOR DE OPERACIONES</v>
          </cell>
          <cell r="BP107" t="str">
            <v>JOSE WILLMAN TORRRES GOMEZ</v>
          </cell>
          <cell r="BQ107" t="str">
            <v>EN EJECUCION</v>
          </cell>
          <cell r="BR107" t="str">
            <v>FEMENINO</v>
          </cell>
          <cell r="BS107" t="str">
            <v>Bogotá</v>
          </cell>
          <cell r="BT107" t="str">
            <v>Cra 103 N° 131 B 15</v>
          </cell>
          <cell r="BU107">
            <v>3106956509</v>
          </cell>
          <cell r="BV107" t="str">
            <v>Carolinasanabria369@gmail.com</v>
          </cell>
          <cell r="BW107">
            <v>34394</v>
          </cell>
          <cell r="BX107">
            <v>45247</v>
          </cell>
          <cell r="BY107">
            <v>29</v>
          </cell>
          <cell r="BZ107" t="str">
            <v>COMPENSAR</v>
          </cell>
          <cell r="CA107" t="str">
            <v>PORVENIR</v>
          </cell>
          <cell r="CB107" t="str">
            <v>POSITIVA</v>
          </cell>
          <cell r="CC107" t="str">
            <v>TECNICO LABORAL POR COMPETENCIAS EN AUXILIAR ADMINISTRATIVO EN SALUD</v>
          </cell>
          <cell r="CH107" t="str">
            <v>CO1.PCCNTR.4920382</v>
          </cell>
        </row>
        <row r="108">
          <cell r="C108">
            <v>125</v>
          </cell>
          <cell r="D108" t="str">
            <v>ADRES-CPS-125-2023</v>
          </cell>
          <cell r="E108" t="str">
            <v>CONTRATACION DIRECTA</v>
          </cell>
          <cell r="F108" t="str">
            <v>PRESTACION DE SERVICIOS PROFESIONALES</v>
          </cell>
          <cell r="G108" t="str">
            <v>INICIAL</v>
          </cell>
          <cell r="H108">
            <v>44945</v>
          </cell>
          <cell r="I108" t="str">
            <v>DULEY CECILIA ZUÑIGA PEDROZA</v>
          </cell>
          <cell r="J108" t="str">
            <v>CC</v>
          </cell>
          <cell r="K108">
            <v>49782837</v>
          </cell>
          <cell r="L108">
            <v>0</v>
          </cell>
          <cell r="M108" t="str">
            <v>Bogotá</v>
          </cell>
          <cell r="N108" t="str">
            <v>N</v>
          </cell>
          <cell r="O108" t="str">
            <v>N/A</v>
          </cell>
          <cell r="P108" t="str">
            <v>N/A</v>
          </cell>
          <cell r="Q108" t="str">
            <v>N/A</v>
          </cell>
          <cell r="R108">
            <v>44946</v>
          </cell>
          <cell r="S108">
            <v>45065</v>
          </cell>
          <cell r="T108">
            <v>119</v>
          </cell>
          <cell r="U108">
            <v>45065</v>
          </cell>
          <cell r="V108" t="str">
            <v>10 TP+E+17 MEPR</v>
          </cell>
          <cell r="W108" t="str">
            <v>Prestar servicios profesionales a la Dirección General para apoyar la formulación de procesos y procedimientos y seguimiento de los planes. programas y proyectos orientados al mejoramiento continuo del desempeño institucional y el desarrollo de actividades relacionadas con la planeación estratégica de la entidad</v>
          </cell>
          <cell r="X108" t="str">
            <v>1. Apoyar la formulación de procesos y procedimientos y seguimiento de los planes. programas y proyectos orientados al mejoramiento continuo del desempeño institucional. 2. Participar en la elaboración. ajuste o actualización de la formulación de los planes de acción. mapas de riesgos y formulación de indicadores. 3. Realizar seguimiento y reporte a los indicadores de gestión. planes de acción y planes de mejoramiento de la Dirección General. 4. Apoyar la atención de las auditorías internas que adelante la Oficina de Control Interno de la ADRES. y remitir los insumos y demás reportes que esta requiera. 5. Participar y realizar recomendaciones a la Dirección General en los procesos relacionados con el análisis estratégico funcional. así como de los mecanismos adoptados para proteger y controlar el cumplimiento de los objetivos de la ADRES. 6. Apoyar la elaboración de los documentos contentivos de las recomendaciones técnicas que requiera la Dirección General para la formulación del Plan Estratégico y Plan de Acción de la entidad. así como aquellos relacionados con el cumplimiento de los objetivos y funciones en cada una de las áreas misionales y de apoyo según la estructura de la ADRES. 7. Asistir a las reuniones virtuales y presenciales que señale el supervisor del contrato. relacionadas con el objeto del mismo. 8. Cumplir con las demás actividades que estén relacionadas con el objeto contractual</v>
          </cell>
          <cell r="Y108">
            <v>468</v>
          </cell>
          <cell r="Z108">
            <v>93151501</v>
          </cell>
          <cell r="AA108">
            <v>30800000</v>
          </cell>
          <cell r="AB108">
            <v>30800000</v>
          </cell>
          <cell r="AM108">
            <v>7700000</v>
          </cell>
          <cell r="AQ108" t="str">
            <v>N/A</v>
          </cell>
          <cell r="AR108">
            <v>391</v>
          </cell>
          <cell r="AS108">
            <v>44932</v>
          </cell>
          <cell r="AT108">
            <v>30800000</v>
          </cell>
          <cell r="AU108">
            <v>442</v>
          </cell>
          <cell r="AV108">
            <v>44946</v>
          </cell>
          <cell r="AW108">
            <v>30800000</v>
          </cell>
          <cell r="AX108" t="str">
            <v>A-02-02-02-008-003-01</v>
          </cell>
          <cell r="AY108" t="str">
            <v>SERVICIOS DE CONSULTORÍA EN ADMINISTRACIÓN Y SERVICIOS DE GESTIÓN; SERVICIOS DE TECNOLOGÍA DE LA INFORMACIÓN</v>
          </cell>
          <cell r="AZ108" t="str">
            <v>ASEGURADORA SOLIDARIA DE COLOMBIA</v>
          </cell>
          <cell r="BA108" t="str">
            <v>380-47-994000130476</v>
          </cell>
          <cell r="BB108">
            <v>44946</v>
          </cell>
          <cell r="BC108" t="str">
            <v>CUMPLIMIENTO</v>
          </cell>
          <cell r="BD108">
            <v>25</v>
          </cell>
          <cell r="BE108">
            <v>7700000</v>
          </cell>
          <cell r="BF108">
            <v>44946</v>
          </cell>
          <cell r="BG108">
            <v>44950</v>
          </cell>
          <cell r="BH108">
            <v>45253</v>
          </cell>
          <cell r="BI108">
            <v>44933</v>
          </cell>
          <cell r="BJ108" t="str">
            <v>D. GENERAL</v>
          </cell>
          <cell r="BK108" t="str">
            <v>JULIETA NARANJO LUJAN</v>
          </cell>
          <cell r="BM108">
            <v>52255929</v>
          </cell>
          <cell r="BN108" t="str">
            <v>D. GENERAL</v>
          </cell>
          <cell r="BO108" t="str">
            <v>ASESOR</v>
          </cell>
          <cell r="BP108" t="str">
            <v>LAURA SANCHEZ SANTAMARIA</v>
          </cell>
          <cell r="BQ108" t="str">
            <v>TERMINADO</v>
          </cell>
          <cell r="BR108" t="str">
            <v>FEMENINO</v>
          </cell>
          <cell r="BS108" t="str">
            <v>Bogotá</v>
          </cell>
          <cell r="BT108" t="str">
            <v>Cra 69 12B 21</v>
          </cell>
          <cell r="BU108">
            <v>3186520256</v>
          </cell>
          <cell r="BV108" t="str">
            <v>dczp0609@gmail.com</v>
          </cell>
          <cell r="BW108">
            <v>28285</v>
          </cell>
          <cell r="BX108">
            <v>45247</v>
          </cell>
          <cell r="BY108">
            <v>46</v>
          </cell>
          <cell r="BZ108" t="str">
            <v>SANITAS</v>
          </cell>
          <cell r="CA108" t="str">
            <v>PORVENIR</v>
          </cell>
          <cell r="CB108" t="str">
            <v>SURA</v>
          </cell>
          <cell r="CC108" t="str">
            <v>BACTERIOLOGA Y LABORATORISTA CLINICO- ESP EN SALUD OCUPACIONAL</v>
          </cell>
          <cell r="CH108" t="str">
            <v>CO1.PCCNTR.4441016</v>
          </cell>
        </row>
        <row r="109">
          <cell r="C109">
            <v>703</v>
          </cell>
          <cell r="D109" t="str">
            <v>ADRES-CPS-703-2023</v>
          </cell>
          <cell r="E109" t="str">
            <v>CONTRATACION DIRECTA</v>
          </cell>
          <cell r="F109" t="str">
            <v>PRESTACION DE SERVICIOS PROFESIONALES</v>
          </cell>
          <cell r="G109" t="str">
            <v>INICIAL</v>
          </cell>
          <cell r="H109">
            <v>45083</v>
          </cell>
          <cell r="I109" t="str">
            <v>ANGIE DAYANA CAMACHO NIEVES</v>
          </cell>
          <cell r="J109" t="str">
            <v>CC</v>
          </cell>
          <cell r="K109">
            <v>1098676210</v>
          </cell>
          <cell r="L109">
            <v>9</v>
          </cell>
          <cell r="N109" t="str">
            <v>N</v>
          </cell>
          <cell r="O109" t="str">
            <v>N/A</v>
          </cell>
          <cell r="P109" t="str">
            <v>N/A</v>
          </cell>
          <cell r="Q109" t="str">
            <v>N/A</v>
          </cell>
          <cell r="R109">
            <v>45084</v>
          </cell>
          <cell r="S109">
            <v>45291</v>
          </cell>
          <cell r="T109">
            <v>207</v>
          </cell>
          <cell r="U109">
            <v>45291</v>
          </cell>
          <cell r="W109" t="str">
            <v>Prestar servicios profesionales jurídicos a la Dirección de Otras Prestaciones de la ADRES para la expedición de las solicitudes de aclaración, informes y actos administrativos que deban ser expedidos producto del procedimiento administrativo de determinación del deudor y de reintegro de recursos. Así mismo, apoyar en las actividades que se requieran derivadas de los reconocimientos efectuados por presupuestos máximos, servicios y tecnologías en salud no financiados con la UPC y prestación de servicios de salud a víctimas de los eventos descritos en el artículo 167 de la Ley 100 de 1993.</v>
          </cell>
          <cell r="X109" t="str">
            <v>1. Proyectar las solicitudes de aclaración, informes y actos administrativos en el procedimiento administrativo de determinación del deudor y de reintegro de recursos, incluyendo aquellos que resuelvan recursos, que deban ser expedidos por la Dirección de Otras Prestaciones de la ADRES relacionados con los procesos de determinación del deudor y reintegro en el marco de gestión de recobros y reclamaciones. 2. Elaborar y revisar los requerimientos, solicitudes de concepto y demás documentos que deban ser expedidos por la Dirección de Otras Prestaciones de la ADRES relacionados con los procesos que adelanta el Grupo Interno de Gestión de Reconocimiento de la Dirección de Otras Prestaciones de la ADRES, de conformidad con el objeto del contrato. 3. Revisar los soportes documentales allegados por los ciudadanos, intervinientes en el SGSSS, autoridades administrativas y judiciales, entes de control, y demás interesados en el marco de los procesos de determinación del deudor y reintegro en el marco de gestión de recobros y reclamaciones. 4. Proyectar y revisar los acuerdos, resoluciones y minutas que se requieran dentro del marco de los procesos que adelanta el Grupo Interno de Gestión de Reconocimiento de la Dirección de Otras Prestaciones de la ADRES. 5. Responder dentro de los términos de ley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Elaborar y revisar las actuaciones administrativas que desde el Grupo Interno de Gestión de Reconocimiento de la Dirección de Otras Prestaciones de la ADRES se debe adelantar para las entidades que se encuentran en liquidación. 7. Suministrar información para mantener actualizado el registro y gestión del Grupo de Interno de Gestión de Reconocimientos, en lo que tiene que ver con los procesos que maneje el grupo. 8. Disponer y suministrar la información sobre las actividades y operaciones a su cargo, en las condiciones y características establecidas o requeridas por la ADRES y los organismos de seguimiento y control. 9. Entregar al finalizar el plazo de ejecución del contrato soporte generado por el Sistema de Gestión Documental que para el efecto tenga implementada la ADRES, en el cual se evidencie que la documentación asignada se encuentra tramitada. 10. Las demás actividades que se deriven del objeto y naturaleza del contrato, que para el efecto le asigne la Dirección de Otras Prestaciones</v>
          </cell>
          <cell r="Z109">
            <v>93151501</v>
          </cell>
          <cell r="AA109">
            <v>60000000</v>
          </cell>
          <cell r="AB109">
            <v>60000000</v>
          </cell>
          <cell r="AM109">
            <v>7500000</v>
          </cell>
          <cell r="AQ109" t="str">
            <v>N/A</v>
          </cell>
          <cell r="AR109">
            <v>756</v>
          </cell>
          <cell r="AS109">
            <v>45071</v>
          </cell>
          <cell r="AT109">
            <v>360000000</v>
          </cell>
          <cell r="AU109">
            <v>10045</v>
          </cell>
          <cell r="AV109">
            <v>45084</v>
          </cell>
          <cell r="AW109">
            <v>60000000</v>
          </cell>
          <cell r="AX109" t="str">
            <v>A-02-02-02-008-003-01</v>
          </cell>
          <cell r="AY109" t="str">
            <v>SERVICIOS DE CONSULTORÍA EN ADMINISTRACIÓN Y SERVICIOS DE GESTIÓN; SERVICIOS DE TECNOLOGÍA DE LA INFORMACIÓN</v>
          </cell>
          <cell r="AZ109" t="str">
            <v>Aseguradora Solidaria de Colombia</v>
          </cell>
          <cell r="BA109" t="str">
            <v>340 47 994000045676</v>
          </cell>
          <cell r="BB109">
            <v>45083</v>
          </cell>
          <cell r="BC109" t="str">
            <v>CUMPLIMIENTO</v>
          </cell>
          <cell r="BD109">
            <v>25</v>
          </cell>
          <cell r="BE109">
            <v>15000000</v>
          </cell>
          <cell r="BF109">
            <v>45083</v>
          </cell>
          <cell r="BG109">
            <v>45084</v>
          </cell>
          <cell r="BH109">
            <v>45478</v>
          </cell>
          <cell r="BI109">
            <v>45084</v>
          </cell>
          <cell r="BJ109" t="str">
            <v>D. OTRAS PRESTACIONES</v>
          </cell>
          <cell r="BK109" t="str">
            <v>MAURICIO ANDRES GONZALEZ ANTOLINEZ</v>
          </cell>
          <cell r="BM109">
            <v>80074021</v>
          </cell>
          <cell r="BN109" t="str">
            <v>GRUPO DE GESTIÓN DE RECONOCIMIENTOS</v>
          </cell>
          <cell r="BO109" t="str">
            <v>GESTOR DE OPERACIONES</v>
          </cell>
          <cell r="BP109" t="str">
            <v>JENNY CAROLINA GARCIA VARON</v>
          </cell>
          <cell r="BQ109" t="str">
            <v>EN EJECUCION</v>
          </cell>
        </row>
        <row r="110">
          <cell r="C110">
            <v>356</v>
          </cell>
          <cell r="D110" t="str">
            <v>ADRES-CPS-356-2023</v>
          </cell>
          <cell r="E110" t="str">
            <v>CONTRATACION DIRECTA</v>
          </cell>
          <cell r="F110" t="str">
            <v>PRESTACION DE SERVICIOS PROFESIONALES</v>
          </cell>
          <cell r="G110" t="str">
            <v>INICIAL</v>
          </cell>
          <cell r="H110">
            <v>44964</v>
          </cell>
          <cell r="I110" t="str">
            <v>MARIA EUGENIA HERRERA ARGEL</v>
          </cell>
          <cell r="J110" t="str">
            <v>CC</v>
          </cell>
          <cell r="K110">
            <v>50914275</v>
          </cell>
          <cell r="L110">
            <v>3</v>
          </cell>
          <cell r="M110" t="str">
            <v>Cartagena-Bogotá</v>
          </cell>
          <cell r="N110" t="str">
            <v>N</v>
          </cell>
          <cell r="O110" t="str">
            <v>N/A</v>
          </cell>
          <cell r="P110" t="str">
            <v>N/A</v>
          </cell>
          <cell r="Q110" t="str">
            <v>N/A</v>
          </cell>
          <cell r="R110">
            <v>44967</v>
          </cell>
          <cell r="S110">
            <v>45086</v>
          </cell>
          <cell r="T110">
            <v>119</v>
          </cell>
          <cell r="U110">
            <v>45086</v>
          </cell>
          <cell r="V110" t="str">
            <v>11 TP+E+11 MEP</v>
          </cell>
          <cell r="W110" t="str">
            <v>Prestar servicios profesionales especializados a la Administradora de los Recursos del Sistema General de Seguridad Social en Salud-ADRES, para apoyar la supervisión y seguimiento a la ejecución en los aspectos técnico, financiero y administrativo del Contrato CN 01- 132-2014 cuyo objeto es: “ Administración .y operación de la Clínica anteriormente denominada Henrique de la Vega, en adelante la Clínica), bajo la exclusiva dirección, responsabilidad y plena autonomía administrativa y financiera del contratista, para la, prestación de servicios de salud en la Clínica, durante quince (15) años o hasta la fecha en que haga uso de la opción de compra.</v>
          </cell>
          <cell r="X110" t="str">
            <v>1. Verificar personalmente y mediante observación directa, que las actividades que se ejecuten
en desarrollo del contrato se ajusten estrictamente al mismo y a los estudios previos en los
aspectos técnico y financiero, para lo cual deberá realizar como mínimo una visita semanal a
las instalaciones de la clínica, dejando constancia de la visita en el acta respectiva y con los
soportes documentales que correspondan.
2. Vigilar el cumplimiento en tiempo del contrato y del cronograma de actividades cuando
corresponda de acuerdo con los requerimientos realizados por la ADRES.
3. Controlar que el contratista cumpla en desarrollo del contrato, con las normas básicas de
seguridad y ambientales que le sean aplicables.
4. Evaluar y hacer el seguimiento al plan de trabajo del contratista y sugerir las recomendaciones
pertinentes 5. Hacer seguimiento a los informes que debe rendir el contratista durante la ejecución del
contrato y en caso de ser necesario, solicitar ajustes y/o complementación.
6. En el evento en que se requiera una modificación (a una obligación establecida en el contrato),
deberá estudiarla y recomendar la necesidad o no de la modificación mediante escrito dirigido
a la ADRES. Cualquier cambio en las cláusulas del contrato se debe realizar por escrito y con
previa autorización de la ADRES. Las modificaciones que se realicen contraviniendo esta
directriz serán de responsabilidad única y exclusivamente del apoyo a la supervisión, quien
deberá responder disciplinariamente por ello.
7. Informar oportunamente sobre las irregularidades o incumplimientos de obligaciones que
puedan dar origen a la aplicación de sanciones en contra del ejecutor, documentando
técnicamente las razones del incumplimiento o de las situaciones que se consideran
anómalas.
8. Mantener informado al equipo Supervisor sobre el estado de ejecución del contrato y proponer
las posibles soluciones frente a cualquier anomalía o ajuste no previsto.
9. Presentar al equipo supervisor del contrato informe de actividades de acuerdo a lo estipulado
en el contrato, junto con el formato diligenciado del cuadro de seguimiento a la ejecución,
donde se relacionen las actividades y evaluaciones realizadas en el período e transcurrido;
igualmente deberá presentar cualquier informe sobre aspectos particulares de la ejecución del
contrato que le solicite el equipo supervisor.
10. Estudiar oportunamente las sugerencias, reclamaciones y consultas del contratista,
resolviendo las que sean de su competencia y dando traslado a aquellas que sean de
competencia del equipo supervisor.
11. Comunicar a la ADRES todas aquellas determinaciones tomadas en desarrollo del contrato.
12. Programar y asistir a las reuniones de trabajo con el contratista.
13. Verificar el cumplimiento por parte del contratista del pago de los aportes al Sistema General
de Seguridad Social en Salud y Pensiones y Parafiscales, dicha certificación debe estar
acorde con lo exigido en el artículo 50 de la Ley 789 de 2002.
14. Verificar el cumplimiento por parte del contratista del pago a los proveedores y demás
personas que, de una u otra forma, participen en la ejecución del contrato.
15. Suscribir la correspondiente certificación de cumplimiento del contrato junto con el equipo
supervisor del contrato.
16. Guardar absoluta reserva sobre los resultados obtenidos en el desarrollo del contrato, y • no
utilizar, ni divulgar para fines distintos a los previstos en los mismos, los resultados de su
trabajo sin la autorización previa y escrita de la ADRES. La contravención de lo anterior genera
la aplicación de las normas legales.
17. Realizar mensualmente los aportes a los sistemas de salud, pensiones y ARL y presentar el
recibo de pago en los informes mensuales de ejecución del contrato.
18. Colaborar con la proyección de respuestas a derechos de petición relacionados con el
contrato.
19. Colaborar con la proyección de respuestas a los hallazgos de los entes de control relacionados
con el contrato sobre el cual ejerce el apoyo a la supervisión.
20. Apoyar la articulación de los diferentes proyectos y/o actividades que tengan relación directa
con el objeto del contrato.
21. Realizar todas las actividades tendientes para llevar a cabo la liquidación y suscribir el acta
de la misma en conjunto con el ordenador del gasto y el contratista, de surtirse la misma en
el plazo que ejerza el apoyo a la supervisión.
22. Realizar el seguimiento frente al correcto funcionamiento de los sistemas de información,
administración de bases de datos, historias clínicas y control de insumos.23. Realizar el seguimiento a la administración, operación y el nivel de prestación del servicio de
la clínica, de acuerdo con los estándares de calidad del sistema general de seguridad social
en salud y los previstos en el contrato principal y sus anexos, así como dentro de los
parámetros establecidos en los reglamentos, procedimientos y la normatividad vigente.
24. Verificar las condiciones de administración de la clínica, que incluyen, pero no se limitan a la
habilitación, fijación y cobro de tarifas por parte del administrador, de acuerdo con la
normatividad vigente.
25. Formular al contratista las observaciones necesarias y emitir los conceptos técnicos que le
sean solicitados por la ADRES para el desarrollo y cumplimiento del objeto del contrato.
26. Coordinar reuniones de seguimiento a la ejecución del contrato principal con el contratista –
UT y la persona delegada por la ADRES para la supervisión del contrato de interventoría.
27. Verificar el cumplimiento del cronograma de mantenimiento de las instalaciones, vehículos y
demás equipos y/o instrumentos de la clínica, así como la reposición de los mismos en
aquellos eventos en que sea necesario.
28. Verificar la correcta destinación de los bienes muebles e inmuebles de la clínica, de acuerdo
con lo señalado en el literal d de la cláusula 4 del contrato CN 01-132-2014.
29. Solicitar al contratista - UT la relación e información de los activos que se hayan dado de baja
durante la ejecución del contrato de administración, así como el inventario de los bienes
muebles entregados para la ejecución del contrato.
30. Generar conceptos técnicos respecto de la configuración y aplicación de las políticas
financieras y contables en el marco de la ejecución del contrato CN 01-132-2014 y sus
modificaciones, cuando sea requerido por el Supervisor.
31. Realizar seguimiento mediante el análisis de las inversiones, los riesgos, los presupuestos y
proyecciones económicas para obtener la rentabilidad esperada teniendo en cuenta los
Estados Financieros de la Clínica. En caso, de que se presenten situaciones que amenacen
el equilibrio económico del contrato el Interventor deberá informarlas oportunamente a la
ADRES, proponiendo acciones de mejora.
32. Verificar, analizar y evaluar trimestralmente los estados de situación financiera y de
resultados; especialmente el estado de la cartera, los ingresos y los gastos comprometidos y
pagados con ocasión de los servicios prestados por la Clínica.
33. Realizar seguimiento a los registros y a los pagos que deben ser efectuados por el contratista
– UT, de conformidad con el literal s de la cláusula cuarta del contrato CN 01-132-2014.
34. Hacer seguimiento al manejo y/o utilización de los recursos que se encuentran en las cuentas
bancarias frente a la información contenida en los Estados Financieros, verificando que la
Clínica haya implementado una política contable de efectivo.
35. Solicitar, verificar y constatar la existencia física, tanto del inventario de bienes muebles
entregado por el contratista- UT al inicio de la ejecución contractual, como del inventario que
fue aportado por el mismo con corte a 31 de diciembre de 2021, frente a los Estados
Financieros de la Clínica, con el fin de validar su registro inicial (Costo Histórico), mejoras,
actualizaciones, reposiciones y los bienes dados de baja.
36. Supervisar y revisar bimestralmente el inventario, el uso(deterioro) y el mantenimiento de los
activos que se utilicen para el desarrollo del objeto social de la Clínica.
37. Validar los gastos y/o diferidos por concepto de la póliza de seguro contra todo riesgo daños
materiales para amparar las pérdidas o daños materiales de conformidad con la cláusula
segunda del contrato CN 01-132-2014, frente a los valores registrados en los Estados
Financieros de la Clínica.
38. Verificar que las contingencias judiciales se encuentren provisionadas en los Estados
Financieros de la Clínica 39. Verificar el pago de los impuestos, gravámenes y servicios de cualquier género que se deriven
de la ejecución del Contrato.
40. Verificar que la nómina, las novedades, los pagos de seguridad social y las contribuciones
parafiscales se encuentren reflejadas en los Estados Financieros y se pueda constatar su
pago efectivo, de acuerdo con lo establecido en el literal l de la cláusula cuarta del contrato
CN 01-132-2014.
41. Hacer seguimiento a la actualización anual que debe hacer el contratista-UT objeto de
interventoría de los activos de la clínica, identificando claramente aquellos que son objeto de
restitución.
42. Hacer seguimiento a las bajas de bienes y verificar que previo a la realización del
procedimiento se informe a la ADRES.
43. Hacer seguimiento a la modernización y reposición de bienes y/o equipos y verificar que previo
a la realización del procedimiento se informe a la ADRES.
44. Cualquier otra actividad que por esencia y/o naturaleza del objeto de este contrato se requiera</v>
          </cell>
          <cell r="Y110">
            <v>583</v>
          </cell>
          <cell r="Z110">
            <v>93151501</v>
          </cell>
          <cell r="AA110">
            <v>24036756</v>
          </cell>
          <cell r="AB110">
            <v>24036756</v>
          </cell>
          <cell r="AC110"/>
          <cell r="AD110"/>
          <cell r="AE110"/>
          <cell r="AF110"/>
          <cell r="AG110"/>
          <cell r="AH110"/>
          <cell r="AI110"/>
          <cell r="AJ110"/>
          <cell r="AK110"/>
          <cell r="AL110"/>
          <cell r="AM110">
            <v>6009189</v>
          </cell>
          <cell r="AN110"/>
          <cell r="AO110"/>
          <cell r="AP110"/>
          <cell r="AQ110" t="str">
            <v>N/A</v>
          </cell>
          <cell r="AR110">
            <v>566</v>
          </cell>
          <cell r="AS110">
            <v>44956</v>
          </cell>
          <cell r="AT110">
            <v>24036756</v>
          </cell>
          <cell r="AU110">
            <v>2526</v>
          </cell>
          <cell r="AV110">
            <v>44965</v>
          </cell>
          <cell r="AW110">
            <v>24036756</v>
          </cell>
          <cell r="AX110" t="str">
            <v>A-02-02-02-008-003-01</v>
          </cell>
          <cell r="AY110" t="str">
            <v>SERVICIOS DE CONSULTORÍA EN ADMINISTRACIÓN Y SERVICIOS DE GESTIÓN; SERVICIOS DE TECNOLOGÍA DE LA INFORMACIÓN</v>
          </cell>
          <cell r="AZ110" t="str">
            <v>ASEGURADORA SOLIDARIA DE COLOMBIA</v>
          </cell>
          <cell r="BA110" t="str">
            <v>440-47-994000027219</v>
          </cell>
          <cell r="BB110">
            <v>44965</v>
          </cell>
          <cell r="BC110" t="str">
            <v>CUMPLIMIENTO</v>
          </cell>
          <cell r="BD110">
            <v>25</v>
          </cell>
          <cell r="BE110">
            <v>6009189</v>
          </cell>
          <cell r="BF110">
            <v>44965</v>
          </cell>
          <cell r="BG110">
            <v>44965</v>
          </cell>
          <cell r="BH110">
            <v>45268</v>
          </cell>
          <cell r="BI110">
            <v>44960</v>
          </cell>
          <cell r="BJ110" t="str">
            <v>D. ADMINISTRATIVA Y FINANCIERA</v>
          </cell>
          <cell r="BK110" t="str">
            <v>ANDREA CONSUELO LOPEZ ZORRO
CARMEN ROCIO RANGEL QUINTERO
LUIS MIGUEL RODRIGUEZ GARZON</v>
          </cell>
          <cell r="BL110"/>
          <cell r="BM110">
            <v>52381773</v>
          </cell>
          <cell r="BN110" t="str">
            <v>D. ADMINISTRATIVA Y FINANCIERA</v>
          </cell>
          <cell r="BO110" t="str">
            <v xml:space="preserve">JEFE </v>
          </cell>
          <cell r="BP110" t="str">
            <v>JOSE WILLMAN TORRRES GOMEZ</v>
          </cell>
          <cell r="BQ110" t="str">
            <v>TERMINADO</v>
          </cell>
          <cell r="BR110" t="str">
            <v>FEMENINO</v>
          </cell>
          <cell r="BS110" t="str">
            <v>Cartagena</v>
          </cell>
          <cell r="BT110" t="str">
            <v>Cl 28 No. 22-83 edificio Fuengirola apto 1201</v>
          </cell>
          <cell r="BU110">
            <v>3002754576</v>
          </cell>
          <cell r="BV110" t="str">
            <v>mherrera.argel@gmail.com</v>
          </cell>
          <cell r="BW110">
            <v>28064</v>
          </cell>
          <cell r="BX110">
            <v>45247</v>
          </cell>
          <cell r="BY110">
            <v>47</v>
          </cell>
          <cell r="BZ110" t="str">
            <v>SANITAS</v>
          </cell>
          <cell r="CA110" t="str">
            <v>COLPENSIONES</v>
          </cell>
          <cell r="CB110" t="str">
            <v>POSITIVA</v>
          </cell>
          <cell r="CC110" t="str">
            <v>ADM SERVICIOS DE SALUD-ESP EN GERENCIA EN
SALUD</v>
          </cell>
          <cell r="CD110"/>
          <cell r="CE110"/>
          <cell r="CF110"/>
          <cell r="CG110"/>
          <cell r="CH110" t="str">
            <v>CO1.PCCNTR.4540717</v>
          </cell>
          <cell r="CI110"/>
          <cell r="CJ110"/>
          <cell r="CK110"/>
          <cell r="CL110"/>
          <cell r="CM110"/>
          <cell r="CN110"/>
          <cell r="CO110"/>
        </row>
        <row r="111">
          <cell r="C111">
            <v>225</v>
          </cell>
          <cell r="D111" t="str">
            <v>ADRES-CPS-225-2023</v>
          </cell>
          <cell r="E111" t="str">
            <v>CONTRATACION DIRECTA</v>
          </cell>
          <cell r="F111" t="str">
            <v>PRESTACION DE SERVICIOS PROFESIONALES</v>
          </cell>
          <cell r="G111" t="str">
            <v>INICIAL</v>
          </cell>
          <cell r="H111">
            <v>44957</v>
          </cell>
          <cell r="I111" t="str">
            <v>ELIZABETH BARROSO SILVA</v>
          </cell>
          <cell r="J111" t="str">
            <v>CC</v>
          </cell>
          <cell r="K111">
            <v>51650751</v>
          </cell>
          <cell r="L111">
            <v>7</v>
          </cell>
          <cell r="M111" t="str">
            <v>Bogotá</v>
          </cell>
          <cell r="N111" t="str">
            <v>N</v>
          </cell>
          <cell r="O111" t="str">
            <v>N/A</v>
          </cell>
          <cell r="P111" t="str">
            <v>N/A</v>
          </cell>
          <cell r="Q111" t="str">
            <v>N/A</v>
          </cell>
          <cell r="R111">
            <v>44963</v>
          </cell>
          <cell r="S111">
            <v>45082</v>
          </cell>
          <cell r="T111">
            <v>119</v>
          </cell>
          <cell r="U111">
            <v>45082</v>
          </cell>
          <cell r="W111"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111"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Identificar aspectos que afecten la seguridad del paciente. 5. Elaborar la base de datos de los pacientes auditados como insumo para el informe periódico. 6. Realizar las acciones que le sean asignadas por la líder del proceso. 7. Realizar el levantamiento y socialización del normograma trimestralmente. 8. Asistir a las reuniones que señale el supervisor del contrato. relacionadas con el objeto del contrato. 9. Cumplir con las demás actividades que estén relacionadas con el objeto contractual</v>
          </cell>
          <cell r="Y111">
            <v>392</v>
          </cell>
          <cell r="Z111">
            <v>93151501</v>
          </cell>
          <cell r="AA111">
            <v>30943780</v>
          </cell>
          <cell r="AB111">
            <v>30943780</v>
          </cell>
          <cell r="AM111">
            <v>7735945</v>
          </cell>
          <cell r="AQ111" t="str">
            <v>N/A</v>
          </cell>
          <cell r="AR111">
            <v>461</v>
          </cell>
          <cell r="AS111">
            <v>44936</v>
          </cell>
          <cell r="AT111">
            <v>30943780</v>
          </cell>
          <cell r="AU111">
            <v>2460</v>
          </cell>
          <cell r="AV111">
            <v>44959</v>
          </cell>
          <cell r="AW111">
            <v>30943780</v>
          </cell>
          <cell r="AX111" t="str">
            <v>A-02-02-02-008-003-01</v>
          </cell>
          <cell r="AY111" t="str">
            <v>SERVICIOS DE CONSULTORÍA EN ADMINISTRACIÓN Y SERVICIOS DE GESTIÓN; SERVICIOS DE TECNOLOGÍA DE LA INFORMACIÓN</v>
          </cell>
          <cell r="AZ111" t="str">
            <v>SEGUROS DEL ESTADO</v>
          </cell>
          <cell r="BA111" t="str">
            <v>11-46-101032199</v>
          </cell>
          <cell r="BB111">
            <v>44960</v>
          </cell>
          <cell r="BC111" t="str">
            <v>CUMPLIMIENTO</v>
          </cell>
          <cell r="BD111">
            <v>25</v>
          </cell>
          <cell r="BE111">
            <v>7735945</v>
          </cell>
          <cell r="BF111">
            <v>44957</v>
          </cell>
          <cell r="BG111">
            <v>44959</v>
          </cell>
          <cell r="BH111">
            <v>45270</v>
          </cell>
          <cell r="BI111">
            <v>44959</v>
          </cell>
          <cell r="BJ111" t="str">
            <v>D. OTRAS PRESTACIONES</v>
          </cell>
          <cell r="BK111" t="str">
            <v>MAYRA ALEJANDRA PEREZ BEJARANO</v>
          </cell>
          <cell r="BM111">
            <v>1026550881</v>
          </cell>
          <cell r="BN111" t="str">
            <v>GRUPO DE VERIFICACIÓN Y AUDITORÍA DE CUENTAS</v>
          </cell>
          <cell r="BO111" t="str">
            <v>GESTOR DE OPERACIONES</v>
          </cell>
          <cell r="BP111" t="str">
            <v>LAURA SANCHEZ SANTAMARIA</v>
          </cell>
          <cell r="BQ111" t="str">
            <v>TERMINADO</v>
          </cell>
          <cell r="BR111" t="str">
            <v>FEMENINO</v>
          </cell>
          <cell r="BS111" t="str">
            <v>Bogotá</v>
          </cell>
          <cell r="BT111" t="str">
            <v>Cl 165 B 13 C 55 Apto 611</v>
          </cell>
          <cell r="BU111">
            <v>3208511069</v>
          </cell>
          <cell r="BV111" t="str">
            <v>lizbarroso@yahoo.com</v>
          </cell>
          <cell r="BW111">
            <v>22866</v>
          </cell>
          <cell r="BX111">
            <v>45247</v>
          </cell>
          <cell r="BY111">
            <v>61</v>
          </cell>
          <cell r="BZ111" t="str">
            <v>COMPENSAR</v>
          </cell>
          <cell r="CA111" t="str">
            <v>PORVENIR</v>
          </cell>
          <cell r="CB111" t="str">
            <v>POSITIVA</v>
          </cell>
          <cell r="CC111" t="str">
            <v>ENFERMERIA</v>
          </cell>
          <cell r="CH111" t="str">
            <v>CO1.PCCNTR.4519365</v>
          </cell>
        </row>
        <row r="112">
          <cell r="C112">
            <v>508</v>
          </cell>
          <cell r="D112" t="str">
            <v>ADRES-CPS-508-2023</v>
          </cell>
          <cell r="E112" t="str">
            <v>CONTRATACION DIRECTA</v>
          </cell>
          <cell r="F112" t="str">
            <v>PRESTACION DE SERVICIOS DE APOYO A LA GESTION</v>
          </cell>
          <cell r="G112" t="str">
            <v>INICIAL</v>
          </cell>
          <cell r="H112">
            <v>45058</v>
          </cell>
          <cell r="I112" t="str">
            <v>ANGIE JULIETTE ZAMORA RAMÍREZ</v>
          </cell>
          <cell r="J112" t="str">
            <v>CC</v>
          </cell>
          <cell r="K112">
            <v>1030619882</v>
          </cell>
          <cell r="L112">
            <v>8</v>
          </cell>
          <cell r="M112" t="str">
            <v>Bogotá</v>
          </cell>
          <cell r="N112" t="str">
            <v>N</v>
          </cell>
          <cell r="O112" t="str">
            <v>N/A</v>
          </cell>
          <cell r="P112" t="str">
            <v>N/A</v>
          </cell>
          <cell r="Q112" t="str">
            <v>N/A</v>
          </cell>
          <cell r="R112">
            <v>45063</v>
          </cell>
          <cell r="S112">
            <v>45291</v>
          </cell>
          <cell r="T112">
            <v>228</v>
          </cell>
          <cell r="U112">
            <v>45291</v>
          </cell>
          <cell r="V112" t="str">
            <v>15 TFTL/TL+4 ME O 6 SES+4 ME</v>
          </cell>
          <cell r="W11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1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112">
            <v>93151501</v>
          </cell>
          <cell r="AA112">
            <v>38460399</v>
          </cell>
          <cell r="AB112">
            <v>38460399</v>
          </cell>
          <cell r="AM112">
            <v>4048463</v>
          </cell>
          <cell r="AQ112" t="str">
            <v>N/A</v>
          </cell>
          <cell r="AR112">
            <v>605</v>
          </cell>
          <cell r="AS112">
            <v>45016</v>
          </cell>
          <cell r="AT112">
            <v>1999940748</v>
          </cell>
          <cell r="AU112">
            <v>8104</v>
          </cell>
          <cell r="AV112">
            <v>45062</v>
          </cell>
          <cell r="AW112">
            <v>38460399</v>
          </cell>
          <cell r="AX112" t="str">
            <v>A-02-02-02-008-003-01</v>
          </cell>
          <cell r="AY112" t="str">
            <v>SERVICIOS DE CONSULTORÍA EN ADMINISTRACIÓN Y SERVICIOS DE GESTIÓN; SERVICIOS DE TECNOLOGÍA DE LA INFORMACIÓN</v>
          </cell>
          <cell r="AZ112" t="str">
            <v>SEGUROS DEL ESTADO</v>
          </cell>
          <cell r="BA112" t="str">
            <v>14-44-101182319</v>
          </cell>
          <cell r="BB112">
            <v>45062</v>
          </cell>
          <cell r="BC112" t="str">
            <v>CUMPLIMIENTO</v>
          </cell>
          <cell r="BD112">
            <v>25</v>
          </cell>
          <cell r="BE112">
            <v>9615099.75</v>
          </cell>
          <cell r="BF112">
            <v>45058</v>
          </cell>
          <cell r="BG112">
            <v>45063</v>
          </cell>
          <cell r="BH112">
            <v>45483</v>
          </cell>
          <cell r="BI112">
            <v>45062</v>
          </cell>
          <cell r="BJ112" t="str">
            <v>D. OTRAS PRESTACIONES</v>
          </cell>
          <cell r="BK112" t="str">
            <v>JULIAN ANDRES BURITICA MEJIA-EDINSON MAURICIO HERNANDEZ MANRIQUE RAD 20236400056443 A PARTIR DEL 11 AL 29 DE SEPTIEMBRE</v>
          </cell>
          <cell r="BM112">
            <v>1078366532</v>
          </cell>
          <cell r="BN112" t="str">
            <v>GRUPO DE GESTIÓN DE RECONOCIMIENTOS</v>
          </cell>
          <cell r="BO112" t="str">
            <v>GESTOR DE OPERACIONES</v>
          </cell>
          <cell r="BP112" t="str">
            <v>DIANA CAROLINA BONILLA RODRIGUEZ</v>
          </cell>
          <cell r="BQ112" t="str">
            <v>EN EJECUCION</v>
          </cell>
          <cell r="BX112">
            <v>45247</v>
          </cell>
          <cell r="BY112">
            <v>123</v>
          </cell>
        </row>
        <row r="113">
          <cell r="C113">
            <v>226</v>
          </cell>
          <cell r="D113" t="str">
            <v>ADRES-CPS-226-2023</v>
          </cell>
          <cell r="E113" t="str">
            <v>CONTRATACION DIRECTA</v>
          </cell>
          <cell r="F113" t="str">
            <v>PRESTACION DE SERVICIOS PROFESIONALES</v>
          </cell>
          <cell r="G113" t="str">
            <v>INICIAL</v>
          </cell>
          <cell r="H113">
            <v>44957</v>
          </cell>
          <cell r="I113" t="str">
            <v>ALEXANDRA CAROLINA ROMERO GARCIA</v>
          </cell>
          <cell r="J113" t="str">
            <v>CC</v>
          </cell>
          <cell r="K113">
            <v>51752213</v>
          </cell>
          <cell r="L113">
            <v>4</v>
          </cell>
          <cell r="M113" t="str">
            <v>Bogotá</v>
          </cell>
          <cell r="N113" t="str">
            <v>N</v>
          </cell>
          <cell r="O113" t="str">
            <v>N/A</v>
          </cell>
          <cell r="P113" t="str">
            <v>N/A</v>
          </cell>
          <cell r="Q113" t="str">
            <v>N/A</v>
          </cell>
          <cell r="R113">
            <v>44963</v>
          </cell>
          <cell r="S113">
            <v>45082</v>
          </cell>
          <cell r="T113">
            <v>119</v>
          </cell>
          <cell r="U113">
            <v>45082</v>
          </cell>
          <cell r="W113"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113"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Identificar aspectos que afecten la seguridad del paciente. 5. Elaborar la base de datos de los pacientes auditados como insumo para el informe periódico. 6. Realizar las acciones que le sean asignadas por la líder del proceso. 7. Realizar el levantamiento y socialización del normograma trimestralmente. 8. Asistir a las reuniones que señale el supervisor del contrato. relacionadas con el objeto del contrato. 9. Cumplir con las demás actividades que estén relacionadas con el objeto contractual</v>
          </cell>
          <cell r="Y113">
            <v>392</v>
          </cell>
          <cell r="Z113">
            <v>93151501</v>
          </cell>
          <cell r="AA113">
            <v>30943780</v>
          </cell>
          <cell r="AB113">
            <v>30943780</v>
          </cell>
          <cell r="AM113">
            <v>7735945</v>
          </cell>
          <cell r="AQ113" t="str">
            <v>N/A</v>
          </cell>
          <cell r="AR113">
            <v>461</v>
          </cell>
          <cell r="AS113">
            <v>44936</v>
          </cell>
          <cell r="AT113">
            <v>30943780</v>
          </cell>
          <cell r="AU113">
            <v>2458</v>
          </cell>
          <cell r="AV113">
            <v>44959</v>
          </cell>
          <cell r="AW113">
            <v>30943780</v>
          </cell>
          <cell r="AX113" t="str">
            <v>A-02-02-02-008-003-01</v>
          </cell>
          <cell r="AY113" t="str">
            <v>SERVICIOS DE CONSULTORÍA EN ADMINISTRACIÓN Y SERVICIOS DE GESTIÓN; SERVICIOS DE TECNOLOGÍA DE LA INFORMACIÓN</v>
          </cell>
          <cell r="AZ113" t="str">
            <v>SEGUROS DEL ESTADO</v>
          </cell>
          <cell r="BA113" t="str">
            <v>61-44-101047202</v>
          </cell>
          <cell r="BB113">
            <v>44959</v>
          </cell>
          <cell r="BC113" t="str">
            <v>CUMPLIMIENTO</v>
          </cell>
          <cell r="BD113">
            <v>25</v>
          </cell>
          <cell r="BE113">
            <v>7735945</v>
          </cell>
          <cell r="BF113">
            <v>44959</v>
          </cell>
          <cell r="BG113">
            <v>44963</v>
          </cell>
          <cell r="BH113">
            <v>45275</v>
          </cell>
          <cell r="BI113">
            <v>44959</v>
          </cell>
          <cell r="BJ113" t="str">
            <v>D. OTRAS PRESTACIONES</v>
          </cell>
          <cell r="BK113" t="str">
            <v>MAYRA ALEJANDRA PEREZ BEJARANO</v>
          </cell>
          <cell r="BM113">
            <v>1026550881</v>
          </cell>
          <cell r="BN113" t="str">
            <v>GRUPO DE VERIFICACIÓN Y AUDITORÍA DE CUENTAS</v>
          </cell>
          <cell r="BO113" t="str">
            <v>GESTOR DE OPERACIONES</v>
          </cell>
          <cell r="BP113" t="str">
            <v>LAURA SANCHEZ SANTAMARIA</v>
          </cell>
          <cell r="BQ113" t="str">
            <v>TERMINADO</v>
          </cell>
          <cell r="BR113" t="str">
            <v>FEMENINO</v>
          </cell>
          <cell r="BS113" t="str">
            <v>Bogotá</v>
          </cell>
          <cell r="BT113" t="str">
            <v>Cra 21 A 45 A 91 CASA</v>
          </cell>
          <cell r="BU113">
            <v>2456667</v>
          </cell>
          <cell r="BV113" t="str">
            <v>alexacarolinaromero@hotmail.com</v>
          </cell>
          <cell r="BW113">
            <v>23389</v>
          </cell>
          <cell r="BX113">
            <v>45247</v>
          </cell>
          <cell r="BY113">
            <v>59</v>
          </cell>
          <cell r="BZ113" t="str">
            <v>SANITAS</v>
          </cell>
          <cell r="CA113" t="str">
            <v>COLPENSIONES</v>
          </cell>
          <cell r="CB113" t="str">
            <v>POSITIVA</v>
          </cell>
          <cell r="CC113" t="str">
            <v>ODONTOLOGIA-ESP EN CONTROL INTERNO-ESP EN AUDITORIA DE SALUD</v>
          </cell>
          <cell r="CH113" t="str">
            <v>CO1.PCCNTR.4519379</v>
          </cell>
        </row>
        <row r="114">
          <cell r="C114">
            <v>681</v>
          </cell>
          <cell r="D114" t="str">
            <v>ADRES-CPS-681-2023</v>
          </cell>
          <cell r="E114" t="str">
            <v>CONTRATACION DIRECTA</v>
          </cell>
          <cell r="F114" t="str">
            <v>PRESTACION DE SERVICIOS PROFESIONALES</v>
          </cell>
          <cell r="G114" t="str">
            <v>INICIAL</v>
          </cell>
          <cell r="H114">
            <v>45079</v>
          </cell>
          <cell r="I114" t="str">
            <v>ANGIE KATERINE PINEDA RINCÓN</v>
          </cell>
          <cell r="J114" t="str">
            <v>CC</v>
          </cell>
          <cell r="K114">
            <v>1020766170</v>
          </cell>
          <cell r="L114">
            <v>5</v>
          </cell>
          <cell r="N114" t="str">
            <v>N</v>
          </cell>
          <cell r="O114" t="str">
            <v>N/A</v>
          </cell>
          <cell r="P114" t="str">
            <v>N/A</v>
          </cell>
          <cell r="Q114" t="str">
            <v>N/A</v>
          </cell>
          <cell r="R114">
            <v>45084</v>
          </cell>
          <cell r="S114">
            <v>45291</v>
          </cell>
          <cell r="T114">
            <v>207</v>
          </cell>
          <cell r="U114">
            <v>45291</v>
          </cell>
          <cell r="W114"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114"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114">
            <v>80121706</v>
          </cell>
          <cell r="AA114">
            <v>55808000</v>
          </cell>
          <cell r="AB114">
            <v>55808000</v>
          </cell>
          <cell r="AM114">
            <v>6976000</v>
          </cell>
          <cell r="AQ114" t="str">
            <v>N/A</v>
          </cell>
          <cell r="AR114">
            <v>767</v>
          </cell>
          <cell r="AS114">
            <v>45071</v>
          </cell>
          <cell r="AT114">
            <v>819819520</v>
          </cell>
          <cell r="AU114">
            <v>10031</v>
          </cell>
          <cell r="AV114">
            <v>45083</v>
          </cell>
          <cell r="AW114">
            <v>55808000</v>
          </cell>
          <cell r="AX114" t="str">
            <v>A-02-02-02-008-002-01</v>
          </cell>
          <cell r="AY114" t="str">
            <v>SERVICIOS JURÍDICOS</v>
          </cell>
          <cell r="AZ114" t="str">
            <v>SEGUROS DEL ESTADO</v>
          </cell>
          <cell r="BA114" t="str">
            <v>33-46-101051588</v>
          </cell>
          <cell r="BB114">
            <v>45079</v>
          </cell>
          <cell r="BC114" t="str">
            <v>CUMPLIMIENTO</v>
          </cell>
          <cell r="BD114">
            <v>25</v>
          </cell>
          <cell r="BE114">
            <v>13952000</v>
          </cell>
          <cell r="BF114">
            <v>45079</v>
          </cell>
          <cell r="BG114">
            <v>45082</v>
          </cell>
          <cell r="BH114">
            <v>45478</v>
          </cell>
          <cell r="BI114">
            <v>45084</v>
          </cell>
          <cell r="BJ114" t="str">
            <v>O. ASESORA JURIDICA</v>
          </cell>
          <cell r="BK114" t="str">
            <v xml:space="preserve">CLAUDIA PAOLA PEREZ SUA-CRISTIAN DAVID PAEZ PAEZ RAD 20236400056933 A PARTIR DEL 11 DE SEPTIEMBRE AL 2 DE OCTUBRE </v>
          </cell>
          <cell r="BM114">
            <v>1014242822</v>
          </cell>
          <cell r="BN114" t="str">
            <v>GRUPO DE REPRESENTACION JUDICIAL</v>
          </cell>
          <cell r="BO114" t="str">
            <v>GESTOR DE OPERACIONES</v>
          </cell>
          <cell r="BP114" t="str">
            <v>DIANA CAROLINA BONILLA RODRIGUEZ</v>
          </cell>
          <cell r="BQ114" t="str">
            <v>EN EJECUCION</v>
          </cell>
        </row>
        <row r="115">
          <cell r="C115">
            <v>127</v>
          </cell>
          <cell r="D115" t="str">
            <v>ADRES-CPS-127-2023</v>
          </cell>
          <cell r="E115" t="str">
            <v>CONTRATACION DIRECTA</v>
          </cell>
          <cell r="F115" t="str">
            <v>PRESTACION DE SERVICIOS DE APOYO A LA GESTION</v>
          </cell>
          <cell r="G115" t="str">
            <v>INICIAL</v>
          </cell>
          <cell r="H115">
            <v>44946</v>
          </cell>
          <cell r="I115" t="str">
            <v>RUBY DEL SOCORRO BARRETO ORTIZ</v>
          </cell>
          <cell r="J115" t="str">
            <v>CC</v>
          </cell>
          <cell r="K115">
            <v>51784379</v>
          </cell>
          <cell r="L115">
            <v>5</v>
          </cell>
          <cell r="M115" t="str">
            <v>Bogotá</v>
          </cell>
          <cell r="N115" t="str">
            <v>N</v>
          </cell>
          <cell r="O115" t="str">
            <v>N/A</v>
          </cell>
          <cell r="P115" t="str">
            <v>N/A</v>
          </cell>
          <cell r="Q115" t="str">
            <v>N/A</v>
          </cell>
          <cell r="R115">
            <v>44946</v>
          </cell>
          <cell r="S115">
            <v>45065</v>
          </cell>
          <cell r="T115">
            <v>119</v>
          </cell>
          <cell r="U115">
            <v>45065</v>
          </cell>
          <cell r="V115" t="str">
            <v xml:space="preserve"> 14A TFT/TL+21 ME O 6 SES + 21 ME</v>
          </cell>
          <cell r="W115"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115"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Y115">
            <v>75</v>
          </cell>
          <cell r="Z115">
            <v>93151501</v>
          </cell>
          <cell r="AA115">
            <v>19091496</v>
          </cell>
          <cell r="AB115">
            <v>19091496</v>
          </cell>
          <cell r="AM115">
            <v>4772874</v>
          </cell>
          <cell r="AQ115" t="str">
            <v>N/A</v>
          </cell>
          <cell r="AR115">
            <v>409</v>
          </cell>
          <cell r="AS115">
            <v>44932</v>
          </cell>
          <cell r="AT115">
            <v>95457480</v>
          </cell>
          <cell r="AU115">
            <v>449</v>
          </cell>
          <cell r="AV115">
            <v>44946</v>
          </cell>
          <cell r="AW115">
            <v>19091496</v>
          </cell>
          <cell r="AX115" t="str">
            <v>A-02-02-02-008- 003-09</v>
          </cell>
          <cell r="AY115" t="str">
            <v>OTROS SERVICIOS PROFESIONALES Y TÉCNICOS N.C.P</v>
          </cell>
          <cell r="AZ115" t="str">
            <v>SEGUROS DEL ESTADO</v>
          </cell>
          <cell r="BA115" t="str">
            <v>25-46101024877</v>
          </cell>
          <cell r="BB115">
            <v>44946</v>
          </cell>
          <cell r="BC115" t="str">
            <v>CUMPLIMIENTO</v>
          </cell>
          <cell r="BD115">
            <v>25</v>
          </cell>
          <cell r="BE115">
            <v>4772874</v>
          </cell>
          <cell r="BF115">
            <v>44946</v>
          </cell>
          <cell r="BG115">
            <v>44946</v>
          </cell>
          <cell r="BH115">
            <v>45261</v>
          </cell>
          <cell r="BI115">
            <v>44946</v>
          </cell>
          <cell r="BJ115" t="str">
            <v>D. DE GESTION DE LOS RECURSOS FINANCIEROS DE LA SALUD</v>
          </cell>
          <cell r="BK115" t="str">
            <v>ANGELICA MARIA LONDOÑO GUEVARA-RAFAEL GUILLERMO ANAYA SANTRICH RAD 20231450013113 A PARTIR DEL 1 DE MARZO DE 2023</v>
          </cell>
          <cell r="BL115" t="str">
            <v>RAFAEL GUILLERMO ANAYA SANTRICH RAD 20231450013113 A PARTIR DEL 1 DE MARZO DE 2023</v>
          </cell>
          <cell r="BM115">
            <v>31575313</v>
          </cell>
          <cell r="BN115" t="str">
            <v>GRUPO DE GESTION DE PAGO Y PORTAFOLIO</v>
          </cell>
          <cell r="BO115" t="str">
            <v>GESTOR DE OPERACIONES</v>
          </cell>
          <cell r="BP115" t="str">
            <v>LAURA SANCHEZ SANTAMARIA</v>
          </cell>
          <cell r="BQ115" t="str">
            <v>TERMINADO</v>
          </cell>
          <cell r="BR115" t="str">
            <v>FEMENINO</v>
          </cell>
          <cell r="BS115" t="str">
            <v>Bogotá</v>
          </cell>
          <cell r="BT115" t="str">
            <v>Cra 22 7D 67 Torre 8 Apto 802</v>
          </cell>
          <cell r="BU115">
            <v>3103194476</v>
          </cell>
          <cell r="BV115" t="str">
            <v>rubybarreto7@gmail.com</v>
          </cell>
          <cell r="BW115">
            <v>23822</v>
          </cell>
          <cell r="BX115">
            <v>45247</v>
          </cell>
          <cell r="BY115">
            <v>58</v>
          </cell>
          <cell r="BZ115" t="str">
            <v>SURA</v>
          </cell>
          <cell r="CA115" t="str">
            <v>PORVENIR</v>
          </cell>
          <cell r="CB115" t="str">
            <v>POSITIVA</v>
          </cell>
          <cell r="CC115" t="str">
            <v>TECNICO LABORAL EN CONTABILIDAD SUPERIOR Y SISTEMAS</v>
          </cell>
          <cell r="CH115" t="str">
            <v>CO1.PCCNTR.4441707</v>
          </cell>
        </row>
        <row r="116">
          <cell r="C116">
            <v>765</v>
          </cell>
          <cell r="D116" t="str">
            <v>ADRES-CPS-765-2023</v>
          </cell>
          <cell r="E116" t="str">
            <v>CONTRATACION DIRECTA</v>
          </cell>
          <cell r="F116" t="str">
            <v>PRESTACION DE SERVICIOS PROFESIONALES</v>
          </cell>
          <cell r="G116" t="str">
            <v>INICIAL</v>
          </cell>
          <cell r="H116">
            <v>45091</v>
          </cell>
          <cell r="I116" t="str">
            <v>ANGIE LIZETH ALONSO SANABRIA</v>
          </cell>
          <cell r="J116" t="str">
            <v>CC</v>
          </cell>
          <cell r="K116">
            <v>1024573411</v>
          </cell>
          <cell r="L116">
            <v>0</v>
          </cell>
          <cell r="N116" t="str">
            <v>N</v>
          </cell>
          <cell r="O116" t="str">
            <v>N/A</v>
          </cell>
          <cell r="P116" t="str">
            <v>N/A</v>
          </cell>
          <cell r="Q116" t="str">
            <v>N/A</v>
          </cell>
          <cell r="R116">
            <v>45093</v>
          </cell>
          <cell r="S116">
            <v>45291</v>
          </cell>
          <cell r="T116">
            <v>198</v>
          </cell>
          <cell r="U116">
            <v>45291</v>
          </cell>
          <cell r="W116" t="str">
            <v>Prestar los servicios profesionales a la Coordinación de Gestión de Pagos y Portafolio, en las actividades tendientes a la gestión y procesamiento de las ordenes de pagos derivadas de los procesos misionales de la ADRES, que conlleven al giro de los recursos a la red prestadora de servicios de salud y/o terceros beneficiarios</v>
          </cell>
          <cell r="X116" t="str">
            <v>1. Apoyar en las actividades de carácter profesional que conlleven 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Realizar propuestas de acciones de mejora continua para maximizar los resultados de los procesos en los cuales desarrolla sus actividades, recomendando y sugiriendo las acciones convenientes para la coordinación. 10. Guardar estricta reserva y confidencialidad sobre las operaciones, sus resultados y sobre la información que tenga acceso en la ejecución de las obligaciones y/o la que conozca por medio de las actividades propias de la Coordinación de Gestión de Pago y Portafolio. 11. Abstenerse de realizar directa e indirectamente operaciones, utilizando información privilegiada, suministrándola a terceros o recomendando la realización de operaciones con fundamento en dicha información 12. Apoyar todos los temas operativos correspondiente a la reprogramación de pagos
de todos los procesos misionales y los relacionados con programas COVID (THS
– CET).
13. Realizar el seguimiento y calculo requeridos en el marco del Decreto 1437 Cuentas
Maestras a cargo del grupo de Gestión de Pagos y Portafolio.
14. Realizar las actividades que conlleven a la organización de las carpetas,
documentos y/o soportes que se generen a partir de la aplicación del procedimiento
de giro de recursos o pago de procesos misionales.
15. Las demás actividades que se deriven del objeto y naturaleza del contrato, que
para el efecto le designe la Entidad.</v>
          </cell>
          <cell r="Z116">
            <v>93151501</v>
          </cell>
          <cell r="AA116">
            <v>38182992</v>
          </cell>
          <cell r="AB116">
            <v>38182992</v>
          </cell>
          <cell r="AM116">
            <v>4772874</v>
          </cell>
          <cell r="AQ116" t="str">
            <v>N/A</v>
          </cell>
          <cell r="AR116">
            <v>786</v>
          </cell>
          <cell r="AS116">
            <v>45076</v>
          </cell>
          <cell r="AT116">
            <v>38182992</v>
          </cell>
          <cell r="AU116">
            <v>10175</v>
          </cell>
          <cell r="AV116">
            <v>45093</v>
          </cell>
          <cell r="AW116">
            <v>38182992</v>
          </cell>
          <cell r="AX116" t="str">
            <v>A-02-02-02-008-003-09</v>
          </cell>
          <cell r="AY116" t="str">
            <v>OTROS SERVICIOS PROFESIONALES Y TÉCNICOS N.C.P</v>
          </cell>
          <cell r="AZ116" t="str">
            <v>SEGUROS DEL ESTADO</v>
          </cell>
          <cell r="BA116" t="str">
            <v>25-46-101028438</v>
          </cell>
          <cell r="BB116">
            <v>45091</v>
          </cell>
          <cell r="BC116" t="str">
            <v>CUMPLIMIENTO</v>
          </cell>
          <cell r="BD116">
            <v>25</v>
          </cell>
          <cell r="BE116">
            <v>9545748</v>
          </cell>
          <cell r="BF116">
            <v>45091</v>
          </cell>
          <cell r="BG116">
            <v>45092</v>
          </cell>
          <cell r="BH116">
            <v>45474</v>
          </cell>
          <cell r="BI116">
            <v>45092</v>
          </cell>
          <cell r="BJ116" t="str">
            <v>D. DE GESTION DE LOS RECURSOS FINANCIEROS DE LA SALUD</v>
          </cell>
          <cell r="BK116" t="str">
            <v>RAFAEL GUILLERMO ANAYA SANTRICH</v>
          </cell>
          <cell r="BM116">
            <v>80242798</v>
          </cell>
          <cell r="BP116" t="str">
            <v>DIANA CAROLINA BONILLA RODRIGUEZ</v>
          </cell>
          <cell r="BQ116" t="str">
            <v>EN EJECUCION</v>
          </cell>
        </row>
        <row r="117">
          <cell r="C117">
            <v>155</v>
          </cell>
          <cell r="D117" t="str">
            <v>ADRES-CPS-155-2023</v>
          </cell>
          <cell r="E117" t="str">
            <v>CONTRATACION DIRECTA</v>
          </cell>
          <cell r="F117" t="str">
            <v>PRESTACION DE SERVICIOS PROFESIONALES</v>
          </cell>
          <cell r="G117" t="str">
            <v>INICIAL</v>
          </cell>
          <cell r="H117">
            <v>44949</v>
          </cell>
          <cell r="I117" t="str">
            <v>HAYDEE GIOVANA RODRIGUEZ SALAZAR</v>
          </cell>
          <cell r="J117" t="str">
            <v>CC</v>
          </cell>
          <cell r="K117">
            <v>51851292</v>
          </cell>
          <cell r="L117">
            <v>0</v>
          </cell>
          <cell r="M117" t="str">
            <v>Bogotá</v>
          </cell>
          <cell r="N117" t="str">
            <v>N</v>
          </cell>
          <cell r="O117" t="str">
            <v>N/A</v>
          </cell>
          <cell r="P117" t="str">
            <v>N/A</v>
          </cell>
          <cell r="Q117" t="str">
            <v>N/A</v>
          </cell>
          <cell r="R117">
            <v>44949</v>
          </cell>
          <cell r="S117">
            <v>45068</v>
          </cell>
          <cell r="T117">
            <v>119</v>
          </cell>
          <cell r="U117">
            <v>45068</v>
          </cell>
          <cell r="V117" t="str">
            <v>5 TP+E+46 MEPR</v>
          </cell>
          <cell r="W117" t="str">
            <v>Prestar servicios profesionales relacionados con el análisis de datos e información. para el apoyo en los distintos procesos tecnológicos que posee la Administradora de los Recursos del Sistema General de Seguridad Social en Salud - ADRES</v>
          </cell>
          <cell r="X117" t="str">
            <v>1. Realizar el análisis de información contenida en las bases de datos. plataformas. aplicativos
y herramientas tecnológicas en los diferentes procesos y procedimientos establecidos por la
ADRES para la administración. giro y efectiva ejecución de los recursos del Sistema General
de Salud generando los reportes que requiera la Dirección General para el efectivo manejo
de los recursos y su interacción con cualquier EPS. EAPB. IPS. intermediarios. operadores
o entes del sistema de salud. 2. Elaborar los informes. documentos. reportes. bases de datos y archivos que surjan del
análisis. valoración. comportamiento de la data que se genera en la dependencia y áreas
técnicas que tienen a su cargo la validación. verificación. giro. recobros de los recursos
administrados por la entidad. que permitan evidenciar los resultados para la toma de
decisiones desde la Dirección General en mejora. seguimiento y control de los recursos del
sistema de salud.
3. Realizar la captación de datos tanto estructurados como no estructurados de fuentes de
datos primarias o secundarias. así como transformar. extraer y procesar los datos en
herramientas y marcos seleccionados según se requiera la Dirección General según el plan
de análisis del comportamiento y efectiva administración de los recursos a cargo de la
entidad.
4. Elaborar las bases de datos para el análisis. mediante procesos de clasificación. validación.
estructuración de variables. elaboración de metadatos y asesoría para el mejoramiento de
las éstas en la entidad que requiera la Dirección General para ejercer las acciones
necesarias para la debida administración y ejecución de los recursos financieros.
5. Ejecutar las actividades para consolidar los registros. almacenamiento de datos. reportes.
análisis. seguimiento y control a los recursos recibidos en administración conforme a las
políticas y procedimientos técnicos establecidos en la entidad y que requiera la Dirección
General para la determinación de resultados y eficiencia en la gestión de la entidad.
6. Entregar los informes. bases de datos. reportes y documentos que sean requeridos por la
Dirección General para determinar el estado real del giro. administración y posibles riesgos
para evitar el al maneo y destinación de los recursos del sistema de salud a cargo de le
entidad y las condiciones financieras aplicables a las EPS. IPS y diferentes actores del
sistema de salud bajo los lineamientos y directrices del Ministerio de Salud y Protección
Socia</v>
          </cell>
          <cell r="Y117">
            <v>52</v>
          </cell>
          <cell r="Z117">
            <v>93151501</v>
          </cell>
          <cell r="AA117">
            <v>47262832</v>
          </cell>
          <cell r="AB117">
            <v>47262832</v>
          </cell>
          <cell r="AM117">
            <v>11815708</v>
          </cell>
          <cell r="AQ117" t="str">
            <v>N/A</v>
          </cell>
          <cell r="AR117">
            <v>390</v>
          </cell>
          <cell r="AS117">
            <v>44932</v>
          </cell>
          <cell r="AT117">
            <v>47262832</v>
          </cell>
          <cell r="AU117">
            <v>466</v>
          </cell>
          <cell r="AV117">
            <v>44952</v>
          </cell>
          <cell r="AW117">
            <v>47262832</v>
          </cell>
          <cell r="AX117" t="str">
            <v>A-02-02-02-008-003-01</v>
          </cell>
          <cell r="AY117" t="str">
            <v>SERVICIOS DE CONSULTORÍA EN ADMINISTRACIÓN Y SERVICIOS DE GESTIÓN; SERVICIOS DE TECNOLOGÍA DE LA INFORMACIÓN</v>
          </cell>
          <cell r="AZ117" t="str">
            <v>ASEGURADORA SOLIDARIA DE COLOMBIA</v>
          </cell>
          <cell r="BA117" t="str">
            <v>380-47- 994000130609</v>
          </cell>
          <cell r="BB117" t="str">
            <v>23/01/023</v>
          </cell>
          <cell r="BC117" t="str">
            <v>CUMPLIMIENTO</v>
          </cell>
          <cell r="BD117">
            <v>25</v>
          </cell>
          <cell r="BE117">
            <v>11815708</v>
          </cell>
          <cell r="BF117">
            <v>44949</v>
          </cell>
          <cell r="BG117">
            <v>44949</v>
          </cell>
          <cell r="BH117">
            <v>45256</v>
          </cell>
          <cell r="BI117">
            <v>44947</v>
          </cell>
          <cell r="BJ117" t="str">
            <v>D. GENERAL</v>
          </cell>
          <cell r="BK117" t="str">
            <v>EDNA ZORAYA SANCHEZ GONZALEZ</v>
          </cell>
          <cell r="BM117">
            <v>1078367163</v>
          </cell>
          <cell r="BN117" t="str">
            <v>D. GENERAL</v>
          </cell>
          <cell r="BO117" t="str">
            <v>ASESOR</v>
          </cell>
          <cell r="BP117" t="str">
            <v>DIANA CAROLINA BONILLA RODRIGUEZ</v>
          </cell>
          <cell r="BQ117" t="str">
            <v>TERMINADO</v>
          </cell>
          <cell r="BR117" t="str">
            <v>FEMENINO</v>
          </cell>
          <cell r="BS117" t="str">
            <v>Bogotá</v>
          </cell>
          <cell r="BT117" t="str">
            <v>Cl 150 A 96 A 71 TRR 43 APTO 901 SUBA PINAR SUBA</v>
          </cell>
          <cell r="BU117">
            <v>9202355</v>
          </cell>
          <cell r="BV117" t="str">
            <v>haydeegrs@gmail.com</v>
          </cell>
          <cell r="BW117">
            <v>24361</v>
          </cell>
          <cell r="BX117">
            <v>45247</v>
          </cell>
          <cell r="BY117">
            <v>57</v>
          </cell>
          <cell r="BZ117" t="str">
            <v>SANITAS</v>
          </cell>
          <cell r="CA117" t="str">
            <v>COLPENSIONES</v>
          </cell>
          <cell r="CB117" t="str">
            <v>POSITIVA</v>
          </cell>
          <cell r="CC117" t="str">
            <v>CONTADURIA PUBLICA</v>
          </cell>
          <cell r="CH117" t="str">
            <v>CO1.PCCNTR.4449806</v>
          </cell>
        </row>
        <row r="118">
          <cell r="C118">
            <v>141</v>
          </cell>
          <cell r="D118" t="str">
            <v>ADRES-CPS-141-2023</v>
          </cell>
          <cell r="E118" t="str">
            <v>CONTRATACION DIRECTA</v>
          </cell>
          <cell r="F118" t="str">
            <v>PRESTACION DE SERVICIOS PROFESIONALES</v>
          </cell>
          <cell r="G118" t="str">
            <v>INICIAL</v>
          </cell>
          <cell r="H118">
            <v>44952</v>
          </cell>
          <cell r="I118" t="str">
            <v>ELIZABETH VERDUGO ROZO</v>
          </cell>
          <cell r="J118" t="str">
            <v>CC</v>
          </cell>
          <cell r="K118">
            <v>51857015</v>
          </cell>
          <cell r="L118">
            <v>4</v>
          </cell>
          <cell r="M118" t="str">
            <v>Bogotá</v>
          </cell>
          <cell r="N118" t="str">
            <v>N</v>
          </cell>
          <cell r="O118" t="str">
            <v>N/A</v>
          </cell>
          <cell r="P118" t="str">
            <v>N/A</v>
          </cell>
          <cell r="Q118" t="str">
            <v>N/A</v>
          </cell>
          <cell r="R118">
            <v>44956</v>
          </cell>
          <cell r="S118">
            <v>45075</v>
          </cell>
          <cell r="T118">
            <v>74</v>
          </cell>
          <cell r="U118">
            <v>45030</v>
          </cell>
          <cell r="V118" t="str">
            <v>9 TP+E+23MPR</v>
          </cell>
          <cell r="W118" t="str">
            <v>Prestar servicios profesionales especializados a la Dirección de Otras Prestaciones de la ADRES apoyando las actividades relacionadas con el seguimiento y trámite de los resultados de los procesos de reconocimiento y pago de los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conforme a la normativa y manuales vigentes; así como en actividades de apoyo para la definición. modificación y/o actualización de los criterios de auditoría de los procesos antes señalados</v>
          </cell>
          <cell r="X118" t="str">
            <v>1. Apoyar en la definición. modificación y/o actualización de criterios de los manuales. procesos y procedimientos. relacionados con la auditoría en salud en la Dirección de Otras Prestaciones por conceptos de servicios de salud determinados por el Ministerio de Salud y Protección Social;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de conformidad con el marco normativo vigente. los lineamientos y las instrucciones que se señalen frente al particular. a fin de emitir los conceptos necesarios por la Dirección o respuestas a los diferentes actores del SGSSS. 2. Apoyar técnicamente a la ADRES en el diseño y ejecución de validaciones y alertas a practicarse a las cuentas derivadas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3. Apoyar en la preparación de las tablas y diferentes insumos necesarios para adelantar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Realizar las verificaciones previas a los resultados del proceso de auditoría que adelante directamente la ADRES a los servicios y tecnologías en salud que sean presentados ante la entidad relacionados con eventos catastróficos de origen natural. terroristas y accidentes de tránsito y de las solicitudes por servicios y tecnologías en salud no financiadas por la UPC. 5. Preparar y presentar a la Dirección de Otras Prestaciones las respuestas de las consultas y peticiones enviadas por los diferentes actores que conforman el Sistema de Seguridad Social en Salud. así como de los diferentes entes de inspección. vigilancia. control e investigación. que estén relacionadas prestaciones de servicios de salud a víctimas de eventos de origen natural. de eventos terroristas. de las víctimas de accidentes de tránsito cuando no exista cobertura por parte del SOAT y de las solicitudes por servicios y tecnologías en salud no financiadas por la UPC. 6. Apoyar en la revisión de las observaciones sobre los diferentes insumos generados en el proceso de auditoría de las prestaciones de servicios de salud a víctimas de eventO de origen natural. de eventos terroristas. de las víctimas de accidentes de tránsito cuando
no exista cobertura por parte del SOAT y de las solicitudes por servicios y tecnologías
en salud no financiadas por la UPC.
7. Preparar la información y participar en las reuniones en que se solicite su asistencia por
la relación de los temas a tratar con las actividades del objeto contractual.
8. Las demás actividades que se deriven del objeto y naturaleza del contrato que para el
efecto le asigne la Dirección de Otras Prestaciones.</v>
          </cell>
          <cell r="Y118">
            <v>371</v>
          </cell>
          <cell r="Z118">
            <v>93151501</v>
          </cell>
          <cell r="AA118">
            <v>34072488</v>
          </cell>
          <cell r="AB118">
            <v>34072488</v>
          </cell>
          <cell r="AC118">
            <v>45030</v>
          </cell>
          <cell r="AM118">
            <v>8518122</v>
          </cell>
          <cell r="AQ118" t="str">
            <v>N/A</v>
          </cell>
          <cell r="AR118">
            <v>467</v>
          </cell>
          <cell r="AS118">
            <v>44936</v>
          </cell>
          <cell r="AT118">
            <v>34072488</v>
          </cell>
          <cell r="AU118">
            <v>885</v>
          </cell>
          <cell r="AV118">
            <v>44953</v>
          </cell>
          <cell r="AW118">
            <v>34072488</v>
          </cell>
          <cell r="AX118" t="str">
            <v>A-02-02-02-008-003-01</v>
          </cell>
          <cell r="AY118" t="str">
            <v>SERVICIOS DE CONSULTORÍA EN ADMINISTRACIÓN Y SERVICIOS DE GESTIÓN; SERVICIOS DE TECNOLOGÍA DE LA INFORMACIÓN</v>
          </cell>
          <cell r="AZ118" t="str">
            <v>SEGUROS DEL ESTADO</v>
          </cell>
          <cell r="BA118" t="str">
            <v>33-46-101047334</v>
          </cell>
          <cell r="BB118">
            <v>44953</v>
          </cell>
          <cell r="BC118" t="str">
            <v>CUMPLIMIENTO</v>
          </cell>
          <cell r="BD118">
            <v>25</v>
          </cell>
          <cell r="BE118">
            <v>8518122</v>
          </cell>
          <cell r="BF118">
            <v>44952</v>
          </cell>
          <cell r="BG118">
            <v>44956</v>
          </cell>
          <cell r="BH118">
            <v>45260</v>
          </cell>
          <cell r="BI118">
            <v>44954</v>
          </cell>
          <cell r="BJ118" t="str">
            <v>D. OTRAS PRESTACIONES</v>
          </cell>
          <cell r="BK118" t="str">
            <v>MAYRA ALEJANDRA PEREZ BEJARANO</v>
          </cell>
          <cell r="BM118">
            <v>1026550881</v>
          </cell>
          <cell r="BN118" t="str">
            <v>GRUPO DE VERIFICACIÓN Y AUDITORÍA DE CUENTAS</v>
          </cell>
          <cell r="BO118" t="str">
            <v>GESTOR DE OPERACIONES</v>
          </cell>
          <cell r="BP118" t="str">
            <v>JUAN CAMILO MARTINEZ RODRIGUEZ</v>
          </cell>
          <cell r="BQ118" t="str">
            <v>TERMINADO</v>
          </cell>
          <cell r="BR118" t="str">
            <v>FEMENINO</v>
          </cell>
          <cell r="BS118" t="str">
            <v>Bogotá</v>
          </cell>
          <cell r="BT118" t="str">
            <v>Cl 22B - 57 17 Apartamento 602</v>
          </cell>
          <cell r="BU118">
            <v>2221752</v>
          </cell>
          <cell r="BV118" t="str">
            <v>everdugor@gmail.com</v>
          </cell>
          <cell r="BW118">
            <v>24636</v>
          </cell>
          <cell r="BX118">
            <v>45247</v>
          </cell>
          <cell r="BY118">
            <v>56</v>
          </cell>
          <cell r="BZ118" t="str">
            <v>COMPENSAR</v>
          </cell>
          <cell r="CA118" t="str">
            <v>SKANDIA</v>
          </cell>
          <cell r="CB118" t="str">
            <v>POSITIVA</v>
          </cell>
          <cell r="CC118" t="str">
            <v>ODONTOLOGIA- ESP EN GERENCIA DE
SERVICIOS DE SALUD -ESP EN AUDITORIA EN SALUD</v>
          </cell>
          <cell r="CH118" t="str">
            <v>CO1.PCCNTR.4482545</v>
          </cell>
        </row>
        <row r="119">
          <cell r="C119">
            <v>930</v>
          </cell>
          <cell r="D119" t="str">
            <v>ADRES-CPS-930-2023</v>
          </cell>
          <cell r="E119" t="str">
            <v>CONTRATACION DIRECTA</v>
          </cell>
          <cell r="F119" t="str">
            <v>PRESTACION DE SERVICIOS DE APOYO A LA GESTION</v>
          </cell>
          <cell r="G119" t="str">
            <v>INICIAL</v>
          </cell>
          <cell r="H119">
            <v>45148</v>
          </cell>
          <cell r="I119" t="str">
            <v>ANGIE LIZETH OSPINA HERNANDEZ</v>
          </cell>
          <cell r="J119" t="str">
            <v>CC</v>
          </cell>
          <cell r="K119">
            <v>1016038447</v>
          </cell>
          <cell r="L119">
            <v>2</v>
          </cell>
          <cell r="M119" t="str">
            <v>Bogotá</v>
          </cell>
          <cell r="N119" t="str">
            <v>N</v>
          </cell>
          <cell r="O119" t="str">
            <v>N/A</v>
          </cell>
          <cell r="P119" t="str">
            <v>N/A</v>
          </cell>
          <cell r="Q119" t="str">
            <v>N/A</v>
          </cell>
          <cell r="R119">
            <v>45152</v>
          </cell>
          <cell r="S119">
            <v>45291</v>
          </cell>
          <cell r="T119">
            <v>139</v>
          </cell>
          <cell r="U119">
            <v>45291</v>
          </cell>
          <cell r="V119" t="str">
            <v>16 TL/P O TFT</v>
          </cell>
          <cell r="W119" t="str">
            <v>Prestar servicios de apoyo a la gestión en las actividades administrativas y operativas de la Dirección Administrativa y Financiera de la ADRES</v>
          </cell>
          <cell r="X119" t="str">
            <v>1. Brindar acompañamiento al Grupo de Gestión Contractual en la desgrabación y digitalización de las actas de las sesiones del Comité Asesor de Contratación. 2. Elaborar los memorandos de designación de supervisión de los contratos de la entidad, de acuerdo con el reparto asignado por el supervisor del contrato. 3. Apoyar en la verificación del cargue de los documentos de ejecución en la plataforma electrónica SECOP II de los contratos de la entidad. 4. Apoyar en la actualización de la base de datos del grupo de contratación conforme a la revisión diaria y/o periódica de la plataforma SECOP II. 5. Gestionar y efectuar las afiliaciones a ARL de los contratistas de prestación de servicios profesionales y de apoyo a la gestión, de acuerdo con el reparto asignado por el supervisor del contrato. 6. Apoyar al Grupo de Gestión de Contratos en el seguimiento y verificación de la ejecución del Plan Anual de Adquisiciones de la entidad. 7. Verificar y ordenar conforme a la lista de chequeo la documentación radicada para los contratos de prestación de servicios y apoyo a la gestión de acuerdo con el reparto asignado por el supervisor del contrato. 8. Llevar a cabo la organización del archivo de los contratos asignados por el supervisor del contrato de acuerdo con las normas vigentes de gestión documental y las tablas de retención establecidas por la entidad. 9. Las demás que le sean asignadas por el supervisor del contrato en concordancia con el objeto contractua</v>
          </cell>
          <cell r="Z119">
            <v>93151501</v>
          </cell>
          <cell r="AA119">
            <v>15064323</v>
          </cell>
          <cell r="AB119">
            <v>15064323</v>
          </cell>
          <cell r="AM119">
            <v>2700000</v>
          </cell>
          <cell r="AQ119" t="str">
            <v>N/A</v>
          </cell>
          <cell r="AR119">
            <v>854</v>
          </cell>
          <cell r="AS119">
            <v>45138</v>
          </cell>
          <cell r="AT119">
            <v>15064323</v>
          </cell>
          <cell r="AU119">
            <v>15445</v>
          </cell>
          <cell r="AV119">
            <v>45148</v>
          </cell>
          <cell r="AW119">
            <v>15064323</v>
          </cell>
          <cell r="AX119" t="str">
            <v>A-02-02-02-008-003-09</v>
          </cell>
          <cell r="AY119" t="str">
            <v>OTROS SERVICIOS PROFESIONALES Y TÉCNICOS N.C.P</v>
          </cell>
          <cell r="AZ119" t="str">
            <v>SEGUROS DEL ESTADO</v>
          </cell>
          <cell r="BA119" t="str">
            <v>21-46-101074379</v>
          </cell>
          <cell r="BB119">
            <v>45148</v>
          </cell>
          <cell r="BC119" t="str">
            <v>CUMPLIMIENTO</v>
          </cell>
          <cell r="BD119">
            <v>25</v>
          </cell>
          <cell r="BE119">
            <v>3766080.75</v>
          </cell>
          <cell r="BF119">
            <v>45148</v>
          </cell>
          <cell r="BG119">
            <v>45148</v>
          </cell>
          <cell r="BH119">
            <v>45534</v>
          </cell>
          <cell r="BI119">
            <v>45149</v>
          </cell>
          <cell r="BJ119" t="str">
            <v>D. ADMINISTRATIVA Y FINANCIERA</v>
          </cell>
          <cell r="BK119" t="str">
            <v>ESPERANZA RODRIGUEZ ROLDAN-AURA MARIA GOMEZ DE LOS RIOS RAD 20236400051413 A PARTIR DEL 15 DE AGOSTO DE 2023</v>
          </cell>
          <cell r="BM119">
            <v>29532349</v>
          </cell>
          <cell r="BN119" t="str">
            <v>GRUPO DE GESTIÓN DE CONTRATACIÓN</v>
          </cell>
          <cell r="BO119" t="str">
            <v>GESTOR DE OPERACIONES</v>
          </cell>
          <cell r="BP119" t="str">
            <v>JENNY CAROLINA GARCIA VARON</v>
          </cell>
          <cell r="BQ119" t="str">
            <v>EN EJECUCION</v>
          </cell>
          <cell r="BR119" t="str">
            <v>FEMENINO</v>
          </cell>
          <cell r="CB119" t="str">
            <v>POSITIVA</v>
          </cell>
          <cell r="CC119" t="str">
            <v>TECNOLOGO EN GESTION DOCUMENTAL</v>
          </cell>
        </row>
        <row r="120">
          <cell r="C120">
            <v>348</v>
          </cell>
          <cell r="D120" t="str">
            <v>ADRES-CPS-348-2023</v>
          </cell>
          <cell r="E120" t="str">
            <v>CONTRATACION DIRECTA</v>
          </cell>
          <cell r="F120" t="str">
            <v>PRESTACION DE SERVICIOS DE APOYO A LA GESTION</v>
          </cell>
          <cell r="G120" t="str">
            <v>INICIAL</v>
          </cell>
          <cell r="H120">
            <v>44965</v>
          </cell>
          <cell r="I120" t="str">
            <v>LUCY COLMENARES CAMARGO</v>
          </cell>
          <cell r="J120" t="str">
            <v>CC</v>
          </cell>
          <cell r="K120">
            <v>51944630</v>
          </cell>
          <cell r="L120">
            <v>7</v>
          </cell>
          <cell r="M120" t="str">
            <v>Bogotá</v>
          </cell>
          <cell r="N120" t="str">
            <v>N</v>
          </cell>
          <cell r="O120" t="str">
            <v>N/A</v>
          </cell>
          <cell r="P120" t="str">
            <v>N/A</v>
          </cell>
          <cell r="Q120" t="str">
            <v>N/A</v>
          </cell>
          <cell r="R120">
            <v>44970</v>
          </cell>
          <cell r="S120">
            <v>45089</v>
          </cell>
          <cell r="T120">
            <v>119</v>
          </cell>
          <cell r="U120">
            <v>45089</v>
          </cell>
          <cell r="V120" t="str">
            <v>15 TFTL/TL+4 ME O 6 SES+4 ME</v>
          </cell>
          <cell r="W120"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20"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120">
            <v>304</v>
          </cell>
          <cell r="Z120">
            <v>93151501</v>
          </cell>
          <cell r="AA120">
            <v>16193852</v>
          </cell>
          <cell r="AB120">
            <v>16193852</v>
          </cell>
          <cell r="AC120"/>
          <cell r="AD120"/>
          <cell r="AE120"/>
          <cell r="AF120"/>
          <cell r="AG120"/>
          <cell r="AH120"/>
          <cell r="AI120"/>
          <cell r="AJ120"/>
          <cell r="AK120"/>
          <cell r="AL120"/>
          <cell r="AM120">
            <v>4048463</v>
          </cell>
          <cell r="AN120"/>
          <cell r="AO120"/>
          <cell r="AP120"/>
          <cell r="AQ120" t="str">
            <v>N/A</v>
          </cell>
          <cell r="AR120">
            <v>432</v>
          </cell>
          <cell r="AS120">
            <v>44936</v>
          </cell>
          <cell r="AT120">
            <v>615366376</v>
          </cell>
          <cell r="AU120">
            <v>2521</v>
          </cell>
          <cell r="AV120">
            <v>44965</v>
          </cell>
          <cell r="AW120">
            <v>16193852</v>
          </cell>
          <cell r="AX120" t="str">
            <v>A-02-02-02-008-003-01</v>
          </cell>
          <cell r="AY120" t="str">
            <v>SERVICIOS DE CONSULTORÍA EN ADMINISTRACIÓN Y SERVICIOS DE GESTIÓN; SERVICIOS DE TECNOLOGÍA DE LA INFORMACIÓN</v>
          </cell>
          <cell r="AZ120" t="str">
            <v>SEGUROS DEL ESTADO</v>
          </cell>
          <cell r="BA120" t="str">
            <v>14-44-101174408</v>
          </cell>
          <cell r="BB120">
            <v>44966</v>
          </cell>
          <cell r="BC120" t="str">
            <v>CUMPLIMIENTO</v>
          </cell>
          <cell r="BD120">
            <v>25</v>
          </cell>
          <cell r="BE120">
            <v>4048463</v>
          </cell>
          <cell r="BF120">
            <v>44965</v>
          </cell>
          <cell r="BG120">
            <v>44970</v>
          </cell>
          <cell r="BH120">
            <v>45275</v>
          </cell>
          <cell r="BI120">
            <v>44964</v>
          </cell>
          <cell r="BJ120" t="str">
            <v>D. OTRAS PRESTACIONES</v>
          </cell>
          <cell r="BK120" t="str">
            <v>MAURICIO PAEZ VILLALBA</v>
          </cell>
          <cell r="BL120"/>
          <cell r="BM120">
            <v>1010178182</v>
          </cell>
          <cell r="BN120" t="str">
            <v>GRUPO DE VERIFICACIÓN Y AUDITORÍA DE CUENTAS</v>
          </cell>
          <cell r="BO120" t="str">
            <v>GESTOR DE OPERACIONES</v>
          </cell>
          <cell r="BP120" t="str">
            <v>JOSE WILLMAN TORRRES GOMEZ</v>
          </cell>
          <cell r="BQ120" t="str">
            <v>TERMINADO</v>
          </cell>
          <cell r="BR120" t="str">
            <v>FEMENINO</v>
          </cell>
          <cell r="BS120" t="str">
            <v>Bogotá</v>
          </cell>
          <cell r="BT120" t="str">
            <v xml:space="preserve">CR 9 F ESTE -3 21 48 SUR </v>
          </cell>
          <cell r="BU120">
            <v>3132291580</v>
          </cell>
          <cell r="BV120" t="str">
            <v>lucycol2501@gmail.com</v>
          </cell>
          <cell r="BW120">
            <v>25349</v>
          </cell>
          <cell r="BX120">
            <v>45247</v>
          </cell>
          <cell r="BY120">
            <v>54</v>
          </cell>
          <cell r="BZ120" t="str">
            <v>COMPENSAR</v>
          </cell>
          <cell r="CA120" t="str">
            <v>COLPENSIONES</v>
          </cell>
          <cell r="CB120" t="str">
            <v>POSITIVA</v>
          </cell>
          <cell r="CC120" t="str">
            <v>TECNICO LABORAL POR COMPETENCIAS COMO AUXILIAR ADTIVO EN SALUD</v>
          </cell>
          <cell r="CD120"/>
          <cell r="CE120"/>
          <cell r="CF120"/>
          <cell r="CG120"/>
          <cell r="CH120" t="str">
            <v>CO1.PCCNTR.4582518</v>
          </cell>
          <cell r="CI120"/>
          <cell r="CJ120"/>
          <cell r="CK120"/>
          <cell r="CL120"/>
          <cell r="CM120"/>
          <cell r="CN120"/>
          <cell r="CO120"/>
        </row>
        <row r="121">
          <cell r="C121">
            <v>792</v>
          </cell>
          <cell r="D121" t="str">
            <v>ADRES-CPS-792-2023</v>
          </cell>
          <cell r="E121" t="str">
            <v>CONTRATACION DIRECTA</v>
          </cell>
          <cell r="F121" t="str">
            <v>PRESTACION DE SERVICIOS DE APOYO A LA GESTION</v>
          </cell>
          <cell r="G121" t="str">
            <v>INICIAL</v>
          </cell>
          <cell r="H121">
            <v>45097</v>
          </cell>
          <cell r="I121" t="str">
            <v>ANGIE LIZETH ROA BARRAGAN</v>
          </cell>
          <cell r="J121" t="str">
            <v>CC</v>
          </cell>
          <cell r="K121">
            <v>1144194448</v>
          </cell>
          <cell r="L121">
            <v>1</v>
          </cell>
          <cell r="N121" t="str">
            <v>N</v>
          </cell>
          <cell r="O121" t="str">
            <v>N/A</v>
          </cell>
          <cell r="P121" t="str">
            <v>N/A</v>
          </cell>
          <cell r="Q121" t="str">
            <v>N/A</v>
          </cell>
          <cell r="R121">
            <v>45099</v>
          </cell>
          <cell r="S121">
            <v>45291</v>
          </cell>
          <cell r="T121">
            <v>192</v>
          </cell>
          <cell r="U121">
            <v>45291</v>
          </cell>
          <cell r="V121" t="str">
            <v>15 TFTL/TL+4 ME O 6 SES+4 ME</v>
          </cell>
          <cell r="W121"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21"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121">
            <v>93151501</v>
          </cell>
          <cell r="AA121">
            <v>32387704</v>
          </cell>
          <cell r="AB121">
            <v>32387704</v>
          </cell>
          <cell r="AM121">
            <v>4048463</v>
          </cell>
          <cell r="AQ121" t="str">
            <v>N/A</v>
          </cell>
          <cell r="AR121">
            <v>688</v>
          </cell>
          <cell r="AS121">
            <v>45062</v>
          </cell>
          <cell r="AT121">
            <v>226713928</v>
          </cell>
          <cell r="AU121">
            <v>10225</v>
          </cell>
          <cell r="AV121">
            <v>45098</v>
          </cell>
          <cell r="AW121">
            <v>32387704</v>
          </cell>
          <cell r="AX121" t="str">
            <v>A-02-02-02-008-003-01</v>
          </cell>
          <cell r="AY121" t="str">
            <v>SERVICIOS DE CONSULTORÍA EN ADMINISTRACIÓN Y SERVICIOS DE GESTIÓN; SERVICIOS DE TECNOLOGÍA DE LA INFORMACIÓN</v>
          </cell>
          <cell r="AZ121" t="str">
            <v>SEGUROS DEL ESTADO</v>
          </cell>
          <cell r="BA121" t="str">
            <v>14-44-101185631</v>
          </cell>
          <cell r="BB121">
            <v>45098</v>
          </cell>
          <cell r="BC121" t="str">
            <v>CUMPLIMIENTO</v>
          </cell>
          <cell r="BD121">
            <v>25</v>
          </cell>
          <cell r="BE121">
            <v>8096926</v>
          </cell>
          <cell r="BF121">
            <v>45097</v>
          </cell>
          <cell r="BG121">
            <v>45098</v>
          </cell>
          <cell r="BH121">
            <v>45493</v>
          </cell>
          <cell r="BI121">
            <v>45099</v>
          </cell>
          <cell r="BJ121" t="str">
            <v>D. OTRAS PRESTACIONES</v>
          </cell>
          <cell r="BK121" t="str">
            <v>RODRIGO ALEXANDER MOLINA PALOMARES</v>
          </cell>
          <cell r="BL121"/>
          <cell r="BM121">
            <v>1078366565</v>
          </cell>
          <cell r="BN121" t="str">
            <v>GRUPO DE VALIDACIÓN DE RESULTADOS DE AUDITORÍA</v>
          </cell>
          <cell r="BP121" t="str">
            <v>LAURA SANCHEZ SANTAMARIA</v>
          </cell>
          <cell r="BQ121" t="str">
            <v>EN EJECUCION</v>
          </cell>
        </row>
        <row r="122">
          <cell r="C122">
            <v>746</v>
          </cell>
          <cell r="D122" t="str">
            <v>ADRES-CPS-746-2023</v>
          </cell>
          <cell r="E122" t="str">
            <v>CONTRATACION DIRECTA</v>
          </cell>
          <cell r="F122" t="str">
            <v>PRESTACION DE SERVICIOS PROFESIONALES</v>
          </cell>
          <cell r="G122" t="str">
            <v>INICIAL</v>
          </cell>
          <cell r="H122">
            <v>45086</v>
          </cell>
          <cell r="I122" t="str">
            <v>ANGIE LORENA ABRIL MOSQUERA</v>
          </cell>
          <cell r="J122" t="str">
            <v>CC</v>
          </cell>
          <cell r="K122">
            <v>1014199819</v>
          </cell>
          <cell r="L122">
            <v>1</v>
          </cell>
          <cell r="N122" t="str">
            <v>N</v>
          </cell>
          <cell r="O122" t="str">
            <v>N/A</v>
          </cell>
          <cell r="P122" t="str">
            <v>N/A</v>
          </cell>
          <cell r="Q122" t="str">
            <v>N/A</v>
          </cell>
          <cell r="R122">
            <v>45090</v>
          </cell>
          <cell r="S122">
            <v>45291</v>
          </cell>
          <cell r="T122">
            <v>201</v>
          </cell>
          <cell r="U122">
            <v>45291</v>
          </cell>
          <cell r="V122" t="str">
            <v>13 TP+25 MEP</v>
          </cell>
          <cell r="W12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12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122">
            <v>93151501</v>
          </cell>
          <cell r="AA122">
            <v>41462296</v>
          </cell>
          <cell r="AB122">
            <v>41462296</v>
          </cell>
          <cell r="AM122">
            <v>5182787</v>
          </cell>
          <cell r="AQ122" t="str">
            <v>N/A</v>
          </cell>
          <cell r="AR122">
            <v>735</v>
          </cell>
          <cell r="AS122">
            <v>45065</v>
          </cell>
          <cell r="AT122">
            <v>1368255768</v>
          </cell>
          <cell r="AU122">
            <v>10107</v>
          </cell>
          <cell r="AV122">
            <v>45090</v>
          </cell>
          <cell r="AW122">
            <v>41462296</v>
          </cell>
          <cell r="AX122" t="str">
            <v>A-02-02-02-008-003-01</v>
          </cell>
          <cell r="AY122" t="str">
            <v>SERVICIOS DE CONSULTORÍA EN ADMINISTRACIÓN Y SERVICIOS DE GESTIÓN; SERVICIOS DE TECNOLOGÍA DE LA INFORMACIÓN</v>
          </cell>
          <cell r="AZ122" t="str">
            <v>SEGUROS DEL ESTADO</v>
          </cell>
          <cell r="BA122" t="str">
            <v>14-44-101184677</v>
          </cell>
          <cell r="BB122">
            <v>45086</v>
          </cell>
          <cell r="BC122" t="str">
            <v>CUMPLIMIENTO</v>
          </cell>
          <cell r="BD122">
            <v>25</v>
          </cell>
          <cell r="BE122">
            <v>10365574</v>
          </cell>
          <cell r="BF122">
            <v>45086</v>
          </cell>
          <cell r="BG122">
            <v>45090</v>
          </cell>
          <cell r="BH122">
            <v>45483</v>
          </cell>
          <cell r="BI122">
            <v>45090</v>
          </cell>
          <cell r="BJ122" t="str">
            <v>D. OTRAS PRESTACIONES</v>
          </cell>
          <cell r="BK122" t="str">
            <v>WILLIAM ENRIQUE TORRES RODRIGUEZ-JHAN PIERO CAMPOS CUELLAR RAD 20236400040153 A PARTIR DEL 20 DE JUNIO AL 11 DE JULIO DE 2023</v>
          </cell>
          <cell r="BL122"/>
          <cell r="BM122">
            <v>11275886</v>
          </cell>
          <cell r="BN122" t="str">
            <v>GRUPO DE VERIFICACION Y AUDITORIA DE CUENTAS</v>
          </cell>
          <cell r="BO122" t="str">
            <v>GESTOR DE OPERACIONES</v>
          </cell>
          <cell r="BP122" t="str">
            <v>JENNY CAROLINA GARCIA VARON</v>
          </cell>
          <cell r="BQ122" t="str">
            <v>EN EJECUCION</v>
          </cell>
        </row>
        <row r="123">
          <cell r="C123">
            <v>546</v>
          </cell>
          <cell r="D123" t="str">
            <v>ADRES-CPS-546-2023</v>
          </cell>
          <cell r="E123" t="str">
            <v>CONTRATACION DIRECTA</v>
          </cell>
          <cell r="F123" t="str">
            <v>PRESTACION DE SERVICIOS PROFESIONALES</v>
          </cell>
          <cell r="G123" t="str">
            <v>INICIAL</v>
          </cell>
          <cell r="H123">
            <v>45064</v>
          </cell>
          <cell r="I123" t="str">
            <v>ANGIE LORENA LOPEZ PINILLA</v>
          </cell>
          <cell r="J123" t="str">
            <v>CC</v>
          </cell>
          <cell r="K123">
            <v>1030661159</v>
          </cell>
          <cell r="L123">
            <v>8</v>
          </cell>
          <cell r="M123" t="str">
            <v>Bogotá</v>
          </cell>
          <cell r="N123" t="str">
            <v>N</v>
          </cell>
          <cell r="O123" t="str">
            <v>N/A</v>
          </cell>
          <cell r="P123" t="str">
            <v>N/A</v>
          </cell>
          <cell r="Q123" t="str">
            <v>N/A</v>
          </cell>
          <cell r="R123">
            <v>45065</v>
          </cell>
          <cell r="S123">
            <v>45291</v>
          </cell>
          <cell r="T123">
            <v>226</v>
          </cell>
          <cell r="U123">
            <v>45291</v>
          </cell>
          <cell r="V123">
            <v>11</v>
          </cell>
          <cell r="W123"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123"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123">
            <v>93151501</v>
          </cell>
          <cell r="AA123">
            <v>55656000</v>
          </cell>
          <cell r="AB123">
            <v>55656000</v>
          </cell>
          <cell r="AM123">
            <v>6976000</v>
          </cell>
          <cell r="AQ123" t="str">
            <v>N/A</v>
          </cell>
          <cell r="AR123">
            <v>664</v>
          </cell>
          <cell r="AS123">
            <v>45056</v>
          </cell>
          <cell r="AT123">
            <v>390656000</v>
          </cell>
          <cell r="AU123">
            <v>8131</v>
          </cell>
          <cell r="AV123">
            <v>45064</v>
          </cell>
          <cell r="AW123">
            <v>55656000</v>
          </cell>
          <cell r="AX123" t="str">
            <v>A-02-02-02-008-002-01</v>
          </cell>
          <cell r="AY123" t="str">
            <v>SERVICIOS JURÍDICOS</v>
          </cell>
          <cell r="AZ123" t="str">
            <v>SEGUROS DEL ESTADO</v>
          </cell>
          <cell r="BA123" t="str">
            <v>33-46-101051047</v>
          </cell>
          <cell r="BB123">
            <v>45064</v>
          </cell>
          <cell r="BC123" t="str">
            <v>CUMPLIMIENTO</v>
          </cell>
          <cell r="BD123">
            <v>25</v>
          </cell>
          <cell r="BE123">
            <v>13914000</v>
          </cell>
          <cell r="BF123">
            <v>45064</v>
          </cell>
          <cell r="BG123">
            <v>45064</v>
          </cell>
          <cell r="BH123">
            <v>45478</v>
          </cell>
          <cell r="BI123">
            <v>45065</v>
          </cell>
          <cell r="BJ123" t="str">
            <v>O. ASESORA JURIDICA</v>
          </cell>
          <cell r="BK123" t="str">
            <v>JULIO EDUARDO RODRIGUEZ ALVARADO</v>
          </cell>
          <cell r="BL123"/>
          <cell r="BM123">
            <v>1085251376</v>
          </cell>
          <cell r="BN123" t="str">
            <v>GRUPO DE ACCIONES CONSTITUCIONALES Y TUTELAS</v>
          </cell>
          <cell r="BO123" t="str">
            <v>COORDINADOR</v>
          </cell>
          <cell r="BP123" t="str">
            <v>JUAN CAMILO MARTINEZ RODRIGUEZ</v>
          </cell>
          <cell r="BQ123" t="str">
            <v>EN EJECUCION</v>
          </cell>
        </row>
        <row r="124">
          <cell r="C124">
            <v>196</v>
          </cell>
          <cell r="D124" t="str">
            <v>ADRES-CPS-196-2023</v>
          </cell>
          <cell r="E124" t="str">
            <v>CONTRATACION DIRECTA</v>
          </cell>
          <cell r="F124" t="str">
            <v>PRESTACION DE SERVICIOS PROFESIONALES</v>
          </cell>
          <cell r="G124" t="str">
            <v>INICIAL</v>
          </cell>
          <cell r="H124">
            <v>44952</v>
          </cell>
          <cell r="I124" t="str">
            <v>MAGALY TELLO RAMIREZ</v>
          </cell>
          <cell r="J124" t="str">
            <v>CC</v>
          </cell>
          <cell r="K124">
            <v>52050184</v>
          </cell>
          <cell r="L124">
            <v>1</v>
          </cell>
          <cell r="M124" t="str">
            <v>Bogotá</v>
          </cell>
          <cell r="N124" t="str">
            <v>N</v>
          </cell>
          <cell r="O124" t="str">
            <v>N/A</v>
          </cell>
          <cell r="P124" t="str">
            <v>N/A</v>
          </cell>
          <cell r="Q124" t="str">
            <v>N/A</v>
          </cell>
          <cell r="R124">
            <v>44956</v>
          </cell>
          <cell r="S124">
            <v>45075</v>
          </cell>
          <cell r="T124">
            <v>119</v>
          </cell>
          <cell r="U124">
            <v>45075</v>
          </cell>
          <cell r="V124" t="str">
            <v>9 TP+E+23MPR</v>
          </cell>
          <cell r="W124" t="str">
            <v>Prestar servicios profesionales en las actividades de control. seguimiento. implementación. actualización y reportes relacionadas con la planeación estratégica y apoyar a la dirección en el seguimiento a la ejecución de los contratos asociados a la gestión de la DGTIC</v>
          </cell>
          <cell r="X124" t="str">
            <v>1. Apoyar a la Dirección de Gestión de Tecnologías de la Información y las Comunicaciones – DGTIC en el seguimiento a la Planeación Estratégica. Plan de Acción Institucional y Planes de fortalecimiento y a las iniciativas propias de la Dirección. 2. Apoyar a la Dirección de Gestión de Tecnologías de la Información y las Comunicaciones – DGTIC en el seguimiento de los riesgos identificados por los procesos propios del área. 3. Apoyar a la DGTIC en las actividades relacionadas con el monitoreo y seguimiento de las iniciativas. planes y proyectos que le indique el Supervisor de contrato. 4. Apoyar la elaboración de los informes de seguimiento y control de la planeación estratégica y de los proyectos de la DGTIC. 5. Apoyar los procesos de selección y contratación adelantados por la DGTIC. que se le soliciten de acuerdo con su formación y experiencia profesional. para que se cumpla con los requisitos técnicos que correspondan a cada modalidad de contratación. 6. Apoyar la gestión de supervisión de los contratos y convenios asociados a la Dirección de Gestión de Tecnologías de la Información y las Comunicaciones. en los términos establecidos en el Artículo 83 de la Ley 1474 del 2011. 7. Apoyar en la actualización de la información de avance de los planes y proyectos a cargo de la DGTIC que le sean solicitados por el supervisor del contrato y la Oficina Asesora de Planeación y Control del Riesgos. 8. Presentar al supervisor el informe mensual de actividades. el informe final con las actividades realizadas y los demás informes que se requieran durante la ejecución del contrato. 9. Las demás actividades que se deriven del objeto y naturaleza del contrato. que para el efecto le designe la DGTIC.</v>
          </cell>
          <cell r="Y124">
            <v>429</v>
          </cell>
          <cell r="Z124">
            <v>81111500</v>
          </cell>
          <cell r="AA124">
            <v>36450816</v>
          </cell>
          <cell r="AB124">
            <v>36450816</v>
          </cell>
          <cell r="AM124">
            <v>9112704</v>
          </cell>
          <cell r="AQ124" t="str">
            <v>N/A</v>
          </cell>
          <cell r="AR124">
            <v>503</v>
          </cell>
          <cell r="AS124">
            <v>44937</v>
          </cell>
          <cell r="AT124">
            <v>36450816</v>
          </cell>
          <cell r="AU124">
            <v>876</v>
          </cell>
          <cell r="AV124">
            <v>44952</v>
          </cell>
          <cell r="AW124">
            <v>36450816</v>
          </cell>
          <cell r="AX124" t="str">
            <v>A-02-02-02-008-003-01</v>
          </cell>
          <cell r="AY124" t="str">
            <v>SERVICIOS DE CONSULTORÍA EN ADMINISTRACIÓN Y SERVICIOS DE GESTIÓN; SERVICIOS DE TECNOLOGÍA DE LA INFORMACIÓN</v>
          </cell>
          <cell r="AZ124" t="str">
            <v>ASEGURADORA SOLIDARIA DE COLOMBIA</v>
          </cell>
          <cell r="BA124" t="str">
            <v>376-47-994000020490</v>
          </cell>
          <cell r="BB124">
            <v>44953</v>
          </cell>
          <cell r="BC124" t="str">
            <v>CUMPLIMIENTO</v>
          </cell>
          <cell r="BD124">
            <v>25</v>
          </cell>
          <cell r="BE124">
            <v>9112704</v>
          </cell>
          <cell r="BF124">
            <v>44952</v>
          </cell>
          <cell r="BG124">
            <v>44956</v>
          </cell>
          <cell r="BH124">
            <v>45260</v>
          </cell>
          <cell r="BI124">
            <v>44953</v>
          </cell>
          <cell r="BJ124" t="str">
            <v>D. GESTION TECNOLOGIAS DE LA INFORMACION Y COMUNICACIONES</v>
          </cell>
          <cell r="BK124" t="str">
            <v>EDILBERTO ZAMORA ALVARADO</v>
          </cell>
          <cell r="BL124"/>
          <cell r="BM124">
            <v>19259792</v>
          </cell>
          <cell r="BN124" t="str">
            <v>DIRECCION DE GESTION DE TECNOLOGIAS DE LA INFORMACION Y COMUNICACIONES</v>
          </cell>
          <cell r="BO124" t="str">
            <v>GESTOR DE OPERACIONES</v>
          </cell>
          <cell r="BP124" t="str">
            <v>ROSA ELIANA RODRIGUEZ BERNAL</v>
          </cell>
          <cell r="BQ124" t="str">
            <v>TERMINADO</v>
          </cell>
          <cell r="BR124" t="str">
            <v>FEMENINO</v>
          </cell>
          <cell r="BS124" t="str">
            <v>Bogotá</v>
          </cell>
          <cell r="BT124" t="str">
            <v>Cra 14 BIS - 148 84 Casa 21 Manzana 24 Cedro Bolivar</v>
          </cell>
          <cell r="BU124">
            <v>6959261</v>
          </cell>
          <cell r="BV124" t="str">
            <v>magalyt@hotmail.com</v>
          </cell>
          <cell r="BW124">
            <v>26324</v>
          </cell>
          <cell r="BX124">
            <v>45247</v>
          </cell>
          <cell r="BY124">
            <v>51</v>
          </cell>
          <cell r="BZ124" t="str">
            <v>ALIANSALUD</v>
          </cell>
          <cell r="CA124" t="str">
            <v>COLPENSIONES</v>
          </cell>
          <cell r="CB124" t="str">
            <v>POSITIVA</v>
          </cell>
          <cell r="CC124" t="str">
            <v>ING DE SISTEMAS Y COMPUTACION - ESP EN ALTA GERENCIA</v>
          </cell>
          <cell r="CH124" t="str">
            <v>CO1.PCCNTR.4484857</v>
          </cell>
        </row>
        <row r="125">
          <cell r="C125">
            <v>537</v>
          </cell>
          <cell r="D125" t="str">
            <v>ADRES-CPS-537-2023</v>
          </cell>
          <cell r="E125" t="str">
            <v>CONTRATACION DIRECTA</v>
          </cell>
          <cell r="F125" t="str">
            <v>PRESTACION DE SERVICIOS PROFESIONALES</v>
          </cell>
          <cell r="G125" t="str">
            <v>INICIAL</v>
          </cell>
          <cell r="H125">
            <v>45064</v>
          </cell>
          <cell r="I125" t="str">
            <v>ANGIE MARCELA PARRA OROZCO</v>
          </cell>
          <cell r="J125" t="str">
            <v>CC</v>
          </cell>
          <cell r="K125">
            <v>53155986</v>
          </cell>
          <cell r="L125">
            <v>5</v>
          </cell>
          <cell r="M125" t="str">
            <v>Bogotá</v>
          </cell>
          <cell r="N125" t="str">
            <v>N</v>
          </cell>
          <cell r="O125" t="str">
            <v>N/A</v>
          </cell>
          <cell r="P125" t="str">
            <v>N/A</v>
          </cell>
          <cell r="Q125" t="str">
            <v>N/A</v>
          </cell>
          <cell r="R125">
            <v>45065</v>
          </cell>
          <cell r="S125">
            <v>45291</v>
          </cell>
          <cell r="T125">
            <v>226</v>
          </cell>
          <cell r="U125">
            <v>45291</v>
          </cell>
          <cell r="W125" t="str">
            <v>Prestar los servicios profesionales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125" t="str">
            <v>1. Realizar el seguimiento a las cuentas de recaudo asignadas, a través de los movimientos bancarios suministrados por las entidades financieras, con el fin de establecer los valores recaudados, en el marco de los procedimientos del Proceso de Recaudo e Identificación de Fuentes. 2. Realizar la identificación los recursos recaudados en administración por la ADRES, a través de los diferentes soportes que permitan establecer el concepto del ingreso, tendientes a efectuar su registro en el Módulo Único de Ingresos -MUI- y/o en la aplicación de Régimen de Excepción -REX-; dentro de los tiempos establecidos en los diferentes procedimientos del Proceso de Recaudo e Identificación de Fuentes. 3. Realizar las actividades requeridas para el envío oportuno de la información del recaudo al Grupo de Gestión Contable y Control de Recursos, para efectuar la integración y registro de este en el sistema financiero de la Entidad, en concordancia con los procedimientos definidos en el proceso de Recaudo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y/o aquellos establecidos por la normatividad vigente. 5. Realizar la conciliación de información del ingreso registrado en los sistemas de información MUI-REX-ERP de la ADRES. 6. Brindar apoyo en la generación de la información requerida por los diferentes actores del Sistema General de Seguridad Social en Salud, y por los Órganos de Inspección, Vigilancia y Control, así como en la proyección de las respuestas que se deriven de las solicitudes por parte de estos de manera oportuna. 7. Generar informes que permitan analizar las diferentes fuentes de financiación del Sistema General de Seguridad Social en Salud. 8. Prestar los servicios profesionales en el momento que sea requerido para el proceso de implementación de la solución tecnológica ERP enfocada a los procesos Financieros de la URA (Unidad de Recursos Administrados) de la ADRES. 9. Abstenerse de realizar directa o indirectamente operaciones utilizando información privilegiada o suministrar esta información a terceros, o recomendar la realización de operaciones con fundamento en dicha información</v>
          </cell>
          <cell r="Z125">
            <v>93151501</v>
          </cell>
          <cell r="AA125">
            <v>38182992</v>
          </cell>
          <cell r="AB125">
            <v>38182992</v>
          </cell>
          <cell r="AM125">
            <v>4772874</v>
          </cell>
          <cell r="AQ125" t="str">
            <v>N/A</v>
          </cell>
          <cell r="AR125">
            <v>649</v>
          </cell>
          <cell r="AS125">
            <v>45055</v>
          </cell>
          <cell r="AT125">
            <v>38182992</v>
          </cell>
          <cell r="AU125">
            <v>8133</v>
          </cell>
          <cell r="AV125">
            <v>45064</v>
          </cell>
          <cell r="AW125">
            <v>38182992</v>
          </cell>
          <cell r="AX125" t="str">
            <v>A-02-02-02-008-003-09</v>
          </cell>
          <cell r="AY125" t="str">
            <v>OTROS SERVICIOS PROFESIONALES Y TÉCNICOS N.C.P.</v>
          </cell>
          <cell r="AZ125" t="str">
            <v>SEGUROS DEL ESTADO</v>
          </cell>
          <cell r="BA125" t="str">
            <v>25-46101027993</v>
          </cell>
          <cell r="BB125">
            <v>45064</v>
          </cell>
          <cell r="BC125" t="str">
            <v>CUMPLIMIENTO</v>
          </cell>
          <cell r="BD125">
            <v>25</v>
          </cell>
          <cell r="BE125">
            <v>9545748</v>
          </cell>
          <cell r="BF125">
            <v>45064</v>
          </cell>
          <cell r="BG125">
            <v>45064</v>
          </cell>
          <cell r="BH125">
            <v>45474</v>
          </cell>
          <cell r="BI125">
            <v>45065</v>
          </cell>
          <cell r="BJ125" t="str">
            <v>D. DE GESTION DE LOS RECURSOS FINANCIEROS DE LA SALUD</v>
          </cell>
          <cell r="BK125" t="str">
            <v>CAMILO ANDRES CELY ESCOBAR</v>
          </cell>
          <cell r="BM125">
            <v>80201138</v>
          </cell>
          <cell r="BN125" t="str">
            <v>GRUPO DE CONTROL DE RECAUDO Y FUENTES DE FINANCIACION</v>
          </cell>
          <cell r="BO125" t="str">
            <v>GESTOR DE OPERACIONES</v>
          </cell>
          <cell r="BP125" t="str">
            <v>LAURA SANCHEZ SANTAMARIA</v>
          </cell>
          <cell r="BQ125" t="str">
            <v>EN EJECUCION</v>
          </cell>
          <cell r="BX125">
            <v>45247</v>
          </cell>
          <cell r="BY125">
            <v>123</v>
          </cell>
        </row>
        <row r="126">
          <cell r="C126">
            <v>768</v>
          </cell>
          <cell r="D126" t="str">
            <v>ADRES-CPS-768-2023</v>
          </cell>
          <cell r="E126" t="str">
            <v>CONTRATACION DIRECTA</v>
          </cell>
          <cell r="F126" t="str">
            <v>PRESTACION DE SERVICIOS DE APOYO A LA GESTION</v>
          </cell>
          <cell r="G126" t="str">
            <v>INICIAL</v>
          </cell>
          <cell r="H126">
            <v>45097</v>
          </cell>
          <cell r="I126" t="str">
            <v>ANGIE NATALY GARAVITO GUZMAN</v>
          </cell>
          <cell r="J126" t="str">
            <v>CC</v>
          </cell>
          <cell r="K126">
            <v>1010215412</v>
          </cell>
          <cell r="L126">
            <v>2</v>
          </cell>
          <cell r="N126" t="str">
            <v>N</v>
          </cell>
          <cell r="O126" t="str">
            <v>N/A</v>
          </cell>
          <cell r="P126" t="str">
            <v>N/A</v>
          </cell>
          <cell r="Q126" t="str">
            <v>N/A</v>
          </cell>
          <cell r="R126">
            <v>45098</v>
          </cell>
          <cell r="S126">
            <v>45291</v>
          </cell>
          <cell r="T126">
            <v>193</v>
          </cell>
          <cell r="U126">
            <v>45291</v>
          </cell>
          <cell r="W126" t="str">
            <v>Prestar servicios de apoyo a la gestión al Grupo de Acciones Constitucionales y de Tutela de la Oficina de la Asesora Jurídica de la ADRES en las actividades administrativas y trámite de envío de respuestas requeridas por la coordinación.</v>
          </cell>
          <cell r="X126" t="str">
            <v>1. Apoyar a la Coordinación de Acciones Constitucionales en el trámite de envío de las respuestas, impugnaciones de fallos, contestación a incidentes de desacato y demás documentos que hagan parte de las acciones en contra la Administradora de los recursos del Sistema de Seguridad Social en salud ADRES. 2. Cooperar con el reparto de los documentos allegados a la entidad derivados de las acciones constitucionales y de tutela en las cuales la ADRES haga parte o sea tercero interesado. 3. Realizar diariamente los cruces de correspondencia para las contestaciones de las tutelas de prestación de servicios y atención a población no afiliada. 4. Realizar la remisión de las respuestas a las actuaciones surtidas a través del sistema de correspondencia de la entidad, ya sea por medio físico o vía mail, de forma tal que se garantice su envió dentro del término requerido para ello. 5. Apoyar en la actualización la base de datos de las acciones constitucionales y brindar la información solicitada por la coordinación. 6. Apoyar en la clasificación y realizar la parametrización a través del aplicativo designado para ello la prioridad de la acción (alto, medio o bajo) y el estado respectivo (admisión fallo, o incidente) y alertar al abogado encargado del proceso. 7. Cumplir con las demás actividades que le sean asignadas por la Coordinación del Grupo y que se encuentren relacionadas con el objeto del contrato.</v>
          </cell>
          <cell r="Z126">
            <v>80121700</v>
          </cell>
          <cell r="AA126">
            <v>17558128</v>
          </cell>
          <cell r="AB126">
            <v>17558128</v>
          </cell>
          <cell r="AM126">
            <v>2508304</v>
          </cell>
          <cell r="AQ126" t="str">
            <v>N/A</v>
          </cell>
          <cell r="AR126">
            <v>800</v>
          </cell>
          <cell r="AS126">
            <v>45079</v>
          </cell>
          <cell r="AT126">
            <v>17558128</v>
          </cell>
          <cell r="AU126">
            <v>10231</v>
          </cell>
          <cell r="AV126">
            <v>45098</v>
          </cell>
          <cell r="AW126">
            <v>17558128</v>
          </cell>
          <cell r="AX126" t="str">
            <v>A-02-02-02-008-003-09</v>
          </cell>
          <cell r="AY126" t="str">
            <v>OTROS SERVICIOS PROFESIONALES Y TÉCNICOS N.C.P</v>
          </cell>
          <cell r="AZ126" t="str">
            <v>SEGUROS DEL ESTADO</v>
          </cell>
          <cell r="BA126" t="str">
            <v>11-44-101203640</v>
          </cell>
          <cell r="BB126">
            <v>45098</v>
          </cell>
          <cell r="BC126" t="str">
            <v>CUMPLIMIENTO</v>
          </cell>
          <cell r="BD126">
            <v>25</v>
          </cell>
          <cell r="BE126">
            <v>4389532</v>
          </cell>
          <cell r="BF126">
            <v>45097</v>
          </cell>
          <cell r="BG126">
            <v>45098</v>
          </cell>
          <cell r="BH126">
            <v>45474</v>
          </cell>
          <cell r="BI126">
            <v>45098</v>
          </cell>
          <cell r="BJ126" t="str">
            <v>O. ASESORA JURIDICA</v>
          </cell>
          <cell r="BK126" t="str">
            <v>JULIO EDUARDO RODRIGUEZ ALVARADO</v>
          </cell>
          <cell r="BL126"/>
          <cell r="BM126">
            <v>1085251376</v>
          </cell>
          <cell r="BN126" t="str">
            <v>GRUPO DE ACCIONES CONSTITUCIONALES Y TUTELAS</v>
          </cell>
          <cell r="BO126" t="str">
            <v>COORDINADOR</v>
          </cell>
          <cell r="BP126" t="str">
            <v>KELLY JHOANA ITURRIAGO TORREGROSA</v>
          </cell>
          <cell r="BQ126" t="str">
            <v>EN EJECUCION</v>
          </cell>
        </row>
        <row r="127">
          <cell r="C127">
            <v>692</v>
          </cell>
          <cell r="D127" t="str">
            <v>ADRES-CPS-692-2023</v>
          </cell>
          <cell r="E127" t="str">
            <v>CONTRATACION DIRECTA</v>
          </cell>
          <cell r="F127" t="str">
            <v>PRESTACION DE SERVICIOS PROFESIONALES</v>
          </cell>
          <cell r="G127" t="str">
            <v>INICIAL</v>
          </cell>
          <cell r="H127">
            <v>45084</v>
          </cell>
          <cell r="I127" t="str">
            <v>ANGIE PAOLA MORALES BARBOSA</v>
          </cell>
          <cell r="J127" t="str">
            <v>CC</v>
          </cell>
          <cell r="K127">
            <v>1014278962</v>
          </cell>
          <cell r="L127">
            <v>6</v>
          </cell>
          <cell r="N127" t="str">
            <v>N</v>
          </cell>
          <cell r="O127" t="str">
            <v>N/A</v>
          </cell>
          <cell r="P127" t="str">
            <v>N/A</v>
          </cell>
          <cell r="Q127" t="str">
            <v>N/A</v>
          </cell>
          <cell r="R127">
            <v>45090</v>
          </cell>
          <cell r="S127">
            <v>45291</v>
          </cell>
          <cell r="T127">
            <v>201</v>
          </cell>
          <cell r="U127">
            <v>45291</v>
          </cell>
          <cell r="W127" t="str">
            <v>Prestar los servicios profesionales a la Dirección de Otras Prestaciones de la ADRES, en la revisión documental, proyección, alistamiento y culminación de respuestas a las comunicaciones recibidas por personas naturales o jurídicas derivadas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apoyar cuando se requiera el proceso de reintegro de recursos a favor del sistema por recobros apropiados o reconocidos sin justa causa, en el sistema de información destinado para tal fin y demás actividades administrativas designadas.</v>
          </cell>
          <cell r="X127" t="str">
            <v>1. Apoyar con la revisión y respuesta a las peticiones asignadas a través del ORFEO y PQRSD; relacionados con reclamaciones presentadas ante el FOSYGA – ADRES. 2. Apoyar la proyección de las comunicaciones o respuestas que se requieran emitir durante el trámite de radicación de las reclamaciones que son presentadas por concepto de servicios de salud, indemnizaciones y otros gastos con ocasión de los eventos descritos en el artículo 167 de la Ley 100 de 1993. 3. Realizar actividades relacionadas con el alistamiento para la entrega de las reclamaciones radicadas al operador de custodia documental o a los reclamantes cuando proceda. 4. Apoyar en las actividades de verificación de calidad de la información capturada en el formulario de radicación de reclamaciones de personas naturales y realizar los ajustes a que haya lugar. 5. Realizar las actividades relacionadas con los trámites validación documental y las demás derivadas del proceso de reclamaciones presentadas por servicios médicos, indemnización y gastos derivados de accidentes de tránsito ocasionados por vehículos sin identificar o sin SOAT, eventos catastróficos de origen natural, eventos terroristas y demás eventos aprobados por el Ministerio de Salud y Protección Social. 6. Llevar a cabo la verificación de los soportes requeridos para la presentación de los documentos aportados por el reclamante y emitir observaciones a las causales de objeción aplicables por este concepto cuando haya lugar. 7. Analizar las reclamaciones, recobros o cuentas que le sean asignadas junto con los respectivos soportes. 8. Participar y apoyar en las capacitaciones que se desarrollen durante el proceso de radicación de reclamaciones que son presentadas por concepto de servicios de salud, indemnizaciones y otros gastos con ocasión de los eventos descritos en el artículo 167 de la Ley 100 de 1993. 9. Brindar apoyo en las demás actividades que se deriven del objeto y naturaleza del contrato, que para el efecto le asigne el supervisor del contrato.</v>
          </cell>
          <cell r="Z127">
            <v>93151501</v>
          </cell>
          <cell r="AA127">
            <v>39492448</v>
          </cell>
          <cell r="AB127">
            <v>39492448</v>
          </cell>
          <cell r="AM127">
            <v>4936556</v>
          </cell>
          <cell r="AQ127" t="str">
            <v>N/A</v>
          </cell>
          <cell r="AR127">
            <v>716</v>
          </cell>
          <cell r="AS127">
            <v>45065</v>
          </cell>
          <cell r="AT127">
            <v>39492448</v>
          </cell>
          <cell r="AU127">
            <v>10086</v>
          </cell>
          <cell r="AV127">
            <v>45085</v>
          </cell>
          <cell r="AW127">
            <v>39492448</v>
          </cell>
          <cell r="AX127" t="str">
            <v>A-02-02-02-008-003-01</v>
          </cell>
          <cell r="AY127" t="str">
            <v>SERVICIOS DE CONSULTORÍA EN ADMINISTRACIÓN Y SERVICIOS DE GESTIÓN; SERVICIOS DE TECNOLOGÍA DE LA INFORMACIÓN</v>
          </cell>
          <cell r="AZ127" t="str">
            <v>ASEGURADORA SOLIDARIA DE COLOMBIA</v>
          </cell>
          <cell r="BA127" t="str">
            <v>380 47 994000136155</v>
          </cell>
          <cell r="BB127">
            <v>45085</v>
          </cell>
          <cell r="BC127" t="str">
            <v>CUMPLIMIENTO</v>
          </cell>
          <cell r="BD127">
            <v>25</v>
          </cell>
          <cell r="BE127">
            <v>9873112</v>
          </cell>
          <cell r="BF127">
            <v>45084</v>
          </cell>
          <cell r="BG127">
            <v>45090</v>
          </cell>
          <cell r="BH127">
            <v>45476</v>
          </cell>
          <cell r="BI127">
            <v>45085</v>
          </cell>
          <cell r="BJ127" t="str">
            <v>D. OTRAS PRESTACIONES</v>
          </cell>
          <cell r="BK127" t="str">
            <v>PAOLA ANDREA CESPEDES FORERO</v>
          </cell>
          <cell r="BM127">
            <v>52536438</v>
          </cell>
          <cell r="BP127" t="str">
            <v>JOSE WILLMAN TORRRES GOMEZ</v>
          </cell>
          <cell r="BQ127" t="str">
            <v>EN EJECUCION</v>
          </cell>
        </row>
        <row r="128">
          <cell r="C128">
            <v>877</v>
          </cell>
          <cell r="D128" t="str">
            <v>ADRES-CPS-877-2023</v>
          </cell>
          <cell r="E128" t="str">
            <v>CONTRATACION DIRECTA</v>
          </cell>
          <cell r="F128" t="str">
            <v>PRESTACION DE SERVICIOS PROFESIONALES</v>
          </cell>
          <cell r="G128" t="str">
            <v>INICIAL</v>
          </cell>
          <cell r="H128">
            <v>45105</v>
          </cell>
          <cell r="I128" t="str">
            <v>ANGIE SOFIA QUIÑONES VELASCO</v>
          </cell>
          <cell r="J128" t="str">
            <v>CC</v>
          </cell>
          <cell r="K128">
            <v>1101179254</v>
          </cell>
          <cell r="L128">
            <v>0</v>
          </cell>
          <cell r="M128"/>
          <cell r="N128" t="str">
            <v>N</v>
          </cell>
          <cell r="O128" t="str">
            <v>N/A</v>
          </cell>
          <cell r="P128" t="str">
            <v>N/A</v>
          </cell>
          <cell r="Q128" t="str">
            <v>N/A</v>
          </cell>
          <cell r="R128">
            <v>45108</v>
          </cell>
          <cell r="S128">
            <v>45291</v>
          </cell>
          <cell r="T128">
            <v>183</v>
          </cell>
          <cell r="U128">
            <v>45291</v>
          </cell>
          <cell r="V128"/>
          <cell r="W128" t="str">
            <v>Prestar servicios profesionales a la Dirección de Otras Prestaciones de la ADRES en las actividades administrativas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28" t="str">
            <v>1. Realizar las actividades administrativas relacionadas con la revisión y validación de los soportes
e información que permitan determinar la calidad de los resultados de auditoría de las cuentas
tramitadas directamente por la ADRES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
2. Elaborar o ajustar los documentos administrativos propios de la validación de los resultados de
auditoría, tales como manuales, procedimientos, entre otros, de cuentas por servicios y
tecnologías en salud no financiadas con la UPC o con presupuestos máximos, reclamaciones de
servicios médicos, indemnizaciones y gastos derivados de accidentes de tránsito, eventos
catastróficos de origen natural, eventos terroristas y demás eventos aprobados por el Ministerio
de Salud y Protección Social; lo anterior, conforme a lo establecido en la normatividad y manuales
vigentes.
3. Realizar el análisis, verificación y cruce de información de las fuentes internas y externas
involucradas en el proceso de revisión de calidad de los resultados de auditoría de las cuentas
tramitadas directamente por la Entidad o por los terceros contratados para atender las solicitudes
por servicios y tecnologías en salud no financiadas por la UPC, así como las solicitudes de
reclamaciones por eventos catastróficos de origen natural, terroristas y accidentes de tránsito.
4. Apoyar en la ejecución de las diferentes actividades inherentes al manejo, preparación y
consolidación de la información y documentación que se utiliza en las diferentes etapas del
proceso de verificación de los resultados de auditoría a las cuentas por servicios y tecnologías no
financiados con la UPC y reclamaciones que sean tramitadas por los terceros contratados o
directamente por la Entidad.
5. Preparar las presentaciones e información administrativa necesaria en las reuniones de
entendimiento, conciliaciones, capacitaciones, solicitudes y demás situaciones que lo ameriten de
conformidad con el objeto del contrato.
6. Proyectar respuestas a peticiones y organizar la información correspondiente a los recobros y
reclamaciones asociados al resultado de los paquetes auditados y certificados para los respectivos
análisis de los informes que requiera la ADRES y otros organismos que le sean asignados en
virtud del objeto del contrato.7. Registrar los resultados de las tareas adelantadas, en las herramientas de sistemas y/o formatos
aplicables, de acuerdo con los alcances e instrucciones definidas por el supervisor del contrato y/o
la respectiva Coordinación de Grupo en el marco del desarrollo del objeto del contrato.
8. Apoyar las actividades administrativas relacionadas con la planeación institucional de la DOP
en el marco del desarrollo del objeto del contrato
9. Asistir oportunamente a todas las reuniones y/o mesas de trabajo programadas de manera
presencial y/o virtual convocadas por el supervisor del contrato y de conformidad con el objeto del
contrato.
10. Las demás actividades que se deriven del objeto y naturaleza del contrato, que para el efecto
le asigne el supervisor del contrato</v>
          </cell>
          <cell r="Y128"/>
          <cell r="Z128">
            <v>93151501</v>
          </cell>
          <cell r="AA128">
            <v>34092336</v>
          </cell>
          <cell r="AB128">
            <v>34092336</v>
          </cell>
          <cell r="AC128"/>
          <cell r="AD128"/>
          <cell r="AE128"/>
          <cell r="AF128"/>
          <cell r="AG128"/>
          <cell r="AH128"/>
          <cell r="AI128"/>
          <cell r="AJ128"/>
          <cell r="AK128"/>
          <cell r="AL128"/>
          <cell r="AM128">
            <v>4261542</v>
          </cell>
          <cell r="AN128"/>
          <cell r="AO128"/>
          <cell r="AP128"/>
          <cell r="AQ128" t="str">
            <v>N/A</v>
          </cell>
          <cell r="AR128">
            <v>681</v>
          </cell>
          <cell r="AS128">
            <v>45062</v>
          </cell>
          <cell r="AT128">
            <v>34092336</v>
          </cell>
          <cell r="AU128">
            <v>10605</v>
          </cell>
          <cell r="AV128">
            <v>45107</v>
          </cell>
          <cell r="AW128">
            <v>34092336</v>
          </cell>
          <cell r="AX128" t="str">
            <v>A-02-02-02-008-003-01</v>
          </cell>
          <cell r="AY128" t="str">
            <v>SERVICIOS DE CONSULTORÍA EN ADMINISTRACIÓN Y SERVICIOS DE GESTIÓN; SERVICIOS DE TECNOLOGÍA DE LA INFORMACIÓN</v>
          </cell>
          <cell r="AZ128" t="str">
            <v>ASEGURADORA SOLIDARIA DE COLOMBIA</v>
          </cell>
          <cell r="BA128" t="str">
            <v>380 47 994000136638</v>
          </cell>
          <cell r="BB128">
            <v>45106</v>
          </cell>
          <cell r="BC128" t="str">
            <v>CUMPLIMIENTO</v>
          </cell>
          <cell r="BD128">
            <v>25</v>
          </cell>
          <cell r="BE128">
            <v>8523084</v>
          </cell>
          <cell r="BF128">
            <v>45105</v>
          </cell>
          <cell r="BG128">
            <v>45107</v>
          </cell>
          <cell r="BH128">
            <v>45476</v>
          </cell>
          <cell r="BI128">
            <v>45108</v>
          </cell>
          <cell r="BJ128" t="str">
            <v>D. OTRAS PRESTACIONES</v>
          </cell>
          <cell r="BK128" t="str">
            <v>PAOLA ANDREA CESPEDES FORERO</v>
          </cell>
          <cell r="BL128"/>
          <cell r="BM128">
            <v>52536438</v>
          </cell>
          <cell r="BN128"/>
          <cell r="BO128"/>
          <cell r="BP128" t="str">
            <v>DIANA MARCELA SERRANO ASPRILLA</v>
          </cell>
          <cell r="BQ128" t="str">
            <v>EN EJECUCION</v>
          </cell>
          <cell r="BR128"/>
          <cell r="BS128"/>
          <cell r="BT128"/>
          <cell r="BU128"/>
          <cell r="BV128"/>
          <cell r="BW128"/>
          <cell r="BX128"/>
          <cell r="BY128"/>
          <cell r="BZ128"/>
          <cell r="CA128"/>
          <cell r="CB128"/>
          <cell r="CC128"/>
          <cell r="CD128"/>
          <cell r="CE128"/>
          <cell r="CF128"/>
          <cell r="CG128"/>
          <cell r="CH128"/>
          <cell r="CI128"/>
          <cell r="CJ128"/>
          <cell r="CK128"/>
          <cell r="CL128"/>
          <cell r="CM128"/>
          <cell r="CN128"/>
          <cell r="CO128"/>
        </row>
        <row r="129">
          <cell r="C129">
            <v>92</v>
          </cell>
          <cell r="D129" t="str">
            <v>ADRES-CPS-092-2023</v>
          </cell>
          <cell r="E129" t="str">
            <v>CONTRATACION DIRECTA</v>
          </cell>
          <cell r="F129" t="str">
            <v>PRESTACION DE SERVICIOS PROFESIONALES</v>
          </cell>
          <cell r="G129" t="str">
            <v>INICIAL</v>
          </cell>
          <cell r="H129">
            <v>44951</v>
          </cell>
          <cell r="I129" t="str">
            <v>NIDIA PATRICIA ALVARADO MAHECHA</v>
          </cell>
          <cell r="J129" t="str">
            <v>CC</v>
          </cell>
          <cell r="K129">
            <v>52087435</v>
          </cell>
          <cell r="L129">
            <v>3</v>
          </cell>
          <cell r="M129" t="str">
            <v>Bogotá</v>
          </cell>
          <cell r="N129" t="str">
            <v>N</v>
          </cell>
          <cell r="O129" t="str">
            <v>N/A</v>
          </cell>
          <cell r="P129" t="str">
            <v>N/A</v>
          </cell>
          <cell r="Q129" t="str">
            <v>N/A</v>
          </cell>
          <cell r="R129">
            <v>44953</v>
          </cell>
          <cell r="S129">
            <v>45072</v>
          </cell>
          <cell r="T129">
            <v>119</v>
          </cell>
          <cell r="U129">
            <v>45072</v>
          </cell>
          <cell r="V129" t="str">
            <v>13 TP+25 MEP</v>
          </cell>
          <cell r="W12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12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129">
            <v>360</v>
          </cell>
          <cell r="Z129">
            <v>93151501</v>
          </cell>
          <cell r="AA129">
            <v>20731148</v>
          </cell>
          <cell r="AB129">
            <v>20731148</v>
          </cell>
          <cell r="AM129">
            <v>5182787</v>
          </cell>
          <cell r="AQ129" t="str">
            <v>N/A</v>
          </cell>
          <cell r="AR129">
            <v>440</v>
          </cell>
          <cell r="AS129">
            <v>44936</v>
          </cell>
          <cell r="AT129">
            <v>684127884</v>
          </cell>
          <cell r="AU129">
            <v>861</v>
          </cell>
          <cell r="AV129">
            <v>44952</v>
          </cell>
          <cell r="AW129">
            <v>20731148</v>
          </cell>
          <cell r="AX129" t="str">
            <v>A-02-02-02-008-003-01</v>
          </cell>
          <cell r="AY129" t="str">
            <v>SERVICIOS DE CONSULTORÍA EN ADMINISTRACIÓN Y SERVICIOS DE GESTIÓN; SERVICIOS DE TECNOLOGÍA DE LA INFORMACIÓN</v>
          </cell>
          <cell r="AZ129" t="str">
            <v>SEGUROS DEL ESTADO</v>
          </cell>
          <cell r="BA129" t="str">
            <v>14-46-101084420</v>
          </cell>
          <cell r="BB129">
            <v>44952</v>
          </cell>
          <cell r="BC129" t="str">
            <v>CUMPLIMIENTO</v>
          </cell>
          <cell r="BD129">
            <v>25</v>
          </cell>
          <cell r="BE129">
            <v>5182787</v>
          </cell>
          <cell r="BF129">
            <v>44950</v>
          </cell>
          <cell r="BG129">
            <v>44952</v>
          </cell>
          <cell r="BH129">
            <v>45260</v>
          </cell>
          <cell r="BI129">
            <v>44953</v>
          </cell>
          <cell r="BJ129" t="str">
            <v>D. OTRAS PRESTACIONES</v>
          </cell>
          <cell r="BK129" t="str">
            <v>RENA LISAG MORALES HERNANDEZ</v>
          </cell>
          <cell r="BM129">
            <v>53139056</v>
          </cell>
          <cell r="BN129" t="str">
            <v>GRUPO DE GESTIÓN DE RECONOCIMIENTOS</v>
          </cell>
          <cell r="BO129" t="str">
            <v>GESTOR DE OPERACIONES</v>
          </cell>
          <cell r="BP129" t="str">
            <v>ESPERANZA RODRIGUEZ ROLDAN</v>
          </cell>
          <cell r="BQ129" t="str">
            <v>TERMINADO</v>
          </cell>
          <cell r="BR129" t="str">
            <v>FEMENINO</v>
          </cell>
          <cell r="BS129" t="str">
            <v>Bogotá</v>
          </cell>
          <cell r="BT129" t="str">
            <v>Cra 114 No 14B-35 Int 7 Apto 302 Suba</v>
          </cell>
          <cell r="BU129">
            <v>3223806494</v>
          </cell>
          <cell r="BV129" t="str">
            <v>nini435@hotmail.com</v>
          </cell>
          <cell r="BW129">
            <v>28364</v>
          </cell>
          <cell r="BX129">
            <v>45247</v>
          </cell>
          <cell r="BY129">
            <v>46</v>
          </cell>
          <cell r="BZ129" t="str">
            <v>COMPENSAR</v>
          </cell>
          <cell r="CA129" t="str">
            <v>PROTECCION</v>
          </cell>
          <cell r="CB129" t="str">
            <v>POSITIVA</v>
          </cell>
          <cell r="CC129" t="str">
            <v>ECONOMISTA</v>
          </cell>
          <cell r="CH129" t="str">
            <v>CO1.PCCNTR.4456526</v>
          </cell>
        </row>
        <row r="130">
          <cell r="C130">
            <v>267</v>
          </cell>
          <cell r="D130" t="str">
            <v>ADRES-CPS-267-2023</v>
          </cell>
          <cell r="E130" t="str">
            <v>CONTRATACION DIRECTA</v>
          </cell>
          <cell r="F130" t="str">
            <v>PRESTACION DE SERVICIOS PROFESIONALES</v>
          </cell>
          <cell r="G130" t="str">
            <v>INICIAL</v>
          </cell>
          <cell r="H130">
            <v>44956</v>
          </cell>
          <cell r="I130" t="str">
            <v>MARIA DEL PILAR TORRES NAVARRETE</v>
          </cell>
          <cell r="J130" t="str">
            <v>CC</v>
          </cell>
          <cell r="K130">
            <v>52107153</v>
          </cell>
          <cell r="L130">
            <v>9</v>
          </cell>
          <cell r="M130" t="str">
            <v>Bogotá</v>
          </cell>
          <cell r="N130" t="str">
            <v>N</v>
          </cell>
          <cell r="O130" t="str">
            <v>N/A</v>
          </cell>
          <cell r="P130" t="str">
            <v>N/A</v>
          </cell>
          <cell r="Q130" t="str">
            <v>N/A</v>
          </cell>
          <cell r="R130">
            <v>44958</v>
          </cell>
          <cell r="S130">
            <v>45077</v>
          </cell>
          <cell r="T130">
            <v>58</v>
          </cell>
          <cell r="U130">
            <v>45016</v>
          </cell>
          <cell r="W130" t="str">
            <v>Prestar servicios de asesoría especializada a la Oficina Asesora de Planeación y Control de Riesgos y la Dirección de Gestión de Tecnologías de Información y Comunicación en gestión de información para el desarrollo evolutivo y el seguimiento de las políticas asociadas a la misma. incluyendo levantamiento normativo aplicable. interoperabilidad de datos. gobierno de datos. protección de datos personales. arquitectura empresarial. prevención de riesgos en la definición de instrumentos jurídicos para la gestión de la información. confianza y seguridad de la información. así como. en las acciones definidas en el CONPES 3995 de 2020 en esta materia</v>
          </cell>
          <cell r="X130" t="str">
            <v xml:space="preserve">1. Prestar asesoría jurídica especializada en la gestión de la información de Adres y el
seguimiento de las políticas asociadas a la misma. que incluyen la interoperabilidad de datos.
gobierno de datos. protección de datos personales. arquitectura empresarial. prevención de
riesgos o confianza y seguridad de la información. y apoyar la articulación de las mismas como
instrumentos de gestión de la organización.
2. Adelantar el levantamiento normativo aplicable en gestión de la información. en especial
respecto de interoperabilidad de datos. gobierno de datos. protección de datos personales.
arquitectura empresarial. prevención de riesgos o confianza y seguridad de la información.
3. Elaborar los actos administrativos. circulares o documentos. en los cuales se incluyan mejoras
a la política de gestión de la información. interoperabilidad de datos. gobierno de datos.
protección de datos personales. arquitectura empresarial. prevención de riesgos o confianza
y seguridad de la información e interoperabilidad de datos conforme al marco jurídico.
4. Elaborar las respuestas o suministro de información que la ADRES deba recibir o entregar a
las entidades con las cuales interactúa. para la gestión de la información.
5. Revisar y proyectar en materia legal el desarrollo de las políticas de gestión de la información
al interior de la ADRES y en el Sistema de Seguridad Social Integral. así como los
requerimientos de información y. apoyar y acompañar el relacionamiento de ADRES con otras
entidades. en lo que corresponda al CONPES 3995 de 2020.
6. Emitir los conceptos y documentos necesarios la implementación de las políticas internas de
gestión de la información sobre seguridad digital. protección de datos personales. políticas de
transparencia de la información interoperabilidad de datos. gobierno de datos. protección de
datos personales. arquitectura empresarial. prevención de riesgos o fraude. que promuevan
una gestión integral al interior de la ADRES.
7. Las demás actividades que se deriven del objeto y naturaleza del contrato. que para el efecto
le designe la OAPCR y la DGTIC. </v>
          </cell>
          <cell r="Y130">
            <v>435</v>
          </cell>
          <cell r="Z130" t="str">
            <v>81111500
80101600
81111700</v>
          </cell>
          <cell r="AA130">
            <v>48474700</v>
          </cell>
          <cell r="AB130">
            <v>48474700</v>
          </cell>
          <cell r="AC130">
            <v>45016</v>
          </cell>
          <cell r="AM130">
            <v>10183761</v>
          </cell>
          <cell r="AN130" t="str">
            <v>S</v>
          </cell>
          <cell r="AO130">
            <v>1934914</v>
          </cell>
          <cell r="AP130">
            <v>12118675</v>
          </cell>
          <cell r="AQ130" t="str">
            <v>N/A</v>
          </cell>
          <cell r="AR130">
            <v>556</v>
          </cell>
          <cell r="AS130">
            <v>44946</v>
          </cell>
          <cell r="AT130">
            <v>48474700</v>
          </cell>
          <cell r="AU130">
            <v>915</v>
          </cell>
          <cell r="AV130">
            <v>44956</v>
          </cell>
          <cell r="AW130">
            <v>48474700</v>
          </cell>
          <cell r="AX130" t="str">
            <v>A-02-02-02-008-003-01</v>
          </cell>
          <cell r="AY130" t="str">
            <v>SERVICIOS DE CONSULTORÍA EN ADMINISTRACIÓN Y SERVICIOS DE GESTIÓN; SERVICIOS DE TECNOLOGÍA DE LA INFORMACIÓN</v>
          </cell>
          <cell r="AZ130" t="str">
            <v>SEGUROS DEL ESTADO</v>
          </cell>
          <cell r="BA130" t="str">
            <v>21-44-101404771</v>
          </cell>
          <cell r="BB130">
            <v>44957</v>
          </cell>
          <cell r="BC130" t="str">
            <v>CUMPLIMIENTO</v>
          </cell>
          <cell r="BD130">
            <v>25</v>
          </cell>
          <cell r="BE130">
            <v>12118675</v>
          </cell>
          <cell r="BF130">
            <v>44957</v>
          </cell>
          <cell r="BG130">
            <v>44957</v>
          </cell>
          <cell r="BH130">
            <v>45275</v>
          </cell>
          <cell r="BI130">
            <v>44958</v>
          </cell>
          <cell r="BJ130" t="str">
            <v>O. ASESORA DE PLANEACION Y CONTROL DE RIESGOS</v>
          </cell>
          <cell r="BK130" t="str">
            <v>LUZ STELLA HERNANDEZ RUIZ-JAIME GUILLERMO CASTRO RAMIREZ RAD 20231450009083 13 DE FEBRERO DE 2023-SAUL DIAZ OLIVARES RAD 20231450012633 A PARTIR DEL 1 DE MARZO DE 2023</v>
          </cell>
          <cell r="BL130" t="str">
            <v>JAIME GUILLERMO CASTRO RAMIREZ RAD 20231450009083 13 DE FEBRERO DE 2023-SAUL DIAZ OLIVARES RAD 20231450012633 A PARTIR DEL 1 DE MARZO DE 2023</v>
          </cell>
          <cell r="BM130">
            <v>51625665</v>
          </cell>
          <cell r="BN130" t="str">
            <v>O. ASESORA DE PLANEACION Y CONTROL DE RIESGOS</v>
          </cell>
          <cell r="BO130" t="str">
            <v>JEFE</v>
          </cell>
          <cell r="BP130" t="str">
            <v>ROSA ELIANA RODRIGUEZ BERNAL</v>
          </cell>
          <cell r="BQ130" t="str">
            <v>TERMINADO</v>
          </cell>
          <cell r="BR130" t="str">
            <v>FEMENINO</v>
          </cell>
          <cell r="BS130" t="str">
            <v>Bogotá</v>
          </cell>
          <cell r="BT130" t="str">
            <v>Cra 5 No 54A - 35 Apto 202 Chapinero Alto</v>
          </cell>
          <cell r="BU130">
            <v>3123507589</v>
          </cell>
          <cell r="BV130" t="str">
            <v>mp_torres@hotmail.com</v>
          </cell>
          <cell r="BW130">
            <v>26028</v>
          </cell>
          <cell r="BX130">
            <v>44516</v>
          </cell>
          <cell r="BY130">
            <v>50</v>
          </cell>
          <cell r="BZ130" t="str">
            <v>COMPENSAR</v>
          </cell>
          <cell r="CA130" t="str">
            <v>COLPENSIONES</v>
          </cell>
          <cell r="CB130" t="str">
            <v>POSITIVA</v>
          </cell>
          <cell r="CC130" t="str">
            <v>ABOGADA</v>
          </cell>
          <cell r="CH130" t="str">
            <v>CO1.PCCNTR.4514434</v>
          </cell>
        </row>
        <row r="131">
          <cell r="C131">
            <v>160</v>
          </cell>
          <cell r="D131" t="str">
            <v>ADRES-CPS-160-2023</v>
          </cell>
          <cell r="E131" t="str">
            <v>CONTRATACION DIRECTA</v>
          </cell>
          <cell r="F131" t="str">
            <v>PRESTACION DE SERVICIOS DE APOYO A LA GESTION</v>
          </cell>
          <cell r="G131" t="str">
            <v>INICIAL</v>
          </cell>
          <cell r="H131">
            <v>44951</v>
          </cell>
          <cell r="I131" t="str">
            <v>CLAUDIA PATRICIA ROMERO MARTINEZ</v>
          </cell>
          <cell r="J131" t="str">
            <v>CC</v>
          </cell>
          <cell r="K131">
            <v>52109604</v>
          </cell>
          <cell r="L131">
            <v>8</v>
          </cell>
          <cell r="M131" t="str">
            <v>Bogotá</v>
          </cell>
          <cell r="N131" t="str">
            <v>N</v>
          </cell>
          <cell r="O131" t="str">
            <v>N/A</v>
          </cell>
          <cell r="P131" t="str">
            <v>N/A</v>
          </cell>
          <cell r="Q131" t="str">
            <v>N/A</v>
          </cell>
          <cell r="R131">
            <v>44958</v>
          </cell>
          <cell r="S131">
            <v>45077</v>
          </cell>
          <cell r="T131">
            <v>119</v>
          </cell>
          <cell r="U131">
            <v>45077</v>
          </cell>
          <cell r="V131" t="str">
            <v>15 TFTL/TL+4 ME O 6 SES+4 ME</v>
          </cell>
          <cell r="W131"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31"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131">
            <v>292</v>
          </cell>
          <cell r="Z131">
            <v>93151501</v>
          </cell>
          <cell r="AA131">
            <v>16193852</v>
          </cell>
          <cell r="AB131">
            <v>16193852</v>
          </cell>
          <cell r="AM131">
            <v>4048463</v>
          </cell>
          <cell r="AQ131" t="str">
            <v>N/A</v>
          </cell>
          <cell r="AR131">
            <v>432</v>
          </cell>
          <cell r="AS131">
            <v>44936</v>
          </cell>
          <cell r="AT131">
            <v>615366376</v>
          </cell>
          <cell r="AU131">
            <v>924</v>
          </cell>
          <cell r="AV131">
            <v>44957</v>
          </cell>
          <cell r="AW131">
            <v>16193852</v>
          </cell>
          <cell r="AX131" t="str">
            <v>A-02-02-02-008-003-01</v>
          </cell>
          <cell r="AY131" t="str">
            <v>SERVICIOS DE CONSULTORÍA EN ADMINISTRACIÓN Y SERVICIOS DE GESTIÓN; SERVICIOS DE TECNOLOGÍA DE LA INFORMACIÓN</v>
          </cell>
          <cell r="AZ131" t="str">
            <v>ASEGURADORA SOLIDARIA DE COLOMBIA</v>
          </cell>
          <cell r="BA131" t="str">
            <v>380-47-994000130969</v>
          </cell>
          <cell r="BB131">
            <v>44952</v>
          </cell>
          <cell r="BC131" t="str">
            <v>CUMPLIMIENTO</v>
          </cell>
          <cell r="BD131">
            <v>25</v>
          </cell>
          <cell r="BE131">
            <v>4048463</v>
          </cell>
          <cell r="BF131">
            <v>44951</v>
          </cell>
          <cell r="BG131">
            <v>44952</v>
          </cell>
          <cell r="BH131">
            <v>45260</v>
          </cell>
          <cell r="BI131">
            <v>44953</v>
          </cell>
          <cell r="BJ131" t="str">
            <v>D. OTRAS PRESTACIONES</v>
          </cell>
          <cell r="BK131" t="str">
            <v>MAURICIO ANDRES GONZALEZ ANTOLINEZ-JHAN PIERO CAMPOS CUELLAR RAD 20231450026523 DEL 2 AL 23 DE MAYO DE 2023</v>
          </cell>
          <cell r="BM131">
            <v>80074021</v>
          </cell>
          <cell r="BN131" t="str">
            <v>GRUPO DE GESTIÓN DE RECONOCIMIENTOS</v>
          </cell>
          <cell r="BO131" t="str">
            <v>GESTOR DE OPERACIONES</v>
          </cell>
          <cell r="BP131" t="str">
            <v>JOSE WILLMAN TORRRES GOMEZ</v>
          </cell>
          <cell r="BQ131" t="str">
            <v>TERMINADO</v>
          </cell>
          <cell r="BR131" t="str">
            <v>FEMENINO</v>
          </cell>
          <cell r="BS131" t="str">
            <v>Bogotá</v>
          </cell>
          <cell r="BT131" t="str">
            <v>Cll 2 G No 40 C -03 Jazmin Piso 2</v>
          </cell>
          <cell r="BU131">
            <v>3157932960</v>
          </cell>
          <cell r="BV131" t="str">
            <v>pigui1974@hotmail.com</v>
          </cell>
          <cell r="BW131">
            <v>27322</v>
          </cell>
          <cell r="BX131">
            <v>45247</v>
          </cell>
          <cell r="BY131">
            <v>49</v>
          </cell>
          <cell r="BZ131" t="str">
            <v>COMPENSAR</v>
          </cell>
          <cell r="CA131" t="str">
            <v>COLPENSIONES</v>
          </cell>
          <cell r="CB131" t="str">
            <v>POSITIVA</v>
          </cell>
          <cell r="CC131" t="str">
            <v>TECNICO AUXILIAR DE ENFERMERIA</v>
          </cell>
          <cell r="CH131" t="str">
            <v>CO1.PCCNTR.4458667</v>
          </cell>
        </row>
        <row r="132">
          <cell r="C132">
            <v>835</v>
          </cell>
          <cell r="D132" t="str">
            <v>ADRES-CPS-835-2023</v>
          </cell>
          <cell r="E132" t="str">
            <v>CONTRATACION DIRECTA</v>
          </cell>
          <cell r="F132" t="str">
            <v>PRESTACION DE SERVICIOS PROFESIONALES</v>
          </cell>
          <cell r="G132" t="str">
            <v>INICIAL</v>
          </cell>
          <cell r="H132">
            <v>45094</v>
          </cell>
          <cell r="I132" t="str">
            <v>ANGIE TATIANA CORREA PIÑEROS</v>
          </cell>
          <cell r="J132" t="str">
            <v>CC</v>
          </cell>
          <cell r="K132">
            <v>1030619322</v>
          </cell>
          <cell r="L132">
            <v>5</v>
          </cell>
          <cell r="N132" t="str">
            <v>N</v>
          </cell>
          <cell r="O132" t="str">
            <v>N/A</v>
          </cell>
          <cell r="P132" t="str">
            <v>N/A</v>
          </cell>
          <cell r="Q132" t="str">
            <v>N/A</v>
          </cell>
          <cell r="R132">
            <v>45098</v>
          </cell>
          <cell r="S132">
            <v>45291</v>
          </cell>
          <cell r="T132">
            <v>193</v>
          </cell>
          <cell r="U132">
            <v>45291</v>
          </cell>
          <cell r="W132"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13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132">
            <v>93151501</v>
          </cell>
          <cell r="AA132">
            <v>36279509</v>
          </cell>
          <cell r="AB132">
            <v>36279509</v>
          </cell>
          <cell r="AM132">
            <v>5182787</v>
          </cell>
          <cell r="AQ132" t="str">
            <v>N/A</v>
          </cell>
          <cell r="AR132">
            <v>724</v>
          </cell>
          <cell r="AS132">
            <v>45065</v>
          </cell>
          <cell r="AT132">
            <v>362795090</v>
          </cell>
          <cell r="AU132">
            <v>10223</v>
          </cell>
          <cell r="AV132">
            <v>45098</v>
          </cell>
          <cell r="AW132">
            <v>36279509</v>
          </cell>
          <cell r="AX132" t="str">
            <v>A-02-02-02-008-003-01</v>
          </cell>
          <cell r="AY132" t="str">
            <v>SERVICIOS DE CONSULTORÍA EN ADMINISTRACIÓN Y SERVICIOS DE GESTIÓN; SERVICIOS DE TECNOLOGÍA DE LA INFORMACIÓN</v>
          </cell>
          <cell r="AZ132" t="str">
            <v>SEGUROS DEL ESTADO</v>
          </cell>
          <cell r="BA132" t="str">
            <v>14-46-101095793</v>
          </cell>
          <cell r="BB132">
            <v>45097</v>
          </cell>
          <cell r="BC132" t="str">
            <v>CUMPLIMIENTO</v>
          </cell>
          <cell r="BD132">
            <v>25</v>
          </cell>
          <cell r="BE132">
            <v>9069877.25</v>
          </cell>
          <cell r="BF132">
            <v>45097</v>
          </cell>
          <cell r="BG132">
            <v>45098</v>
          </cell>
          <cell r="BH132">
            <v>45473</v>
          </cell>
          <cell r="BI132">
            <v>45098</v>
          </cell>
          <cell r="BJ132" t="str">
            <v>D. OTRAS PRESTACIONES</v>
          </cell>
          <cell r="BK132" t="str">
            <v>MAURICIO PAEZ VILLALBA</v>
          </cell>
          <cell r="BL132"/>
          <cell r="BM132">
            <v>1010178182</v>
          </cell>
          <cell r="BN132" t="str">
            <v>GRUPO DE VERIFICACIÓN Y AUDITORÍA DE CUENTAS</v>
          </cell>
          <cell r="BO132" t="str">
            <v>GESTOR DE OPERACIONES</v>
          </cell>
          <cell r="BP132" t="str">
            <v>JENNY CAROLINA GARCIA VARON</v>
          </cell>
          <cell r="BQ132" t="str">
            <v>EN EJECUCION</v>
          </cell>
        </row>
        <row r="133">
          <cell r="C133">
            <v>301</v>
          </cell>
          <cell r="D133" t="str">
            <v>ADRES-CPS-301-2023</v>
          </cell>
          <cell r="E133" t="str">
            <v>CONTRATACION DIRECTA</v>
          </cell>
          <cell r="F133" t="str">
            <v>PRESTACION DE SERVICIOS PROFESIONALES</v>
          </cell>
          <cell r="G133" t="str">
            <v>INICIAL</v>
          </cell>
          <cell r="H133">
            <v>44964</v>
          </cell>
          <cell r="I133" t="str">
            <v>LUZ DARI MUNEVAR BOTERO</v>
          </cell>
          <cell r="J133" t="str">
            <v>CC</v>
          </cell>
          <cell r="K133">
            <v>52124025</v>
          </cell>
          <cell r="L133">
            <v>6</v>
          </cell>
          <cell r="M133" t="str">
            <v>Bogotá</v>
          </cell>
          <cell r="N133" t="str">
            <v>N</v>
          </cell>
          <cell r="O133" t="str">
            <v>N/A</v>
          </cell>
          <cell r="P133" t="str">
            <v>N/A</v>
          </cell>
          <cell r="Q133" t="str">
            <v>N/A</v>
          </cell>
          <cell r="R133">
            <v>44966</v>
          </cell>
          <cell r="S133">
            <v>45085</v>
          </cell>
          <cell r="T133">
            <v>119</v>
          </cell>
          <cell r="U133">
            <v>45085</v>
          </cell>
          <cell r="V133" t="str">
            <v>13 TP+25 MEP</v>
          </cell>
          <cell r="W13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3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133">
            <v>235</v>
          </cell>
          <cell r="Z133">
            <v>93151501</v>
          </cell>
          <cell r="AA133">
            <v>20731148</v>
          </cell>
          <cell r="AB133">
            <v>20731148</v>
          </cell>
          <cell r="AM133">
            <v>5182787</v>
          </cell>
          <cell r="AQ133" t="str">
            <v>N/A</v>
          </cell>
          <cell r="AR133">
            <v>449</v>
          </cell>
          <cell r="AS133">
            <v>44936</v>
          </cell>
          <cell r="AT133">
            <v>539009848</v>
          </cell>
          <cell r="AU133">
            <v>2505</v>
          </cell>
          <cell r="AV133">
            <v>44965</v>
          </cell>
          <cell r="AW133">
            <v>20731148</v>
          </cell>
          <cell r="AX133" t="str">
            <v>A-02-02-02-008-003-01</v>
          </cell>
          <cell r="AY133" t="str">
            <v>SERVICIOS DE CONSULTORÍA EN ADMINISTRACIÓN Y SERVICIOS DE GESTIÓN; SERVICIOS DE TECNOLOGÍA DE LA INFORMACIÓN</v>
          </cell>
          <cell r="AZ133" t="str">
            <v>SEGUROS DEL ESTADO</v>
          </cell>
          <cell r="BA133" t="str">
            <v>14-44-101174227</v>
          </cell>
          <cell r="BB133">
            <v>44965</v>
          </cell>
          <cell r="BC133" t="str">
            <v>CUMPLIMIENTO</v>
          </cell>
          <cell r="BD133">
            <v>25</v>
          </cell>
          <cell r="BE133">
            <v>5182787</v>
          </cell>
          <cell r="BF133">
            <v>44964</v>
          </cell>
          <cell r="BG133">
            <v>44965</v>
          </cell>
          <cell r="BH133">
            <v>45275</v>
          </cell>
          <cell r="BI133">
            <v>44966</v>
          </cell>
          <cell r="BJ133" t="str">
            <v>D. OTRAS PRESTACIONES</v>
          </cell>
          <cell r="BK133" t="str">
            <v>MILLER ALEXANDER REINA ESCOBAR</v>
          </cell>
          <cell r="BM133">
            <v>70663332</v>
          </cell>
          <cell r="BN133" t="str">
            <v>GRUPO DE VALIDACIÓN DE RESULTADOS DE AUDITORÍA</v>
          </cell>
          <cell r="BO133" t="str">
            <v>GESTOR DE OPERACIONES</v>
          </cell>
          <cell r="BP133" t="str">
            <v>KARLA MAYELIS MENGUAL REDONDO</v>
          </cell>
          <cell r="BQ133" t="str">
            <v>TERMINADO</v>
          </cell>
          <cell r="BR133" t="str">
            <v>FEMENINO</v>
          </cell>
          <cell r="BS133" t="str">
            <v>Bogotá</v>
          </cell>
          <cell r="BT133" t="str">
            <v>Tv 112C No 64D 15 INT 9 APTO 403</v>
          </cell>
          <cell r="BU133">
            <v>4322760</v>
          </cell>
          <cell r="BV133" t="str">
            <v>LMUNEVAR14@GMAIL.COM</v>
          </cell>
          <cell r="BW133">
            <v>26829</v>
          </cell>
          <cell r="BX133">
            <v>45247</v>
          </cell>
          <cell r="BY133">
            <v>50</v>
          </cell>
          <cell r="BZ133" t="str">
            <v>COMPENSAR</v>
          </cell>
          <cell r="CA133" t="str">
            <v>COLPENSIONES</v>
          </cell>
          <cell r="CB133" t="str">
            <v>POSITIVA</v>
          </cell>
          <cell r="CC133" t="str">
            <v>ADM NEGOCIOS INTERNACIONALES</v>
          </cell>
          <cell r="CH133" t="str">
            <v>CO1.PCCNTR.4580684</v>
          </cell>
        </row>
        <row r="134">
          <cell r="C134">
            <v>463</v>
          </cell>
          <cell r="D134" t="str">
            <v>ADRES-CPS-463-2023</v>
          </cell>
          <cell r="E134" t="str">
            <v>CONTRATACION DIRECTA</v>
          </cell>
          <cell r="F134" t="str">
            <v>PRESTACION DE SERVICIOS DE APOYO A LA GESTION</v>
          </cell>
          <cell r="G134" t="str">
            <v>INICIAL</v>
          </cell>
          <cell r="H134">
            <v>45057</v>
          </cell>
          <cell r="I134" t="str">
            <v>ANGIE VANESSA NUÑEZ ROJAS</v>
          </cell>
          <cell r="J134" t="str">
            <v>CC</v>
          </cell>
          <cell r="K134">
            <v>1031159497</v>
          </cell>
          <cell r="L134">
            <v>4</v>
          </cell>
          <cell r="M134" t="str">
            <v>Bogotá</v>
          </cell>
          <cell r="N134" t="str">
            <v>N</v>
          </cell>
          <cell r="O134" t="str">
            <v>N/A</v>
          </cell>
          <cell r="P134" t="str">
            <v>N/A</v>
          </cell>
          <cell r="Q134" t="str">
            <v>N/A</v>
          </cell>
          <cell r="R134">
            <v>45062</v>
          </cell>
          <cell r="S134">
            <v>45291</v>
          </cell>
          <cell r="T134">
            <v>229</v>
          </cell>
          <cell r="U134">
            <v>45291</v>
          </cell>
          <cell r="V134" t="str">
            <v>15 TFTL/TL+4 ME O 6 SES+4 ME</v>
          </cell>
          <cell r="W134"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34" t="str">
            <v xml:space="preserve">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
</v>
          </cell>
          <cell r="Z134">
            <v>93151501</v>
          </cell>
          <cell r="AA134">
            <v>38460399</v>
          </cell>
          <cell r="AB134">
            <v>38460399</v>
          </cell>
          <cell r="AM134">
            <v>4048463</v>
          </cell>
          <cell r="AQ134" t="str">
            <v>N/A</v>
          </cell>
          <cell r="AR134">
            <v>605</v>
          </cell>
          <cell r="AS134">
            <v>45016</v>
          </cell>
          <cell r="AT134">
            <v>1999940748</v>
          </cell>
          <cell r="AU134">
            <v>8096</v>
          </cell>
          <cell r="AV134">
            <v>45058</v>
          </cell>
          <cell r="AW134">
            <v>38460399</v>
          </cell>
          <cell r="AX134" t="str">
            <v>A-02-02-02-008-003-01</v>
          </cell>
          <cell r="AY134" t="str">
            <v>SERVICIOS DE CONSULTORÍA EN ADMINISTRACIÓN Y SERVICIOS DE GESTIÓN; SERVICIOS DE TECNOLOGÍA DE LA INFORMACIÓN</v>
          </cell>
          <cell r="AZ134" t="str">
            <v>SEGUROS DEL ESTADO</v>
          </cell>
          <cell r="BA134" t="str">
            <v>14-44-101182250</v>
          </cell>
          <cell r="BB134">
            <v>45061</v>
          </cell>
          <cell r="BC134" t="str">
            <v>CUMPLIMIENTO</v>
          </cell>
          <cell r="BD134">
            <v>25</v>
          </cell>
          <cell r="BE134">
            <v>9615099.75</v>
          </cell>
          <cell r="BF134">
            <v>45057</v>
          </cell>
          <cell r="BG134">
            <v>45062</v>
          </cell>
          <cell r="BH134">
            <v>45483</v>
          </cell>
          <cell r="BI134">
            <v>45059</v>
          </cell>
          <cell r="BJ134" t="str">
            <v>D. OTRAS PRESTACIONES</v>
          </cell>
          <cell r="BK134" t="str">
            <v>JULIAN ANDRES BURITICA MEJIA-EDINSON MAURICIO HERNANDEZ MANRIQUE RAD 20236400056443 A PARTIR DEL 11 AL 29 DE SEPTIEMBRE</v>
          </cell>
          <cell r="BM134">
            <v>1078366532</v>
          </cell>
          <cell r="BN134" t="str">
            <v>GRUPO DE GESTIÓN DE RECONOCIMIENTOS</v>
          </cell>
          <cell r="BO134" t="str">
            <v>GESTOR DE OPERACIONES</v>
          </cell>
          <cell r="BP134" t="str">
            <v>JOSE WILLMAN TORRRES GOMEZ</v>
          </cell>
          <cell r="BQ134" t="str">
            <v>EN EJECUCION</v>
          </cell>
          <cell r="BR134" t="str">
            <v>FEMENINO</v>
          </cell>
          <cell r="BS134" t="str">
            <v>Bogotá</v>
          </cell>
          <cell r="BT134" t="str">
            <v>Cll 32 Sur # 21 -12</v>
          </cell>
          <cell r="BU134">
            <v>3138275499</v>
          </cell>
          <cell r="BV134" t="str">
            <v>angievanessanunezrojas@gmail.com</v>
          </cell>
          <cell r="BW134">
            <v>34863</v>
          </cell>
          <cell r="BX134">
            <v>45247</v>
          </cell>
          <cell r="BY134">
            <v>28</v>
          </cell>
          <cell r="BZ134" t="str">
            <v>CAPITAL SALUD</v>
          </cell>
          <cell r="CA134" t="str">
            <v>PORVENIR</v>
          </cell>
          <cell r="CB134" t="str">
            <v>POSITIVA</v>
          </cell>
          <cell r="CC134" t="str">
            <v>AUXILIAR EN ENFERMERIA</v>
          </cell>
          <cell r="CH134" t="str">
            <v>CO1.PCCNTR.4920461</v>
          </cell>
        </row>
        <row r="135">
          <cell r="C135">
            <v>242</v>
          </cell>
          <cell r="D135" t="str">
            <v>ADRES-CPS-242-2023</v>
          </cell>
          <cell r="E135" t="str">
            <v>CONTRATACION DIRECTA</v>
          </cell>
          <cell r="F135" t="str">
            <v>PRESTACION DE SERVICIOS PROFESIONALES</v>
          </cell>
          <cell r="G135" t="str">
            <v>INICIAL</v>
          </cell>
          <cell r="H135">
            <v>44953</v>
          </cell>
          <cell r="I135" t="str">
            <v>NELSY YASMIN PRIETO CAGUA</v>
          </cell>
          <cell r="J135" t="str">
            <v>CC</v>
          </cell>
          <cell r="K135">
            <v>52126325</v>
          </cell>
          <cell r="L135">
            <v>1</v>
          </cell>
          <cell r="M135" t="str">
            <v>Bogotá</v>
          </cell>
          <cell r="N135" t="str">
            <v>N</v>
          </cell>
          <cell r="O135" t="str">
            <v>N/A</v>
          </cell>
          <cell r="P135" t="str">
            <v>N/A</v>
          </cell>
          <cell r="Q135" t="str">
            <v>N/A</v>
          </cell>
          <cell r="R135">
            <v>44958</v>
          </cell>
          <cell r="S135">
            <v>45077</v>
          </cell>
          <cell r="T135">
            <v>119</v>
          </cell>
          <cell r="U135">
            <v>45077</v>
          </cell>
          <cell r="V135">
            <v>12</v>
          </cell>
          <cell r="W135"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135"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Y135">
            <v>203</v>
          </cell>
          <cell r="Z135">
            <v>93151501</v>
          </cell>
          <cell r="AA135">
            <v>24036752</v>
          </cell>
          <cell r="AB135">
            <v>24036752</v>
          </cell>
          <cell r="AM135">
            <v>6009188</v>
          </cell>
          <cell r="AQ135" t="str">
            <v>N/A</v>
          </cell>
          <cell r="AR135">
            <v>433</v>
          </cell>
          <cell r="AS135">
            <v>44936</v>
          </cell>
          <cell r="AT135">
            <v>168257264</v>
          </cell>
          <cell r="AU135">
            <v>905</v>
          </cell>
          <cell r="AV135">
            <v>44956</v>
          </cell>
          <cell r="AW135">
            <v>24036752</v>
          </cell>
          <cell r="AX135" t="str">
            <v>A-02-02-02-008-003-01</v>
          </cell>
          <cell r="AY135" t="str">
            <v>SERVICIOS DE CONSULTORÍA EN ADMINISTRACIÓN Y SERVICIOS DE GESTIÓN; SERVICIOS DE TECNOLOGÍA DE LA INFORMACIÓN</v>
          </cell>
          <cell r="AZ135" t="str">
            <v>SEGUROS DEL ESTADO</v>
          </cell>
          <cell r="BA135" t="str">
            <v>14-44-101172958</v>
          </cell>
          <cell r="BB135">
            <v>44956</v>
          </cell>
          <cell r="BC135" t="str">
            <v>CUMPLIMIENTO</v>
          </cell>
          <cell r="BD135">
            <v>25</v>
          </cell>
          <cell r="BE135">
            <v>6009188</v>
          </cell>
          <cell r="BF135">
            <v>44953</v>
          </cell>
          <cell r="BG135">
            <v>44958</v>
          </cell>
          <cell r="BH135">
            <v>45291</v>
          </cell>
          <cell r="BI135">
            <v>44956</v>
          </cell>
          <cell r="BJ135" t="str">
            <v>D. OTRAS PRESTACIONES</v>
          </cell>
          <cell r="BK135" t="str">
            <v>LORENA FABIOLA AMEZQUITA BECERRA</v>
          </cell>
          <cell r="BM135">
            <v>46458408</v>
          </cell>
          <cell r="BN135" t="str">
            <v>GRUPO DE GESTIÓN DE RECONOCIMIENTOS</v>
          </cell>
          <cell r="BO135" t="str">
            <v>GESTOR DE OPERACIONES</v>
          </cell>
          <cell r="BP135" t="str">
            <v>KARLA MAYELIS MENGUAL REDONDO</v>
          </cell>
          <cell r="BQ135" t="str">
            <v>TERMINADO</v>
          </cell>
          <cell r="BR135" t="str">
            <v>FEMENINO</v>
          </cell>
          <cell r="BS135" t="str">
            <v>Bogotá</v>
          </cell>
          <cell r="BT135" t="str">
            <v>Cl 71 A 92 51 CASA LA SALINA</v>
          </cell>
          <cell r="BU135">
            <v>3016954616</v>
          </cell>
          <cell r="BV135" t="str">
            <v>prietoyasmin287@gmail.com</v>
          </cell>
          <cell r="BW135">
            <v>27649</v>
          </cell>
          <cell r="BX135">
            <v>45247</v>
          </cell>
          <cell r="BY135">
            <v>48</v>
          </cell>
          <cell r="BZ135" t="str">
            <v>SANITAS</v>
          </cell>
          <cell r="CA135" t="str">
            <v>COLPENSIONS</v>
          </cell>
          <cell r="CB135" t="str">
            <v>POSITIVA</v>
          </cell>
          <cell r="CC135" t="str">
            <v>TRABAJO SOCIAL-ESP EN GERENCIA DEL
TALENTO HUMANO</v>
          </cell>
          <cell r="CH135" t="str">
            <v>CO1.PCCNTR.4497416</v>
          </cell>
        </row>
        <row r="136">
          <cell r="C136">
            <v>436</v>
          </cell>
          <cell r="D136" t="str">
            <v>ADRES-CPS-436-2023</v>
          </cell>
          <cell r="E136" t="str">
            <v>CONTRATACION DIRECTA</v>
          </cell>
          <cell r="F136" t="str">
            <v>PRESTACION DE SERVICIOS PROFESIONALES</v>
          </cell>
          <cell r="G136" t="str">
            <v>INICIAL</v>
          </cell>
          <cell r="H136">
            <v>45042</v>
          </cell>
          <cell r="I136" t="str">
            <v>ANROSMARY SCHINEIDER PARADA GUTIERREZ</v>
          </cell>
          <cell r="J136" t="str">
            <v>CC</v>
          </cell>
          <cell r="K136">
            <v>52704887</v>
          </cell>
          <cell r="L136">
            <v>7</v>
          </cell>
          <cell r="M136" t="str">
            <v>Bogotá</v>
          </cell>
          <cell r="N136" t="str">
            <v>N</v>
          </cell>
          <cell r="O136" t="str">
            <v>N/A</v>
          </cell>
          <cell r="P136" t="str">
            <v>N/A</v>
          </cell>
          <cell r="Q136" t="str">
            <v>N/A</v>
          </cell>
          <cell r="R136">
            <v>45135</v>
          </cell>
          <cell r="S136">
            <v>45291</v>
          </cell>
          <cell r="T136">
            <v>156</v>
          </cell>
          <cell r="U136">
            <v>45291</v>
          </cell>
          <cell r="V136" t="str">
            <v>13 TP+25 MEP</v>
          </cell>
          <cell r="W136"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3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136">
            <v>93151501</v>
          </cell>
          <cell r="AA136">
            <v>49236477</v>
          </cell>
          <cell r="AB136">
            <v>49236477</v>
          </cell>
          <cell r="AM136">
            <v>5182787</v>
          </cell>
          <cell r="AQ136" t="str">
            <v>N/A</v>
          </cell>
          <cell r="AR136">
            <v>604</v>
          </cell>
          <cell r="AS136">
            <v>45016</v>
          </cell>
          <cell r="AT136">
            <v>2806479189</v>
          </cell>
          <cell r="AU136">
            <v>6562</v>
          </cell>
          <cell r="AV136">
            <v>45043</v>
          </cell>
          <cell r="AW136">
            <v>49236477</v>
          </cell>
          <cell r="AX136" t="str">
            <v>A-02-02-02-008-003-01</v>
          </cell>
          <cell r="AY136" t="str">
            <v>SERVICIOS DE CONSULTORÍA EN ADMINISTRACIÓN Y SERVICIOS DE GESTIÓN; SERVICIOS DE TECNOLOGÍA DE LA INFORMACIÓN</v>
          </cell>
          <cell r="AZ136" t="str">
            <v>SEGUROS DEL ESTADO</v>
          </cell>
          <cell r="BA136" t="str">
            <v>14-46-101092993</v>
          </cell>
          <cell r="BB136">
            <v>45042</v>
          </cell>
          <cell r="BC136" t="str">
            <v>CUMPLIMIENTO</v>
          </cell>
          <cell r="BD136">
            <v>25</v>
          </cell>
          <cell r="BE136">
            <v>12309119.25</v>
          </cell>
          <cell r="BF136">
            <v>45042</v>
          </cell>
          <cell r="BG136">
            <v>45043</v>
          </cell>
          <cell r="BH136">
            <v>45474</v>
          </cell>
          <cell r="BI136">
            <v>45044</v>
          </cell>
          <cell r="BJ136" t="str">
            <v>D. OTRAS PRESTACIONES</v>
          </cell>
          <cell r="BK136" t="str">
            <v>RENA LISAG MORALES HERNANDEZ</v>
          </cell>
          <cell r="BL136"/>
          <cell r="BM136">
            <v>53139056</v>
          </cell>
          <cell r="BN136" t="str">
            <v>GRUPO DE GESTIÓN DE RECONOCIMIENTOS</v>
          </cell>
          <cell r="BO136" t="str">
            <v>GESTOR DE OPERACIONES</v>
          </cell>
          <cell r="BP136" t="str">
            <v>KARLA MAYELIS MENGUAL REDONDO</v>
          </cell>
          <cell r="BQ136" t="str">
            <v>EN EJECUCION</v>
          </cell>
          <cell r="BX136">
            <v>45247</v>
          </cell>
          <cell r="BY136">
            <v>123</v>
          </cell>
        </row>
        <row r="137">
          <cell r="C137">
            <v>829</v>
          </cell>
          <cell r="D137" t="str">
            <v>ADRES-CPS-829-2023</v>
          </cell>
          <cell r="E137" t="str">
            <v>CONTRATACION DIRECTA</v>
          </cell>
          <cell r="F137" t="str">
            <v>PRESTACION DE SERVICIOS PROFESIONALES</v>
          </cell>
          <cell r="G137" t="str">
            <v>INICIAL</v>
          </cell>
          <cell r="H137">
            <v>45100</v>
          </cell>
          <cell r="I137" t="str">
            <v>ANY ALEXANDRA BUSTILLO GONZALEZ</v>
          </cell>
          <cell r="J137" t="str">
            <v>CC</v>
          </cell>
          <cell r="K137">
            <v>1102232459</v>
          </cell>
          <cell r="L137">
            <v>3</v>
          </cell>
          <cell r="N137" t="str">
            <v>N</v>
          </cell>
          <cell r="O137" t="str">
            <v>N/A</v>
          </cell>
          <cell r="P137" t="str">
            <v>N/A</v>
          </cell>
          <cell r="Q137" t="str">
            <v>N/A</v>
          </cell>
          <cell r="R137">
            <v>45104</v>
          </cell>
          <cell r="S137">
            <v>45291</v>
          </cell>
          <cell r="T137">
            <v>187</v>
          </cell>
          <cell r="U137">
            <v>45291</v>
          </cell>
          <cell r="W137"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137"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Z137">
            <v>80121706</v>
          </cell>
          <cell r="AA137">
            <v>48832000</v>
          </cell>
          <cell r="AB137">
            <v>48832000</v>
          </cell>
          <cell r="AM137">
            <v>6976000</v>
          </cell>
          <cell r="AQ137" t="str">
            <v>N/A</v>
          </cell>
          <cell r="AR137">
            <v>814</v>
          </cell>
          <cell r="AS137">
            <v>45085</v>
          </cell>
          <cell r="AT137">
            <v>195328000</v>
          </cell>
          <cell r="AU137">
            <v>10265</v>
          </cell>
          <cell r="AV137">
            <v>45103</v>
          </cell>
          <cell r="AW137">
            <v>48832000</v>
          </cell>
          <cell r="AX137" t="str">
            <v>A-02-02-02-008-002-01</v>
          </cell>
          <cell r="AY137" t="str">
            <v>SERVICIOS JURÍDICOS</v>
          </cell>
          <cell r="AZ137" t="str">
            <v>SEGUROS DEL ESTADO</v>
          </cell>
          <cell r="BA137" t="str">
            <v>21-46-101070918</v>
          </cell>
          <cell r="BB137">
            <v>45100</v>
          </cell>
          <cell r="BC137" t="str">
            <v>CUMPLIMIENTO</v>
          </cell>
          <cell r="BD137">
            <v>25</v>
          </cell>
          <cell r="BE137">
            <v>12208000</v>
          </cell>
          <cell r="BF137">
            <v>45100</v>
          </cell>
          <cell r="BG137">
            <v>45103</v>
          </cell>
          <cell r="BH137">
            <v>45473</v>
          </cell>
          <cell r="BI137">
            <v>45104</v>
          </cell>
          <cell r="BJ137" t="str">
            <v>O. ASESORA JURIDICA</v>
          </cell>
          <cell r="BK137" t="str">
            <v>MAGDIELA DE LA CARRERA FRANKY</v>
          </cell>
          <cell r="BM137">
            <v>51632748</v>
          </cell>
          <cell r="BP137" t="str">
            <v>DIANA CAROLINA BONILLA RODRIGUEZ</v>
          </cell>
          <cell r="BQ137" t="str">
            <v>EN EJECUCION</v>
          </cell>
        </row>
        <row r="138">
          <cell r="C138">
            <v>263</v>
          </cell>
          <cell r="D138" t="str">
            <v>ADRES-CPS-263-2023</v>
          </cell>
          <cell r="E138" t="str">
            <v>CONTRATACION DIRECTA</v>
          </cell>
          <cell r="F138" t="str">
            <v>PRESTACION DE SERVICIOS DE APOYO A LA GESTION</v>
          </cell>
          <cell r="G138" t="str">
            <v>INICIAL</v>
          </cell>
          <cell r="H138">
            <v>44958</v>
          </cell>
          <cell r="I138" t="str">
            <v>EXYOMARA AVILA GARAVITO</v>
          </cell>
          <cell r="J138" t="str">
            <v>CC</v>
          </cell>
          <cell r="K138">
            <v>52152117</v>
          </cell>
          <cell r="L138">
            <v>4</v>
          </cell>
          <cell r="M138" t="str">
            <v>Bogotá</v>
          </cell>
          <cell r="N138" t="str">
            <v>N</v>
          </cell>
          <cell r="O138" t="str">
            <v>N</v>
          </cell>
          <cell r="P138" t="str">
            <v>N/A</v>
          </cell>
          <cell r="Q138" t="str">
            <v>N/A</v>
          </cell>
          <cell r="R138">
            <v>44960</v>
          </cell>
          <cell r="S138">
            <v>45079</v>
          </cell>
          <cell r="T138">
            <v>119</v>
          </cell>
          <cell r="U138">
            <v>45079</v>
          </cell>
          <cell r="V138">
            <v>15</v>
          </cell>
          <cell r="W138"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38"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138">
            <v>267</v>
          </cell>
          <cell r="Z138">
            <v>93151501</v>
          </cell>
          <cell r="AA138">
            <v>16193852</v>
          </cell>
          <cell r="AB138">
            <v>16193852</v>
          </cell>
          <cell r="AM138">
            <v>4048463</v>
          </cell>
          <cell r="AQ138" t="str">
            <v>N/A</v>
          </cell>
          <cell r="AR138">
            <v>448</v>
          </cell>
          <cell r="AS138">
            <v>44936</v>
          </cell>
          <cell r="AT138">
            <v>421040152</v>
          </cell>
          <cell r="AU138">
            <v>2463</v>
          </cell>
          <cell r="AV138">
            <v>44958</v>
          </cell>
          <cell r="AW138">
            <v>16193852</v>
          </cell>
          <cell r="AX138" t="str">
            <v>A-02-02-02-008-003-01</v>
          </cell>
          <cell r="AY138" t="str">
            <v>SERVICIOS DE CONSULTORÍA EN ADMINISTRACIÓN Y SERVICIOS DE GESTIÓN; SERVICIOS DE TECNOLOGÍA DE LA INFORMACIÓN</v>
          </cell>
          <cell r="AZ138" t="str">
            <v>SEGUROS DEL ESTADO</v>
          </cell>
          <cell r="BA138" t="str">
            <v>14-44-101173533</v>
          </cell>
          <cell r="BB138">
            <v>44959</v>
          </cell>
          <cell r="BC138" t="str">
            <v>CUMPLIMIENTO</v>
          </cell>
          <cell r="BD138">
            <v>25</v>
          </cell>
          <cell r="BE138">
            <v>4048463</v>
          </cell>
          <cell r="BF138">
            <v>44958</v>
          </cell>
          <cell r="BG138">
            <v>44959</v>
          </cell>
          <cell r="BH138">
            <v>45275</v>
          </cell>
          <cell r="BI138">
            <v>44959</v>
          </cell>
          <cell r="BJ138" t="str">
            <v>D. OTRAS PRESTACIONES</v>
          </cell>
          <cell r="BK138" t="str">
            <v>WILSON RUBIEL VELASQUEZ CASTAÑEDA</v>
          </cell>
          <cell r="BM138">
            <v>79541341</v>
          </cell>
          <cell r="BN138" t="str">
            <v>GRUPO DE VALIDACIÓN DE RESULTADOS DE AUDITORÍA</v>
          </cell>
          <cell r="BO138" t="str">
            <v>GESTOR DE OPERACIONES</v>
          </cell>
          <cell r="BP138" t="str">
            <v>JOSE WILLMAN TORRRES GOMEZ</v>
          </cell>
          <cell r="BQ138" t="str">
            <v>TERMINADO</v>
          </cell>
          <cell r="BR138" t="str">
            <v>FEMENINO</v>
          </cell>
          <cell r="BS138" t="str">
            <v>Bogotá</v>
          </cell>
          <cell r="BT138" t="str">
            <v>DG 77B No 116-82 Torre 4 Apto 101 Portal de Granada 3</v>
          </cell>
          <cell r="BU138">
            <v>3118374706</v>
          </cell>
          <cell r="BV138" t="str">
            <v>exyavi@gmail.com</v>
          </cell>
          <cell r="BW138">
            <v>27500</v>
          </cell>
          <cell r="BX138">
            <v>45247</v>
          </cell>
          <cell r="BY138">
            <v>48</v>
          </cell>
          <cell r="BZ138" t="str">
            <v>SANITAS</v>
          </cell>
          <cell r="CA138" t="str">
            <v>PORVENIR</v>
          </cell>
          <cell r="CB138" t="str">
            <v>POSITIVA</v>
          </cell>
          <cell r="CC138"/>
          <cell r="CH138" t="str">
            <v>CO1.PCCNTR.4527363</v>
          </cell>
        </row>
        <row r="139">
          <cell r="C139">
            <v>909</v>
          </cell>
          <cell r="D139" t="str">
            <v>ADRES-CPS-909-2023</v>
          </cell>
          <cell r="E139" t="str">
            <v>CONTRATACION DIRECTA</v>
          </cell>
          <cell r="F139" t="str">
            <v>PRESTACION DE SERVICIOS PROFESIONALES</v>
          </cell>
          <cell r="G139" t="str">
            <v>CESION</v>
          </cell>
          <cell r="H139">
            <v>45170</v>
          </cell>
          <cell r="I139" t="str">
            <v>ARELIZ GUERRERO ESCOBAR</v>
          </cell>
          <cell r="J139" t="str">
            <v>CC</v>
          </cell>
          <cell r="K139" t="str">
            <v> 68304597</v>
          </cell>
          <cell r="L139">
            <v>8</v>
          </cell>
          <cell r="M139" t="str">
            <v>Bogotá</v>
          </cell>
          <cell r="N139" t="str">
            <v>N</v>
          </cell>
          <cell r="O139" t="str">
            <v>N/A</v>
          </cell>
          <cell r="P139" t="str">
            <v>N/A</v>
          </cell>
          <cell r="Q139" t="str">
            <v>N/A</v>
          </cell>
          <cell r="R139">
            <v>45170</v>
          </cell>
          <cell r="S139">
            <v>45291</v>
          </cell>
          <cell r="T139">
            <v>121</v>
          </cell>
          <cell r="U139">
            <v>45291</v>
          </cell>
          <cell r="W139" t="str">
            <v>Prestar los servicios profesionales en la Oficina de Control Interno, para apoyar ejercicios de evaluación, seguimiento y auditoria a los componentes del Sistema de Control Interno enfocado en temas jurídicos, de apoyo a la gestión y misionales de la entidad, enmarcados en el Plan Anual de Auditorías 2023</v>
          </cell>
          <cell r="X139" t="str">
            <v>1. Realizar las actividades necesarias para las evaluaciones de gestión por parte de la OCI en las diferentes dependencias de la Entidad y proponer la adopción de correctivos inmediatos cuando sean necesarios, así como, proyectar los informes que surjan de las mismas, de acuerdo con los procedimientos establecidos por la OCI y el Plan de Auditorías para la vigencia 2023. 2. Presentar informes de seguimiento y evaluación de; Ley de Trasparencia, Plan Anticorrupción, PQRSD y Ekogui II semestre. 3. Prestar apoyo en la evaluación de Mapa de Riesgos de Corrupción, evaluación a una muestra de Contratos y verificar cumplimiento del Plan de Acción Integrado Anual vigencia 2023 respecto de las acciones cumplidas. 4. Efectuar el respectivo seguimiento y cierre que efectúa la OCI a los planes de mejoramiento suscritos con las dependencias y proyectar los informes correspondientes, relacionado con los procesos de gestión jurídica, gestión contractual y demás que surjan en las evaluaciones adelantadas para la vigencia 2023 por la Oficina de Control Interno de la ADRES. 5. Diligenciar los formatos del procedimiento de auditorías de gestión que corresponda, consolidando el expediente digital con los soportes o evidencias para cada factor evaluado luego de la verificación del cumplimiento de las normas y reglamentaciones aplicables a los objetos de auditoría o verificación y su cargue en las carpetas digitales de OneDrive de la ADRES. 6. Apoyar en el seguimiento a las recomendaciones y hallazgos de los planes de mejoramiento generados por la Revisoría Fiscal y organismos de control, cuando aplique. 7. Elaborar los análisis cuantitativos o cualitativos, oficios, memorandos o documentos, en condiciones de calidad y oportunidad, relacionados con los temas o asuntos que le sean solicitados por el Supervisor en el marco de la ejecución contractual, y gestionar lo que corresponda en el aplicativo de gestión documental de la entidad. 8. Cumplir con las demás actividades que se deriven del objeto y naturaleza del presente contrato</v>
          </cell>
          <cell r="Z139">
            <v>84111603</v>
          </cell>
          <cell r="AA139">
            <v>0</v>
          </cell>
          <cell r="AB139">
            <v>0</v>
          </cell>
          <cell r="AE139">
            <v>45170</v>
          </cell>
          <cell r="AF139">
            <v>40475847</v>
          </cell>
          <cell r="AM139">
            <v>7018933</v>
          </cell>
          <cell r="AQ139" t="str">
            <v>N/A</v>
          </cell>
          <cell r="AR139">
            <v>820</v>
          </cell>
          <cell r="AS139">
            <v>45099</v>
          </cell>
          <cell r="AT139">
            <v>49132531</v>
          </cell>
          <cell r="AU139">
            <v>2360</v>
          </cell>
          <cell r="AV139">
            <v>45170</v>
          </cell>
          <cell r="AW139">
            <v>40475847</v>
          </cell>
          <cell r="AX139" t="str">
            <v>A-02-02-02-008-003-01</v>
          </cell>
          <cell r="AY139" t="str">
            <v>SERVICIOS DE CONSULTORÍA EN ADMINISTRACIÓN Y SERVICIOS DE GESTIÓN; SERVICIOS DE TECNOLOGÍA DE LA INFORMACIÓN</v>
          </cell>
          <cell r="AZ139" t="str">
            <v>SEGUROS DEL ESTADO</v>
          </cell>
          <cell r="BA139" t="str">
            <v>41-46-101012287</v>
          </cell>
          <cell r="BB139">
            <v>45170</v>
          </cell>
          <cell r="BC139" t="str">
            <v>CUMPLIMIENTO</v>
          </cell>
          <cell r="BD139">
            <v>25</v>
          </cell>
          <cell r="BE139">
            <v>0</v>
          </cell>
          <cell r="BF139">
            <v>45170</v>
          </cell>
          <cell r="BG139">
            <v>45170</v>
          </cell>
          <cell r="BH139">
            <v>45473</v>
          </cell>
          <cell r="BI139">
            <v>45171</v>
          </cell>
          <cell r="BJ139" t="str">
            <v>O. CONTROL INTERNO</v>
          </cell>
          <cell r="BK139" t="str">
            <v>DIEGO HERNANDO SANTACRUZ SANTACRUZ</v>
          </cell>
          <cell r="BM139">
            <v>19436803</v>
          </cell>
          <cell r="BN139" t="str">
            <v>OFICINA DE CONTROL INTERNO</v>
          </cell>
          <cell r="BO139" t="str">
            <v>JEFE</v>
          </cell>
          <cell r="BP139" t="str">
            <v>MARIA CAROLINA CARDENAS RAMOS</v>
          </cell>
          <cell r="BQ139" t="str">
            <v>EN EJECUCION</v>
          </cell>
          <cell r="BR139" t="str">
            <v>FEMENINO</v>
          </cell>
          <cell r="BS139" t="str">
            <v>Bogotá</v>
          </cell>
          <cell r="BT139" t="str">
            <v>Cll 167 48 61 torre 8 apto 201</v>
          </cell>
          <cell r="BU139">
            <v>3134422788</v>
          </cell>
          <cell r="BV139" t="str">
            <v>arelizg@hotmail.com</v>
          </cell>
          <cell r="BW139">
            <v>28849</v>
          </cell>
          <cell r="BX139">
            <v>45247</v>
          </cell>
          <cell r="BY139">
            <v>44</v>
          </cell>
          <cell r="BZ139" t="str">
            <v>COMPENSAR</v>
          </cell>
          <cell r="CA139" t="str">
            <v>COLPENSIONES</v>
          </cell>
          <cell r="CB139" t="str">
            <v>POSITIVA</v>
          </cell>
          <cell r="CC139" t="str">
            <v>ABOGADA-ESPEN NEGOCIOS INTERNACIONALES CON ENFÁSIS
EN COMERCIO EXTERIOR</v>
          </cell>
        </row>
        <row r="140">
          <cell r="C140">
            <v>303</v>
          </cell>
          <cell r="D140" t="str">
            <v>ADRES-CPS-303-2023</v>
          </cell>
          <cell r="E140" t="str">
            <v>CONTRATACION DIRECTA</v>
          </cell>
          <cell r="F140" t="str">
            <v>PRESTACION DE SERVICIOS PROFESIONALES</v>
          </cell>
          <cell r="G140" t="str">
            <v>INICIAL</v>
          </cell>
          <cell r="H140">
            <v>44964</v>
          </cell>
          <cell r="I140" t="str">
            <v>MARCELA ALEXANDRA ERAZO SANCHEZ</v>
          </cell>
          <cell r="J140" t="str">
            <v>CC</v>
          </cell>
          <cell r="K140">
            <v>52152686</v>
          </cell>
          <cell r="L140">
            <v>3</v>
          </cell>
          <cell r="M140" t="str">
            <v>Bogotá</v>
          </cell>
          <cell r="N140" t="str">
            <v>N</v>
          </cell>
          <cell r="O140" t="str">
            <v>N/A</v>
          </cell>
          <cell r="P140" t="str">
            <v>N/A</v>
          </cell>
          <cell r="Q140" t="str">
            <v>N/A</v>
          </cell>
          <cell r="R140">
            <v>44966</v>
          </cell>
          <cell r="S140">
            <v>45085</v>
          </cell>
          <cell r="T140">
            <v>119</v>
          </cell>
          <cell r="U140">
            <v>45085</v>
          </cell>
          <cell r="V140" t="str">
            <v>13 TP+25 MEP</v>
          </cell>
          <cell r="W14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4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140">
            <v>237</v>
          </cell>
          <cell r="Z140">
            <v>93151501</v>
          </cell>
          <cell r="AA140">
            <v>20731148</v>
          </cell>
          <cell r="AB140">
            <v>20731148</v>
          </cell>
          <cell r="AM140">
            <v>5182787</v>
          </cell>
          <cell r="AQ140" t="str">
            <v>N/A</v>
          </cell>
          <cell r="AR140">
            <v>449</v>
          </cell>
          <cell r="AS140">
            <v>44936</v>
          </cell>
          <cell r="AT140">
            <v>539009848</v>
          </cell>
          <cell r="AU140">
            <v>2508</v>
          </cell>
          <cell r="AV140">
            <v>44965</v>
          </cell>
          <cell r="AW140">
            <v>20731148</v>
          </cell>
          <cell r="AX140" t="str">
            <v>A-02-02-02-008-003-01</v>
          </cell>
          <cell r="AY140" t="str">
            <v>SERVICIOS DE CONSULTORÍA EN ADMINISTRACIÓN Y SERVICIOS DE GESTIÓN; SERVICIOS DE TECNOLOGÍA DE LA INFORMACIÓN</v>
          </cell>
          <cell r="AZ140" t="str">
            <v>SEGUROS DEL ESTADO</v>
          </cell>
          <cell r="BA140" t="str">
            <v>33-46-101048355</v>
          </cell>
          <cell r="BB140">
            <v>44965</v>
          </cell>
          <cell r="BC140" t="str">
            <v>CUMPLIMIENTO</v>
          </cell>
          <cell r="BD140">
            <v>25</v>
          </cell>
          <cell r="BE140">
            <v>5182787</v>
          </cell>
          <cell r="BF140">
            <v>44965</v>
          </cell>
          <cell r="BG140">
            <v>44965</v>
          </cell>
          <cell r="BH140">
            <v>45275</v>
          </cell>
          <cell r="BI140">
            <v>44966</v>
          </cell>
          <cell r="BJ140" t="str">
            <v>D. OTRAS PRESTACIONES</v>
          </cell>
          <cell r="BK140" t="str">
            <v>RODRIGO ALEXANDER MOLINA PALOMARES</v>
          </cell>
          <cell r="BM140">
            <v>1078366565</v>
          </cell>
          <cell r="BN140" t="str">
            <v>GRUPO DE VALIDACIÓN DE RESULTADOS DE AUDITORÍA</v>
          </cell>
          <cell r="BO140" t="str">
            <v>GESTOR DE OPERACIONES</v>
          </cell>
          <cell r="BP140" t="str">
            <v>KARLA MAYELIS MENGUAL REDONDO</v>
          </cell>
          <cell r="BQ140" t="str">
            <v>TERMINADO</v>
          </cell>
          <cell r="BR140" t="str">
            <v>FEMENINO</v>
          </cell>
          <cell r="BS140" t="str">
            <v>Majagual</v>
          </cell>
          <cell r="BT140" t="str">
            <v>Cr 101 A 71 B 42</v>
          </cell>
          <cell r="BU140">
            <v>3002236165</v>
          </cell>
          <cell r="BV140" t="str">
            <v>marcelaerazosanchez@hotmail.com</v>
          </cell>
          <cell r="BW140">
            <v>27492</v>
          </cell>
          <cell r="BX140">
            <v>45247</v>
          </cell>
          <cell r="BY140">
            <v>48</v>
          </cell>
          <cell r="BZ140" t="str">
            <v>FAMISANAR</v>
          </cell>
          <cell r="CA140" t="str">
            <v>COLPENSIONES</v>
          </cell>
          <cell r="CB140" t="str">
            <v>POSITIVA</v>
          </cell>
          <cell r="CC140" t="str">
            <v>BACTERIOLOGO Y LABORATORISTA CLINICO-ESP EN GERENCIA DE LA CALIDAD Y AUDITORIA EN SALUD</v>
          </cell>
          <cell r="CH140" t="str">
            <v>CO1.PCCNTR.4581654</v>
          </cell>
        </row>
        <row r="141">
          <cell r="C141">
            <v>503</v>
          </cell>
          <cell r="D141" t="str">
            <v>ADRES-CPS-503-2023</v>
          </cell>
          <cell r="E141" t="str">
            <v>CONTRATACION DIRECTA</v>
          </cell>
          <cell r="F141" t="str">
            <v>PRESTACION DE SERVICIOS PROFESIONALES</v>
          </cell>
          <cell r="G141" t="str">
            <v>INICIAL</v>
          </cell>
          <cell r="H141">
            <v>45058</v>
          </cell>
          <cell r="I141" t="str">
            <v>ARLEY HERLANDY POVEDA AMAYA</v>
          </cell>
          <cell r="J141" t="str">
            <v>CC</v>
          </cell>
          <cell r="K141">
            <v>80065531</v>
          </cell>
          <cell r="L141">
            <v>1</v>
          </cell>
          <cell r="M141" t="str">
            <v>Bogotá</v>
          </cell>
          <cell r="N141" t="str">
            <v>N</v>
          </cell>
          <cell r="O141" t="str">
            <v>N/A</v>
          </cell>
          <cell r="P141" t="str">
            <v>N/A</v>
          </cell>
          <cell r="Q141" t="str">
            <v>N/A</v>
          </cell>
          <cell r="R141">
            <v>45063</v>
          </cell>
          <cell r="S141">
            <v>45291</v>
          </cell>
          <cell r="T141">
            <v>228</v>
          </cell>
          <cell r="U141">
            <v>45291</v>
          </cell>
          <cell r="V141" t="str">
            <v>13 TP+25 MEP</v>
          </cell>
          <cell r="W14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4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141">
            <v>93151501</v>
          </cell>
          <cell r="AA141">
            <v>49236477</v>
          </cell>
          <cell r="AB141">
            <v>49236477</v>
          </cell>
          <cell r="AM141">
            <v>5182787</v>
          </cell>
          <cell r="AQ141" t="str">
            <v>N/A</v>
          </cell>
          <cell r="AR141">
            <v>604</v>
          </cell>
          <cell r="AS141">
            <v>45016</v>
          </cell>
          <cell r="AT141">
            <v>2806479189</v>
          </cell>
          <cell r="AU141">
            <v>8108</v>
          </cell>
          <cell r="AV141">
            <v>45062</v>
          </cell>
          <cell r="AW141">
            <v>49236477</v>
          </cell>
          <cell r="AX141" t="str">
            <v>A-02-02-02-008-003-01</v>
          </cell>
          <cell r="AY141" t="str">
            <v>SERVICIOS DE CONSULTORÍA EN ADMINISTRACIÓN Y SERVICIOS DE GESTIÓN; SERVICIOS DE TECNOLOGÍA DE LA INFORMACIÓN</v>
          </cell>
          <cell r="AZ141" t="str">
            <v>SEGUROS DEL ESTADO</v>
          </cell>
          <cell r="BA141" t="str">
            <v>14-44-101182176</v>
          </cell>
          <cell r="BB141">
            <v>45061</v>
          </cell>
          <cell r="BC141" t="str">
            <v>CUMPLIMIENTO</v>
          </cell>
          <cell r="BD141">
            <v>25</v>
          </cell>
          <cell r="BE141">
            <v>12309119.25</v>
          </cell>
          <cell r="BF141">
            <v>45058</v>
          </cell>
          <cell r="BG141">
            <v>45062</v>
          </cell>
          <cell r="BH141">
            <v>45483</v>
          </cell>
          <cell r="BI141">
            <v>45062</v>
          </cell>
          <cell r="BJ141" t="str">
            <v>D. OTRAS PRESTACIONES</v>
          </cell>
          <cell r="BK141" t="str">
            <v>JHAN PIERO CAMPOS CUELLAR</v>
          </cell>
          <cell r="BM141">
            <v>1093755452</v>
          </cell>
          <cell r="BN141" t="str">
            <v>GRUPO DE VERIFICACIÓN Y AUDITORÍA DE CUENTAS</v>
          </cell>
          <cell r="BO141" t="str">
            <v>GESTOR DE OPERACIONES</v>
          </cell>
          <cell r="BP141" t="str">
            <v>DIANA CAROLINA BONILLA RODRIGUEZ</v>
          </cell>
          <cell r="BQ141" t="str">
            <v>EN EJECUCION</v>
          </cell>
          <cell r="BX141">
            <v>45247</v>
          </cell>
          <cell r="BY141">
            <v>123</v>
          </cell>
        </row>
        <row r="142">
          <cell r="C142">
            <v>467</v>
          </cell>
          <cell r="D142" t="str">
            <v>ADRES-CTO-467-2023</v>
          </cell>
          <cell r="E142" t="str">
            <v>CONTRATACION DIRECTA</v>
          </cell>
          <cell r="F142" t="str">
            <v>PRESTACION DE SERVICIOS</v>
          </cell>
          <cell r="G142" t="str">
            <v>INICIAL</v>
          </cell>
          <cell r="H142">
            <v>45055</v>
          </cell>
          <cell r="I142" t="str">
            <v>ASESORES JURÍDICOS Y CONSULTORES EMPRESARIALES S.A.S.</v>
          </cell>
          <cell r="J142" t="str">
            <v>Nit</v>
          </cell>
          <cell r="K142">
            <v>900430553</v>
          </cell>
          <cell r="L142">
            <v>0</v>
          </cell>
          <cell r="M142" t="str">
            <v>Bogotá</v>
          </cell>
          <cell r="N142" t="str">
            <v>J</v>
          </cell>
          <cell r="O142" t="str">
            <v>Gustavo Arnulfo Quintero Navas</v>
          </cell>
          <cell r="P142">
            <v>79288589</v>
          </cell>
          <cell r="Q142" t="str">
            <v>N/A</v>
          </cell>
          <cell r="R142">
            <v>45055</v>
          </cell>
          <cell r="S142">
            <v>45275</v>
          </cell>
          <cell r="T142">
            <v>220</v>
          </cell>
          <cell r="U142">
            <v>45275</v>
          </cell>
          <cell r="V142" t="str">
            <v>N/A</v>
          </cell>
          <cell r="W142" t="str">
            <v>Prestar servicios de asesoría y acompañamiento en temas de prevención y responsabilidad fiscal, disciplinario y daño antijuridico</v>
          </cell>
          <cell r="X142" t="str">
            <v>1. Brindar servicios de asesoría a la ADRES, en temas de responsabilidad fiscal, disciplinaria y prevención de daño antijurídico en los que pueda encontrarse vinculada directamente o sus funcionarios directivos, cuando le sea requerido. 2. Realizar recomendaciones y emitir los conceptos a los que haya lugar respecto de la definición de la estrategia de atención y argumentación de los diferentes temas del objeto y contrato y que le sean solicitados o asignados por la ADRES, a la luz de la normatividad, jurisprudencia y doctrina para cada uno de los casos que sean objeto de solicitud. 3. Revisar los documentos que la ADRES requiera y realizar el estudio y análisis del impacto o incidencia fiscal de los actos o decisiones en los distintivos procesos que adelante la ADRES. 4. Apoyar las instancias en la elaboración y/o revisión de los actos y documentos que sean requeridos por la ADRES en el desarrollo del objeto contractual. 5. Brindar apoyo y prestar asesoría en la elaboración de respuestas y requerimientos de Entes de Control en materia fiscal y disciplinaria.6. Asesorar a la ADRES, en los asuntos que le sean puestos a consideración, con el fin de identificar
posibles riesgos que puedan generarle afectaciones a la Entidad.
7. Proveer el conocimiento especializado necesario para garantizar la identificación de las mejores
soluciones acorde con las condiciones y requerimientos establecidos.
8. Presentar dentro del término requerido los conceptos, documentos, informes, que le sean
requeridos.
9. Participar en las reuniones, conferencias, comités y sesiones de trabajo a las que sea convocado.
10. Contar con personal suficiente, de alto nivel académico y experiencia que permita desarrollar su
labor sin contratiempos, para todos efectos del contrato.
11. Las demás actividades que sean acordes con la naturaleza y objeto del contrato</v>
          </cell>
          <cell r="Y142"/>
          <cell r="Z142">
            <v>93151501</v>
          </cell>
          <cell r="AA142">
            <v>190400000</v>
          </cell>
          <cell r="AB142">
            <v>190400000</v>
          </cell>
          <cell r="AC142"/>
          <cell r="AD142"/>
          <cell r="AE142"/>
          <cell r="AF142"/>
          <cell r="AG142"/>
          <cell r="AH142"/>
          <cell r="AI142"/>
          <cell r="AJ142"/>
          <cell r="AK142"/>
          <cell r="AL142"/>
          <cell r="AM142" t="str">
            <v>3 PAGOS</v>
          </cell>
          <cell r="AN142"/>
          <cell r="AO142"/>
          <cell r="AP142"/>
          <cell r="AQ142"/>
          <cell r="AR142">
            <v>630</v>
          </cell>
          <cell r="AS142">
            <v>45048</v>
          </cell>
          <cell r="AT142">
            <v>190400000</v>
          </cell>
          <cell r="AU142">
            <v>8017</v>
          </cell>
          <cell r="AV142">
            <v>45055</v>
          </cell>
          <cell r="AW142">
            <v>190400000</v>
          </cell>
          <cell r="AX142" t="str">
            <v>A-02-02-02-008-003-01</v>
          </cell>
          <cell r="AY142" t="str">
            <v>SERVICIOS DE CONSULTORÍA EN ADMINISTRACIÓN Y SERVICIOS DE GESTIÓN; SERVICIOS DE TECNOLOGÍA DE LA INFORMACIÓN</v>
          </cell>
          <cell r="AZ142" t="str">
            <v>SEGUROS DEL ESTADO</v>
          </cell>
          <cell r="BA142" t="str">
            <v>11-44-101201345</v>
          </cell>
          <cell r="BB142">
            <v>45054</v>
          </cell>
          <cell r="BC142" t="str">
            <v>CUMPLIMIENTO</v>
          </cell>
          <cell r="BD142">
            <v>25</v>
          </cell>
          <cell r="BE142">
            <v>47600000</v>
          </cell>
          <cell r="BF142">
            <v>45051</v>
          </cell>
          <cell r="BG142">
            <v>45055</v>
          </cell>
          <cell r="BH142">
            <v>45458</v>
          </cell>
          <cell r="BI142" t="str">
            <v>N/A</v>
          </cell>
          <cell r="BJ142" t="str">
            <v>D. GENERAL</v>
          </cell>
          <cell r="BK142" t="str">
            <v>JULIETA NARANJO LUJAN</v>
          </cell>
          <cell r="BM142">
            <v>52255929</v>
          </cell>
          <cell r="BN142" t="str">
            <v>D. GENERAL</v>
          </cell>
          <cell r="BO142" t="str">
            <v>ASESORA</v>
          </cell>
          <cell r="BP142" t="str">
            <v>ESPERANZA RODRIGUEZ ROLDAN</v>
          </cell>
          <cell r="BQ142" t="str">
            <v>EN EJECUCION</v>
          </cell>
          <cell r="BR142" t="str">
            <v>N/A</v>
          </cell>
          <cell r="BS142" t="str">
            <v>Bogotá</v>
          </cell>
          <cell r="BT142" t="str">
            <v>Cra 11 86-32 Of 304</v>
          </cell>
          <cell r="BU142">
            <v>6110068</v>
          </cell>
          <cell r="BV142"/>
          <cell r="BW142"/>
          <cell r="BX142">
            <v>45247</v>
          </cell>
          <cell r="BY142">
            <v>123</v>
          </cell>
          <cell r="BZ142"/>
          <cell r="CA142"/>
          <cell r="CB142"/>
          <cell r="CC142"/>
          <cell r="CD142"/>
          <cell r="CE142"/>
          <cell r="CF142"/>
          <cell r="CG142"/>
          <cell r="CH142" t="str">
            <v>CO1.PCCNTR.4926464</v>
          </cell>
          <cell r="CI142"/>
          <cell r="CJ142"/>
          <cell r="CK142"/>
          <cell r="CL142"/>
          <cell r="CM142"/>
          <cell r="CN142"/>
          <cell r="CO142"/>
        </row>
        <row r="143">
          <cell r="C143">
            <v>296</v>
          </cell>
          <cell r="D143" t="str">
            <v>ADRES-CPS-296-2023</v>
          </cell>
          <cell r="E143" t="str">
            <v>CONTRATACION DIRECTA</v>
          </cell>
          <cell r="F143" t="str">
            <v>PRESTACION DE SERVICIOS PROFESIONALES</v>
          </cell>
          <cell r="G143" t="str">
            <v>INICIAL</v>
          </cell>
          <cell r="H143">
            <v>44963</v>
          </cell>
          <cell r="I143" t="str">
            <v>LUZ MARINA AVELLANEDA VARGAS</v>
          </cell>
          <cell r="J143" t="str">
            <v>CC</v>
          </cell>
          <cell r="K143">
            <v>52175681</v>
          </cell>
          <cell r="L143">
            <v>6</v>
          </cell>
          <cell r="M143" t="str">
            <v>Bogotá</v>
          </cell>
          <cell r="N143" t="str">
            <v>N</v>
          </cell>
          <cell r="O143" t="str">
            <v>N/A</v>
          </cell>
          <cell r="P143" t="str">
            <v>N/A</v>
          </cell>
          <cell r="Q143" t="str">
            <v>N/A</v>
          </cell>
          <cell r="R143">
            <v>44964</v>
          </cell>
          <cell r="S143">
            <v>45083</v>
          </cell>
          <cell r="T143">
            <v>119</v>
          </cell>
          <cell r="U143">
            <v>45083</v>
          </cell>
          <cell r="V143" t="str">
            <v>13 TP+25 MEP</v>
          </cell>
          <cell r="W14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4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143">
            <v>230</v>
          </cell>
          <cell r="Z143">
            <v>93151501</v>
          </cell>
          <cell r="AA143">
            <v>20731148</v>
          </cell>
          <cell r="AB143">
            <v>20731148</v>
          </cell>
          <cell r="AM143">
            <v>5182787</v>
          </cell>
          <cell r="AQ143" t="str">
            <v>N/A</v>
          </cell>
          <cell r="AR143">
            <v>449</v>
          </cell>
          <cell r="AS143">
            <v>44936</v>
          </cell>
          <cell r="AT143">
            <v>539009848</v>
          </cell>
          <cell r="AU143">
            <v>2490</v>
          </cell>
          <cell r="AV143">
            <v>44964</v>
          </cell>
          <cell r="AW143">
            <v>20731148</v>
          </cell>
          <cell r="AX143" t="str">
            <v>A-02-02-02-008-003-01</v>
          </cell>
          <cell r="AY143" t="str">
            <v>SERVICIOS DE CONSULTORÍA EN ADMINISTRACIÓN Y SERVICIOS DE GESTIÓN; SERVICIOS DE TECNOLOGÍA DE LA INFORMACIÓN</v>
          </cell>
          <cell r="AZ143" t="str">
            <v>SURAMERICANA</v>
          </cell>
          <cell r="BA143">
            <v>35556564</v>
          </cell>
          <cell r="BB143">
            <v>44964</v>
          </cell>
          <cell r="BC143" t="str">
            <v>CUMPLIMIENTO</v>
          </cell>
          <cell r="BD143">
            <v>25</v>
          </cell>
          <cell r="BE143">
            <v>5182787</v>
          </cell>
          <cell r="BF143">
            <v>44963</v>
          </cell>
          <cell r="BG143">
            <v>44965</v>
          </cell>
          <cell r="BH143">
            <v>45275</v>
          </cell>
          <cell r="BI143">
            <v>44964</v>
          </cell>
          <cell r="BJ143" t="str">
            <v>D. OTRAS PRESTACIONES</v>
          </cell>
          <cell r="BK143" t="str">
            <v>CAMILO ANDRES PLAZAS VELOZA-RODRIGO ALEXANDER MOLINA PALOMARES RAD 20231450019843 DEL 14 DE ABRIL AL 7 DE MAYO DE 2023</v>
          </cell>
          <cell r="BM143">
            <v>4151998</v>
          </cell>
          <cell r="BN143" t="str">
            <v>GRUPO DE VERIFICACIÓN Y AUDITORÍA DE CUENTAS</v>
          </cell>
          <cell r="BO143" t="str">
            <v>GESTOR DE OPERACIONES</v>
          </cell>
          <cell r="BP143" t="str">
            <v>KARLA MAYELIS MENGUAL REDONDO</v>
          </cell>
          <cell r="BQ143" t="str">
            <v>TERMINADO</v>
          </cell>
          <cell r="BR143" t="str">
            <v>FEMENINO</v>
          </cell>
          <cell r="BS143" t="str">
            <v>Agua de Dios</v>
          </cell>
          <cell r="BT143" t="str">
            <v>Cra 2 A No 48 J 34 sur apartamento 202</v>
          </cell>
          <cell r="BU143">
            <v>3168593338</v>
          </cell>
          <cell r="BV143" t="str">
            <v>luzmavellaneda@gmail.com</v>
          </cell>
          <cell r="BW143">
            <v>27124</v>
          </cell>
          <cell r="BX143">
            <v>45247</v>
          </cell>
          <cell r="BY143">
            <v>49</v>
          </cell>
          <cell r="BZ143" t="str">
            <v>COMPENSAR</v>
          </cell>
          <cell r="CA143" t="str">
            <v>COLFONDOS</v>
          </cell>
          <cell r="CB143" t="str">
            <v>POSITIVA</v>
          </cell>
          <cell r="CC143" t="str">
            <v>PSICOLOGIA-ESP EN GERENCIA HOSPITALARIA</v>
          </cell>
          <cell r="CH143" t="str">
            <v>CO1.PCCNTR.4569166</v>
          </cell>
        </row>
        <row r="144">
          <cell r="C144">
            <v>764</v>
          </cell>
          <cell r="D144" t="str">
            <v>ADRES-CPS-764-2023</v>
          </cell>
          <cell r="E144" t="str">
            <v>CONTRATACION DIRECTA</v>
          </cell>
          <cell r="F144" t="str">
            <v>PRESTACION DE SERVICIOS DE APOYO A LA GESTION</v>
          </cell>
          <cell r="G144" t="str">
            <v>INICIAL</v>
          </cell>
          <cell r="H144">
            <v>45092</v>
          </cell>
          <cell r="I144" t="str">
            <v>ASTRID MANUELA COFRE ORDOÑEZ</v>
          </cell>
          <cell r="J144" t="str">
            <v>CC</v>
          </cell>
          <cell r="K144">
            <v>1082778593</v>
          </cell>
          <cell r="L144">
            <v>4</v>
          </cell>
          <cell r="M144" t="str">
            <v>Bogotá</v>
          </cell>
          <cell r="N144" t="str">
            <v>N</v>
          </cell>
          <cell r="O144" t="str">
            <v>N/A</v>
          </cell>
          <cell r="P144" t="str">
            <v>N/A</v>
          </cell>
          <cell r="Q144" t="str">
            <v>N/A</v>
          </cell>
          <cell r="R144">
            <v>45098</v>
          </cell>
          <cell r="S144">
            <v>45291</v>
          </cell>
          <cell r="T144">
            <v>193</v>
          </cell>
          <cell r="U144">
            <v>45291</v>
          </cell>
          <cell r="V144" t="str">
            <v>15 TFTL/TL+4 ME O 6 SES+4 ME</v>
          </cell>
          <cell r="W14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4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144">
            <v>93151501</v>
          </cell>
          <cell r="AA144">
            <v>32387704</v>
          </cell>
          <cell r="AB144">
            <v>32387704</v>
          </cell>
          <cell r="AM144">
            <v>4048463</v>
          </cell>
          <cell r="AQ144" t="str">
            <v>N/A</v>
          </cell>
          <cell r="AR144">
            <v>737</v>
          </cell>
          <cell r="AS144">
            <v>45065</v>
          </cell>
          <cell r="AT144">
            <v>485815560</v>
          </cell>
          <cell r="AU144">
            <v>10183</v>
          </cell>
          <cell r="AV144">
            <v>45093</v>
          </cell>
          <cell r="AW144">
            <v>32387704</v>
          </cell>
          <cell r="AX144" t="str">
            <v>A-02-02-02-008-003-01</v>
          </cell>
          <cell r="AY144" t="str">
            <v>SERVICIOS DE CONSULTORÍA EN ADMINISTRACIÓN Y SERVICIOS DE GESTIÓN; SERVICIOS DE TECNOLOGÍA DE LA INFORMACIÓN</v>
          </cell>
          <cell r="AZ144" t="str">
            <v>SEGUROS DEL ESTADO</v>
          </cell>
          <cell r="BA144" t="str">
            <v>21-46-101070526</v>
          </cell>
          <cell r="BB144">
            <v>45097</v>
          </cell>
          <cell r="BC144" t="str">
            <v>CUMPLIMIENTO</v>
          </cell>
          <cell r="BD144">
            <v>25</v>
          </cell>
          <cell r="BE144">
            <v>8096926</v>
          </cell>
          <cell r="BF144">
            <v>45090</v>
          </cell>
          <cell r="BG144">
            <v>45098</v>
          </cell>
          <cell r="BH144">
            <v>45477</v>
          </cell>
          <cell r="BI144">
            <v>45093</v>
          </cell>
          <cell r="BJ144" t="str">
            <v>D. OTRAS PRESTACIONES</v>
          </cell>
          <cell r="BK144" t="str">
            <v>ANDREA RODRIGUEZ SIERRA</v>
          </cell>
          <cell r="BM144">
            <v>52394998</v>
          </cell>
          <cell r="BN144" t="str">
            <v>GRUPO DE VERIFICACION Y AUDITORIA DE CUENTAS</v>
          </cell>
          <cell r="BO144" t="str">
            <v>GESTOR DE OPERACIONES</v>
          </cell>
          <cell r="BP144" t="str">
            <v>JOSE WILLMAN TORRRES GOMEZ</v>
          </cell>
          <cell r="BQ144" t="str">
            <v>EN EJECUCION</v>
          </cell>
        </row>
        <row r="145">
          <cell r="C145">
            <v>76</v>
          </cell>
          <cell r="D145" t="str">
            <v>ADRES-CPS-076-2023</v>
          </cell>
          <cell r="E145" t="str">
            <v>CONTRATACION DIRECTA</v>
          </cell>
          <cell r="F145" t="str">
            <v>PRESTACION DE SERVICIOS PROFESIONALES</v>
          </cell>
          <cell r="G145" t="str">
            <v>INICIAL</v>
          </cell>
          <cell r="H145">
            <v>44951</v>
          </cell>
          <cell r="I145" t="str">
            <v>ELIZABETH SERRANO LEYTON</v>
          </cell>
          <cell r="J145" t="str">
            <v>CC</v>
          </cell>
          <cell r="K145">
            <v>52200582</v>
          </cell>
          <cell r="L145">
            <v>2</v>
          </cell>
          <cell r="M145" t="str">
            <v>Bogotá</v>
          </cell>
          <cell r="N145" t="str">
            <v>N</v>
          </cell>
          <cell r="O145" t="str">
            <v>N/A</v>
          </cell>
          <cell r="P145" t="str">
            <v>N/A</v>
          </cell>
          <cell r="Q145" t="str">
            <v>N/A</v>
          </cell>
          <cell r="R145">
            <v>44952</v>
          </cell>
          <cell r="S145">
            <v>45071</v>
          </cell>
          <cell r="T145">
            <v>119</v>
          </cell>
          <cell r="U145">
            <v>45071</v>
          </cell>
          <cell r="V145" t="str">
            <v>13 TP+25 MEP</v>
          </cell>
          <cell r="W14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14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145">
            <v>342</v>
          </cell>
          <cell r="Z145">
            <v>93151501</v>
          </cell>
          <cell r="AA145">
            <v>20731148</v>
          </cell>
          <cell r="AB145">
            <v>20731148</v>
          </cell>
          <cell r="AM145">
            <v>5182787</v>
          </cell>
          <cell r="AQ145" t="str">
            <v>N/A</v>
          </cell>
          <cell r="AR145">
            <v>440</v>
          </cell>
          <cell r="AS145">
            <v>44936</v>
          </cell>
          <cell r="AT145">
            <v>684127884</v>
          </cell>
          <cell r="AU145">
            <v>515</v>
          </cell>
          <cell r="AV145">
            <v>44951</v>
          </cell>
          <cell r="AW145">
            <v>20731148</v>
          </cell>
          <cell r="AX145" t="str">
            <v>A-02-02-02-008-003-01</v>
          </cell>
          <cell r="AY145" t="str">
            <v>SERVICIOS DE CONSULTORÍA EN ADMINISTRACIÓN Y SERVICIOS DE GESTIÓN; SERVICIOS DE TECNOLOGÍA DE LA INFORMACIÓN</v>
          </cell>
          <cell r="AZ145" t="str">
            <v>SEGUROS DEL ESTADO</v>
          </cell>
          <cell r="BA145" t="str">
            <v>14-44-101172502</v>
          </cell>
          <cell r="BB145">
            <v>44951</v>
          </cell>
          <cell r="BC145" t="str">
            <v>CUMPLIMIENTO</v>
          </cell>
          <cell r="BD145">
            <v>25</v>
          </cell>
          <cell r="BE145">
            <v>5182787</v>
          </cell>
          <cell r="BF145">
            <v>44951</v>
          </cell>
          <cell r="BG145">
            <v>44952</v>
          </cell>
          <cell r="BH145">
            <v>45270</v>
          </cell>
          <cell r="BI145">
            <v>44952</v>
          </cell>
          <cell r="BJ145" t="str">
            <v>D. OTRAS PRESTACIONES</v>
          </cell>
          <cell r="BK145" t="str">
            <v>WILLIAM ENRIQUE TORRES RODRIGUEZ</v>
          </cell>
          <cell r="BL145"/>
          <cell r="BM145">
            <v>11275886</v>
          </cell>
          <cell r="BN145" t="str">
            <v>GRUPO DE VERIFICACION Y AUDITORIA DE CUENTAS</v>
          </cell>
          <cell r="BO145" t="str">
            <v>GESTOR DE OPERACIONES</v>
          </cell>
          <cell r="BP145" t="str">
            <v>ESPERANZA RODRIGUEZ ROLDAN</v>
          </cell>
          <cell r="BQ145" t="str">
            <v>TERMINADO</v>
          </cell>
          <cell r="BR145" t="str">
            <v>FEMENINO</v>
          </cell>
          <cell r="BS145" t="str">
            <v>Bogotá</v>
          </cell>
          <cell r="BT145" t="str">
            <v>Cl 53 Sur 77t 33</v>
          </cell>
          <cell r="BU145">
            <v>3138092766</v>
          </cell>
          <cell r="BV145" t="str">
            <v>ELIZABETH.SERRANO@ADRES.GOV.CO</v>
          </cell>
          <cell r="BW145">
            <v>29405</v>
          </cell>
          <cell r="BX145">
            <v>45247</v>
          </cell>
          <cell r="BY145">
            <v>43</v>
          </cell>
          <cell r="BZ145" t="str">
            <v>FAMISANAR</v>
          </cell>
          <cell r="CA145" t="str">
            <v>PROTECCION</v>
          </cell>
          <cell r="CB145" t="str">
            <v>POSITIVA</v>
          </cell>
          <cell r="CC145" t="str">
            <v>ADM EMPRESAS COMERCIALES</v>
          </cell>
          <cell r="CH145" t="str">
            <v>CO1.PCCNTR.4455134</v>
          </cell>
        </row>
        <row r="146">
          <cell r="C146">
            <v>619</v>
          </cell>
          <cell r="D146" t="str">
            <v>ADRES-CPS-619-2023</v>
          </cell>
          <cell r="E146" t="str">
            <v>CONTRATACION DIRECTA</v>
          </cell>
          <cell r="F146" t="str">
            <v>PRESTACION DE SERVICIOS PROFESIONALES</v>
          </cell>
          <cell r="G146" t="str">
            <v>INICIAL</v>
          </cell>
          <cell r="H146">
            <v>45077</v>
          </cell>
          <cell r="I146" t="str">
            <v>ASTRID YUBEIDY VERA OQUENDO</v>
          </cell>
          <cell r="J146" t="str">
            <v>CC</v>
          </cell>
          <cell r="K146">
            <v>1152688144</v>
          </cell>
          <cell r="L146">
            <v>8</v>
          </cell>
          <cell r="M146" t="str">
            <v>Antioquia</v>
          </cell>
          <cell r="N146" t="str">
            <v>N</v>
          </cell>
          <cell r="O146" t="str">
            <v>N/A</v>
          </cell>
          <cell r="P146" t="str">
            <v>N/A</v>
          </cell>
          <cell r="Q146" t="str">
            <v>N/A</v>
          </cell>
          <cell r="R146">
            <v>45078</v>
          </cell>
          <cell r="S146">
            <v>45291</v>
          </cell>
          <cell r="T146">
            <v>213</v>
          </cell>
          <cell r="U146">
            <v>45291</v>
          </cell>
          <cell r="V146"/>
          <cell r="W146" t="str">
            <v>Prestar servicios profesionales para ejercer la representación prejudicial y judicial en los procesos en que sea parte la Administradora de los Recursos del Sistema General de Seguridad Social en Salud – ADRES o contra el entonces FOSYGA en el departamento de Antioquia</v>
          </cell>
          <cell r="X146"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v>
          </cell>
          <cell r="Y146"/>
          <cell r="Z146">
            <v>80121706</v>
          </cell>
          <cell r="AA146">
            <v>55808000</v>
          </cell>
          <cell r="AB146">
            <v>55808000</v>
          </cell>
          <cell r="AC146"/>
          <cell r="AD146"/>
          <cell r="AE146"/>
          <cell r="AF146"/>
          <cell r="AG146"/>
          <cell r="AH146"/>
          <cell r="AI146"/>
          <cell r="AJ146"/>
          <cell r="AK146"/>
          <cell r="AL146"/>
          <cell r="AM146">
            <v>6976000</v>
          </cell>
          <cell r="AN146"/>
          <cell r="AO146"/>
          <cell r="AP146"/>
          <cell r="AQ146" t="str">
            <v>N/A</v>
          </cell>
          <cell r="AR146">
            <v>768</v>
          </cell>
          <cell r="AS146">
            <v>45071</v>
          </cell>
          <cell r="AT146">
            <v>167424000</v>
          </cell>
          <cell r="AU146">
            <v>9971</v>
          </cell>
          <cell r="AV146">
            <v>45077</v>
          </cell>
          <cell r="AW146">
            <v>55808000</v>
          </cell>
          <cell r="AX146" t="str">
            <v>A-02-02-02-008-002-01</v>
          </cell>
          <cell r="AY146" t="str">
            <v>SERVICIOS JURÍDICOS</v>
          </cell>
          <cell r="AZ146" t="str">
            <v>SEGUROS DEL ESTADO</v>
          </cell>
          <cell r="BA146" t="str">
            <v>33-46-101051475</v>
          </cell>
          <cell r="BB146">
            <v>45077</v>
          </cell>
          <cell r="BC146" t="str">
            <v>CUMPLIMIENTO</v>
          </cell>
          <cell r="BD146">
            <v>25</v>
          </cell>
          <cell r="BE146">
            <v>13952000</v>
          </cell>
          <cell r="BF146">
            <v>45077</v>
          </cell>
          <cell r="BG146">
            <v>45078</v>
          </cell>
          <cell r="BH146">
            <v>45478</v>
          </cell>
          <cell r="BI146">
            <v>45078</v>
          </cell>
          <cell r="BJ146" t="str">
            <v>O. ASESORA JURIDICA</v>
          </cell>
          <cell r="BK146" t="str">
            <v>RODRIGO ARMANDO RINCON GONZALEZ</v>
          </cell>
          <cell r="BL146"/>
          <cell r="BM146">
            <v>80200509</v>
          </cell>
          <cell r="BN146" t="str">
            <v>GRUPO DE REPRESENTACION JUDICIAL</v>
          </cell>
          <cell r="BO146" t="str">
            <v>COORDINADOR</v>
          </cell>
          <cell r="BP146" t="str">
            <v>LAURA SANCHEZ SANTAMARIA</v>
          </cell>
          <cell r="BQ146" t="str">
            <v>EN EJECUCION</v>
          </cell>
          <cell r="BR146"/>
          <cell r="BS146"/>
          <cell r="BT146"/>
          <cell r="BU146"/>
          <cell r="BV146"/>
          <cell r="BW146"/>
          <cell r="BX146"/>
          <cell r="BY146"/>
          <cell r="BZ146"/>
          <cell r="CA146"/>
          <cell r="CB146"/>
          <cell r="CC146"/>
          <cell r="CD146"/>
          <cell r="CE146"/>
          <cell r="CF146"/>
          <cell r="CG146"/>
          <cell r="CH146"/>
          <cell r="CI146"/>
          <cell r="CJ146"/>
          <cell r="CK146"/>
          <cell r="CL146"/>
          <cell r="CM146"/>
          <cell r="CN146"/>
          <cell r="CO146"/>
        </row>
        <row r="147">
          <cell r="C147">
            <v>261</v>
          </cell>
          <cell r="D147" t="str">
            <v>ADRES-CPS-261-2023</v>
          </cell>
          <cell r="E147" t="str">
            <v>CONTRATACION DIRECTA</v>
          </cell>
          <cell r="F147" t="str">
            <v>PRESTACION DE SERVICIOS DE APOYO A LA GESTION</v>
          </cell>
          <cell r="G147" t="str">
            <v>INICIAL</v>
          </cell>
          <cell r="H147">
            <v>44958</v>
          </cell>
          <cell r="I147" t="str">
            <v>ANGELA MARIA MORA BARBOSA</v>
          </cell>
          <cell r="J147" t="str">
            <v>CC</v>
          </cell>
          <cell r="K147">
            <v>52201163</v>
          </cell>
          <cell r="L147">
            <v>4</v>
          </cell>
          <cell r="M147" t="str">
            <v>Bogotá</v>
          </cell>
          <cell r="N147" t="str">
            <v>N</v>
          </cell>
          <cell r="O147" t="str">
            <v>N/A</v>
          </cell>
          <cell r="P147" t="str">
            <v>N/A</v>
          </cell>
          <cell r="Q147" t="str">
            <v>N/A</v>
          </cell>
          <cell r="R147">
            <v>44959</v>
          </cell>
          <cell r="S147">
            <v>45078</v>
          </cell>
          <cell r="T147">
            <v>119</v>
          </cell>
          <cell r="U147">
            <v>45078</v>
          </cell>
          <cell r="V147">
            <v>15</v>
          </cell>
          <cell r="W147"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47"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147">
            <v>265</v>
          </cell>
          <cell r="Z147">
            <v>93151501</v>
          </cell>
          <cell r="AA147">
            <v>16193852</v>
          </cell>
          <cell r="AB147">
            <v>16193852</v>
          </cell>
          <cell r="AM147">
            <v>4048463</v>
          </cell>
          <cell r="AQ147" t="str">
            <v>N/A</v>
          </cell>
          <cell r="AR147">
            <v>448</v>
          </cell>
          <cell r="AS147">
            <v>44936</v>
          </cell>
          <cell r="AT147">
            <v>421040152</v>
          </cell>
          <cell r="AU147">
            <v>2446</v>
          </cell>
          <cell r="AV147">
            <v>44958</v>
          </cell>
          <cell r="AW147">
            <v>16193852</v>
          </cell>
          <cell r="AX147" t="str">
            <v>A-02-02-02-008-003-01</v>
          </cell>
          <cell r="AY147" t="str">
            <v>SERVICIOS DE CONSULTORÍA EN ADMINISTRACIÓN Y SERVICIOS DE GESTIÓN; SERVICIOS DE TECNOLOGÍA DE LA INFORMACIÓN</v>
          </cell>
          <cell r="AZ147" t="str">
            <v>SEGUROS DEL ESTADO</v>
          </cell>
          <cell r="BA147" t="str">
            <v>14-46-101086053</v>
          </cell>
          <cell r="BB147">
            <v>44959</v>
          </cell>
          <cell r="BC147" t="str">
            <v>CUMPLIMIENTO</v>
          </cell>
          <cell r="BD147">
            <v>25</v>
          </cell>
          <cell r="BE147">
            <v>4048463</v>
          </cell>
          <cell r="BF147">
            <v>44958</v>
          </cell>
          <cell r="BG147">
            <v>44959</v>
          </cell>
          <cell r="BH147">
            <v>45275</v>
          </cell>
          <cell r="BI147">
            <v>44959</v>
          </cell>
          <cell r="BJ147" t="str">
            <v>D. OTRAS PRESTACIONES</v>
          </cell>
          <cell r="BK147" t="str">
            <v>LEIDY JANNETH LUIS CUERVO</v>
          </cell>
          <cell r="BM147">
            <v>53062135</v>
          </cell>
          <cell r="BN147" t="str">
            <v>GRUPO DE VALIDACIÓN DE RESULTADOS DE AUDITORÍA</v>
          </cell>
          <cell r="BO147" t="str">
            <v>GESTOR DE OPERACIONES</v>
          </cell>
          <cell r="BP147" t="str">
            <v>JOSE WILLMAN TORRRES GOMEZ</v>
          </cell>
          <cell r="BQ147" t="str">
            <v>TERMINADO</v>
          </cell>
          <cell r="BR147" t="str">
            <v>FEMENINO</v>
          </cell>
          <cell r="BS147" t="str">
            <v>Bogotá</v>
          </cell>
          <cell r="BT147" t="str">
            <v>Clle 6 C No 72 B 45  bloque 10 apartamento 303</v>
          </cell>
          <cell r="BU147">
            <v>3058624168</v>
          </cell>
          <cell r="BV147" t="str">
            <v xml:space="preserve">angel_mor_8@hotmail.com </v>
          </cell>
          <cell r="BW147">
            <v>29533</v>
          </cell>
          <cell r="BX147">
            <v>45247</v>
          </cell>
          <cell r="BY147">
            <v>43</v>
          </cell>
          <cell r="BZ147" t="str">
            <v>ALIANSALUD</v>
          </cell>
          <cell r="CA147" t="str">
            <v>PORVENIR</v>
          </cell>
          <cell r="CB147" t="str">
            <v>POSITIVA</v>
          </cell>
          <cell r="CC147" t="str">
            <v>TECNICO EN AUXILIAR DE ENFERMERIA</v>
          </cell>
          <cell r="CH147" t="str">
            <v>CO1.PCCNTR.4525336</v>
          </cell>
        </row>
        <row r="148">
          <cell r="C148">
            <v>315</v>
          </cell>
          <cell r="D148" t="str">
            <v>ADRES-CPS-315-2023</v>
          </cell>
          <cell r="E148" t="str">
            <v>CONTRATACION DIRECTA</v>
          </cell>
          <cell r="F148" t="str">
            <v>PRESTACION DE SERVICIOS PROFESIONALES</v>
          </cell>
          <cell r="G148" t="str">
            <v>INICIAL</v>
          </cell>
          <cell r="H148">
            <v>44971</v>
          </cell>
          <cell r="I148" t="str">
            <v>JENNY JOHANNA FUQUEN DÍAZ</v>
          </cell>
          <cell r="J148" t="str">
            <v>CC</v>
          </cell>
          <cell r="K148">
            <v>52201253</v>
          </cell>
          <cell r="L148">
            <v>9</v>
          </cell>
          <cell r="M148" t="str">
            <v>Bogotá</v>
          </cell>
          <cell r="N148" t="str">
            <v>N</v>
          </cell>
          <cell r="O148" t="str">
            <v>N/A</v>
          </cell>
          <cell r="P148" t="str">
            <v>N/A</v>
          </cell>
          <cell r="Q148" t="str">
            <v>N/A</v>
          </cell>
          <cell r="R148">
            <v>44972</v>
          </cell>
          <cell r="S148">
            <v>45091</v>
          </cell>
          <cell r="T148">
            <v>119</v>
          </cell>
          <cell r="U148">
            <v>45091</v>
          </cell>
          <cell r="V148" t="str">
            <v>13 TP+25 MEP</v>
          </cell>
          <cell r="W148"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4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148">
            <v>252</v>
          </cell>
          <cell r="Z148">
            <v>93151501</v>
          </cell>
          <cell r="AA148">
            <v>20731148</v>
          </cell>
          <cell r="AB148">
            <v>20731148</v>
          </cell>
          <cell r="AM148">
            <v>5182787</v>
          </cell>
          <cell r="AQ148" t="str">
            <v>N/A</v>
          </cell>
          <cell r="AR148">
            <v>449</v>
          </cell>
          <cell r="AS148">
            <v>44936</v>
          </cell>
          <cell r="AT148">
            <v>539009848</v>
          </cell>
          <cell r="AU148">
            <v>2571</v>
          </cell>
          <cell r="AV148">
            <v>44972</v>
          </cell>
          <cell r="AW148">
            <v>20731148</v>
          </cell>
          <cell r="AX148" t="str">
            <v>A-02-02-02-008-003-01</v>
          </cell>
          <cell r="AY148" t="str">
            <v>SERVICIOS DE CONSULTORÍA EN ADMINISTRACIÓN Y SERVICIOS DE GESTIÓN; SERVICIOS DE TECNOLOGÍA DE LA INFORMACIÓN</v>
          </cell>
          <cell r="AZ148" t="str">
            <v>ASEGURADORA SOLIDARIA DE COLOMBIA</v>
          </cell>
          <cell r="BA148" t="str">
            <v>380-47994000132200</v>
          </cell>
          <cell r="BB148">
            <v>44972</v>
          </cell>
          <cell r="BC148" t="str">
            <v>CUMPLIMIENTO</v>
          </cell>
          <cell r="BD148">
            <v>25</v>
          </cell>
          <cell r="BE148">
            <v>5182787</v>
          </cell>
          <cell r="BF148">
            <v>44971</v>
          </cell>
          <cell r="BG148">
            <v>44972</v>
          </cell>
          <cell r="BH148">
            <v>45280</v>
          </cell>
          <cell r="BI148">
            <v>44972</v>
          </cell>
          <cell r="BJ148" t="str">
            <v>D. OTRAS PRESTACIONES</v>
          </cell>
          <cell r="BK148" t="str">
            <v>WILSON RUBIEL VELASQUEZ CASTAÑEDA</v>
          </cell>
          <cell r="BM148">
            <v>79541341</v>
          </cell>
          <cell r="BN148" t="str">
            <v>GRUPO DE VALIDACIÓN DE RESULTADOS DE AUDITORÍA</v>
          </cell>
          <cell r="BO148" t="str">
            <v>GESTOR DE OPERACIONES</v>
          </cell>
          <cell r="BP148" t="str">
            <v>KARLA MAYELIS MENGUAL REDONDO</v>
          </cell>
          <cell r="BQ148" t="str">
            <v>TERMINADO</v>
          </cell>
          <cell r="BR148" t="str">
            <v>FEMENINO</v>
          </cell>
          <cell r="BS148" t="str">
            <v>Cota</v>
          </cell>
          <cell r="BT148" t="str">
            <v>Cra 2 11-23 Casa 2</v>
          </cell>
          <cell r="BU148">
            <v>3016258481</v>
          </cell>
          <cell r="BV148" t="str">
            <v>jefeli138@gmail.com</v>
          </cell>
          <cell r="BW148">
            <v>29547</v>
          </cell>
          <cell r="BX148">
            <v>45247</v>
          </cell>
          <cell r="BY148">
            <v>42</v>
          </cell>
          <cell r="BZ148" t="str">
            <v>COMPENSAR</v>
          </cell>
          <cell r="CA148" t="str">
            <v>PORVENIR</v>
          </cell>
          <cell r="CB148" t="str">
            <v>POSITIVA</v>
          </cell>
          <cell r="CC148" t="str">
            <v>ABOGADA-ESP EN DERECHO
LABORAL Y SISTEMA DE SEGURIDAD-ESP  EN DERECHO
LABORAL Y SISTEMA DE SEGURIDAD</v>
          </cell>
          <cell r="CH148" t="str">
            <v>CO1.PCCNTR.4618117</v>
          </cell>
        </row>
        <row r="149">
          <cell r="C149">
            <v>688</v>
          </cell>
          <cell r="D149" t="str">
            <v>ADRES-CPS-688-2023</v>
          </cell>
          <cell r="E149" t="str">
            <v>CONTRATACION DIRECTA</v>
          </cell>
          <cell r="F149" t="str">
            <v>PRESTACION DE SERVICIOS PROFESIONALES</v>
          </cell>
          <cell r="G149" t="str">
            <v>INICIAL</v>
          </cell>
          <cell r="H149">
            <v>45078</v>
          </cell>
          <cell r="I149" t="str">
            <v>BELCY BAUTISTA FONSECA</v>
          </cell>
          <cell r="J149" t="str">
            <v>CC</v>
          </cell>
          <cell r="K149">
            <v>1020748898</v>
          </cell>
          <cell r="L149">
            <v>1</v>
          </cell>
          <cell r="N149" t="str">
            <v>N</v>
          </cell>
          <cell r="O149" t="str">
            <v>N/A</v>
          </cell>
          <cell r="P149" t="str">
            <v>N/A</v>
          </cell>
          <cell r="Q149" t="str">
            <v>N/A</v>
          </cell>
          <cell r="R149">
            <v>45079</v>
          </cell>
          <cell r="S149">
            <v>45291</v>
          </cell>
          <cell r="T149">
            <v>212</v>
          </cell>
          <cell r="U149">
            <v>45291</v>
          </cell>
          <cell r="W149"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149"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149">
            <v>80121706</v>
          </cell>
          <cell r="AA149">
            <v>48832000</v>
          </cell>
          <cell r="AB149">
            <v>48832000</v>
          </cell>
          <cell r="AM149">
            <v>6976000</v>
          </cell>
          <cell r="AQ149" t="str">
            <v>N/A</v>
          </cell>
          <cell r="AR149">
            <v>767</v>
          </cell>
          <cell r="AS149">
            <v>45071</v>
          </cell>
          <cell r="AT149">
            <v>819819520</v>
          </cell>
          <cell r="AU149">
            <v>10012</v>
          </cell>
          <cell r="AV149">
            <v>45079</v>
          </cell>
          <cell r="AW149">
            <v>48832000</v>
          </cell>
          <cell r="AX149" t="str">
            <v>A-02-02-02-008-002-01</v>
          </cell>
          <cell r="AY149" t="str">
            <v>SERVICIOS JURÍDICOS</v>
          </cell>
          <cell r="AZ149" t="str">
            <v>SEGUROS DEL ESTADO</v>
          </cell>
          <cell r="BA149" t="str">
            <v>33-46-101051563</v>
          </cell>
          <cell r="BB149">
            <v>45079</v>
          </cell>
          <cell r="BC149" t="str">
            <v>CUMPLIMIENTO</v>
          </cell>
          <cell r="BD149">
            <v>25</v>
          </cell>
          <cell r="BE149">
            <v>12208000</v>
          </cell>
          <cell r="BF149">
            <v>45079</v>
          </cell>
          <cell r="BG149">
            <v>45079</v>
          </cell>
          <cell r="BH149">
            <v>45478</v>
          </cell>
          <cell r="BI149">
            <v>45079</v>
          </cell>
          <cell r="BJ149" t="str">
            <v>O. ASESORA JURIDICA</v>
          </cell>
          <cell r="BK149" t="str">
            <v xml:space="preserve">CLAUDIA PAOLA PEREZ SUA-CRISTIAN DAVID PAEZ PAEZ RAD 20236400056933 A PARTIR DEL 11 DE SEPTIEMBRE AL 2 DE OCTUBRE </v>
          </cell>
          <cell r="BM149">
            <v>1014242822</v>
          </cell>
          <cell r="BN149" t="str">
            <v>GRUPO DE REPRESENTACION JUDICIAL</v>
          </cell>
          <cell r="BO149" t="str">
            <v>GESTOR DE OPERACIONES</v>
          </cell>
          <cell r="BP149" t="str">
            <v>DIANA CAROLINA BONILLA RODRIGUEZ</v>
          </cell>
          <cell r="BQ149" t="str">
            <v>EN EJECUCION</v>
          </cell>
        </row>
        <row r="150">
          <cell r="C150">
            <v>60</v>
          </cell>
          <cell r="D150" t="str">
            <v>ADRES-CPS-060-2023</v>
          </cell>
          <cell r="E150" t="str">
            <v>CONTRATACION DIRECTA</v>
          </cell>
          <cell r="F150" t="str">
            <v>PRESTACION DE SERVICIOS PROFESIONALES</v>
          </cell>
          <cell r="G150" t="str">
            <v>INICIAL</v>
          </cell>
          <cell r="H150">
            <v>44945</v>
          </cell>
          <cell r="I150" t="str">
            <v>LUZ MARINA ALARCON RAMIREZ</v>
          </cell>
          <cell r="J150" t="str">
            <v>CC</v>
          </cell>
          <cell r="K150">
            <v>52230819</v>
          </cell>
          <cell r="L150">
            <v>0</v>
          </cell>
          <cell r="M150" t="str">
            <v>Bogotá</v>
          </cell>
          <cell r="N150" t="str">
            <v>N</v>
          </cell>
          <cell r="O150" t="str">
            <v>N/A</v>
          </cell>
          <cell r="P150" t="str">
            <v>N/A</v>
          </cell>
          <cell r="Q150" t="str">
            <v>N/A</v>
          </cell>
          <cell r="R150">
            <v>44946</v>
          </cell>
          <cell r="S150">
            <v>45065</v>
          </cell>
          <cell r="T150">
            <v>45</v>
          </cell>
          <cell r="U150">
            <v>44991</v>
          </cell>
          <cell r="V150" t="str">
            <v>14 TP</v>
          </cell>
          <cell r="W150" t="str">
            <v>Prestación de Servicios Profesionales para el desarrollo de acciones de apoyo para el fortalecimiento de los canales de atención al ciudadano. tramite y gestión de PQRSD.</v>
          </cell>
          <cell r="X150" t="str">
            <v>1. Realizar las actividades necesarias para establecer la tipificación y registro en el Sistema de Gestión de PQRSD de la entidad. de las peticiones radicadas en la entidad por los diferentes canales de atención dispuestos por la ADRES. 2. Realizar las actividades necesarias para la asignación de las peticiones a los funcionarios de las diferentes dependencias de conformidad con las competencias para que se adelante el trámite respectivo para absolver las peticiones radicadas por el Sistema de Gestión de PQRSD de la entidad. 3. Brindar apoyo en la orientación a los ciudadanos. en lo relacionado con los trámites y servicios de la Administradora de los Recursos del Sistema General de Seguridad Social en Salud ADRES y encauzar la consulta en el evento de requerirse soporte técnico por parte alguna área. 4. Realizar las actividades necesarias a través de cada uno de los canales de atención dispuestos por la entidad. para proporcionar la información necesaria. con el fin de orientar y absolver las solicitudes radicadas por los usuarios respecto a las competencias y facultades de la ADRES. 5. Gestionar la remisión de comunicaciones masivas a los diferentes actores del sistema General de Seguridad Social en Salud. que sean de su competencia en virtud del proceso de Atención al Ciudadano. 6. Gestionar y apoyar a la Dirección Administrativa y Financiera en la consolidación de los informes y reportes de seguimiento que requiere la Entidad y que estén relacionados con el objeto contractual. 7. Presentar recomendaciones de mejora al Sistema Único de PQRSD de la Entidad ORFEO. relacionadas con la parametrización y caracterización de temas y subtemas de las PQRSD y de acuerdo con los lineamientos de la entidad. 8. Realizar seguimiento a la Gestión del Centro de Contacto de la Entidad y revisión de los informes que presente el operador. 9. Cumplir con las demás actividades que se deriven del objeto y naturaleza del contrato. que para el efecto la designe la Entidad.</v>
          </cell>
          <cell r="Y150">
            <v>2</v>
          </cell>
          <cell r="Z150">
            <v>83121704</v>
          </cell>
          <cell r="AA150">
            <v>19091496</v>
          </cell>
          <cell r="AB150">
            <v>19091496</v>
          </cell>
          <cell r="AC150">
            <v>44991</v>
          </cell>
          <cell r="AM150">
            <v>4772874</v>
          </cell>
          <cell r="AQ150" t="str">
            <v>N/A</v>
          </cell>
          <cell r="AR150">
            <v>523</v>
          </cell>
          <cell r="AS150">
            <v>44939</v>
          </cell>
          <cell r="AT150">
            <v>19091496</v>
          </cell>
          <cell r="AU150">
            <v>441</v>
          </cell>
          <cell r="AV150">
            <v>44946</v>
          </cell>
          <cell r="AW150">
            <v>19091496</v>
          </cell>
          <cell r="AX150" t="str">
            <v>A-02-02-02-008- 003-09</v>
          </cell>
          <cell r="AY150" t="str">
            <v>OTROS SERVICIOS PROFESIONALES Y TÉCNICOS N.C.P</v>
          </cell>
          <cell r="AZ150" t="str">
            <v>SEGUROS DEL ESTADO</v>
          </cell>
          <cell r="BA150" t="str">
            <v>25-46-101024819</v>
          </cell>
          <cell r="BB150">
            <v>44945</v>
          </cell>
          <cell r="BC150" t="str">
            <v>CUMPLIMIENTO</v>
          </cell>
          <cell r="BD150">
            <v>25</v>
          </cell>
          <cell r="BE150">
            <v>4772874</v>
          </cell>
          <cell r="BF150">
            <v>44945</v>
          </cell>
          <cell r="BG150">
            <v>44946</v>
          </cell>
          <cell r="BH150">
            <v>45261</v>
          </cell>
          <cell r="BI150">
            <v>44946</v>
          </cell>
          <cell r="BJ150" t="str">
            <v xml:space="preserve">D. ADMINISTRATIVA Y FINANCIERA  </v>
          </cell>
          <cell r="BK150" t="str">
            <v>MARTHA LIGIA SERNA PULIDO</v>
          </cell>
          <cell r="BL150"/>
          <cell r="BM150">
            <v>41902646</v>
          </cell>
          <cell r="BN150" t="str">
            <v>DIRECCION ADMINISTRATIVA Y FINANCIERA</v>
          </cell>
          <cell r="BO150" t="str">
            <v>GESTOR DE OPERACIONES</v>
          </cell>
          <cell r="BP150" t="str">
            <v>LAURA SANCHEZ SANTAMARIA</v>
          </cell>
          <cell r="BQ150" t="str">
            <v>TERMINADO</v>
          </cell>
          <cell r="BR150" t="str">
            <v>FEMENINO</v>
          </cell>
          <cell r="BS150" t="str">
            <v>Bogotá</v>
          </cell>
          <cell r="BT150" t="str">
            <v>Cll 39 sur No 72 M - 26 Conjunto Los Cristales 7 Int 4 Apto 203 CARIMAGUA</v>
          </cell>
          <cell r="BU150" t="str">
            <v>3133881366</v>
          </cell>
          <cell r="BV150" t="str">
            <v>luzmi2128@hotmail.com</v>
          </cell>
          <cell r="BW150">
            <v>27789</v>
          </cell>
          <cell r="BX150">
            <v>45247</v>
          </cell>
          <cell r="BY150">
            <v>47</v>
          </cell>
          <cell r="BZ150" t="str">
            <v>COMPENSAR</v>
          </cell>
          <cell r="CA150" t="str">
            <v>PORVENIR</v>
          </cell>
          <cell r="CB150" t="str">
            <v>POSITIVA</v>
          </cell>
          <cell r="CC150" t="str">
            <v>TECNOLOGO EN GESTION EMRESARIAL-ADM DE EMPRESAS</v>
          </cell>
          <cell r="CH150" t="str">
            <v>CO1.PCCNTR.4435446</v>
          </cell>
        </row>
        <row r="151">
          <cell r="C151">
            <v>286</v>
          </cell>
          <cell r="D151" t="str">
            <v>ADRES-CPS-286-2023</v>
          </cell>
          <cell r="E151" t="str">
            <v>CONTRATACION DIRECTA</v>
          </cell>
          <cell r="F151" t="str">
            <v>PRESTACION DE SERVICIOS PROFESIONALES</v>
          </cell>
          <cell r="G151" t="str">
            <v>INICIAL</v>
          </cell>
          <cell r="H151">
            <v>44959.592280092591</v>
          </cell>
          <cell r="I151" t="str">
            <v>MARIA ALEXANDRA SANDOVAL CONCHA</v>
          </cell>
          <cell r="J151" t="str">
            <v>CC</v>
          </cell>
          <cell r="K151">
            <v>52249919</v>
          </cell>
          <cell r="L151">
            <v>2</v>
          </cell>
          <cell r="M151" t="str">
            <v>Bogotá</v>
          </cell>
          <cell r="N151" t="str">
            <v>N</v>
          </cell>
          <cell r="O151" t="str">
            <v>N/A</v>
          </cell>
          <cell r="P151" t="str">
            <v>N/A</v>
          </cell>
          <cell r="Q151" t="str">
            <v>N/A</v>
          </cell>
          <cell r="R151">
            <v>44960</v>
          </cell>
          <cell r="S151">
            <v>45079</v>
          </cell>
          <cell r="T151">
            <v>69</v>
          </cell>
          <cell r="U151">
            <v>45029</v>
          </cell>
          <cell r="V151" t="str">
            <v>9 TP+E+23MPR</v>
          </cell>
          <cell r="W151" t="str">
            <v>Prestar los servicios profesionales especializados para el apoyo jurídico en las etapas precontractual. contractual y postcontractual de los procesos contractuales que se adelantan en Administradora de los Recursos del Sistema General de Seguridad Social en Salud ADRES</v>
          </cell>
          <cell r="X151"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
13. Presentar al supervisor el informe mensual de actividades. el informe final con las
principales actividades realizadas y los demás informes que se requieran durante la
ejecución del contrato.</v>
          </cell>
          <cell r="Y151">
            <v>574</v>
          </cell>
          <cell r="Z151">
            <v>80111620</v>
          </cell>
          <cell r="AA151">
            <v>37580784</v>
          </cell>
          <cell r="AB151">
            <v>37580784</v>
          </cell>
          <cell r="AC151">
            <v>45029</v>
          </cell>
          <cell r="AM151">
            <v>9395196</v>
          </cell>
          <cell r="AQ151" t="str">
            <v>N/A</v>
          </cell>
          <cell r="AR151">
            <v>384</v>
          </cell>
          <cell r="AS151">
            <v>44932</v>
          </cell>
          <cell r="AT151">
            <v>225484704</v>
          </cell>
          <cell r="AU151">
            <v>2466</v>
          </cell>
          <cell r="AV151">
            <v>44959</v>
          </cell>
          <cell r="AW151">
            <v>37580784</v>
          </cell>
          <cell r="AX151" t="str">
            <v>A-02-02-02-008-002-01</v>
          </cell>
          <cell r="AY151" t="str">
            <v>SERVICIOS JURÍDICOS</v>
          </cell>
          <cell r="AZ151" t="str">
            <v>SEGUROS DEL ESTADO</v>
          </cell>
          <cell r="BA151" t="str">
            <v>14-44-101173646</v>
          </cell>
          <cell r="BB151">
            <v>44959</v>
          </cell>
          <cell r="BC151" t="str">
            <v>CUMPLIMIENTO</v>
          </cell>
          <cell r="BD151">
            <v>25</v>
          </cell>
          <cell r="BE151">
            <v>9395196</v>
          </cell>
          <cell r="BF151">
            <v>44959</v>
          </cell>
          <cell r="BG151">
            <v>44960</v>
          </cell>
          <cell r="BH151">
            <v>45265</v>
          </cell>
          <cell r="BI151">
            <v>44960</v>
          </cell>
          <cell r="BJ151" t="str">
            <v>D. ADMINISTRATIVA Y FINANCIERA</v>
          </cell>
          <cell r="BK151" t="str">
            <v>AURA MARIA GOMEZ DE LOS RIOS</v>
          </cell>
          <cell r="BM151">
            <v>43262525</v>
          </cell>
          <cell r="BN151" t="str">
            <v>GRUPO DE GESTION DE CONTRATACION</v>
          </cell>
          <cell r="BO151" t="str">
            <v>COORDINADOR</v>
          </cell>
          <cell r="BP151" t="str">
            <v>KARLA MAYELIS MENGUAL REDONDO</v>
          </cell>
          <cell r="BQ151" t="str">
            <v>TERMINADO</v>
          </cell>
          <cell r="BR151" t="str">
            <v>FEMENINO</v>
          </cell>
          <cell r="BS151" t="str">
            <v>Bogotá</v>
          </cell>
          <cell r="BT151" t="str">
            <v>Cl 141 No 9 85</v>
          </cell>
          <cell r="BU151">
            <v>3107660022</v>
          </cell>
          <cell r="BV151" t="str">
            <v>alexandrasv@hotmail.com</v>
          </cell>
          <cell r="BW151">
            <v>28074</v>
          </cell>
          <cell r="BX151">
            <v>45247</v>
          </cell>
          <cell r="BY151">
            <v>47</v>
          </cell>
          <cell r="BZ151" t="str">
            <v>SANITAS</v>
          </cell>
          <cell r="CA151" t="str">
            <v>COLPENSIONES</v>
          </cell>
          <cell r="CB151" t="str">
            <v>POSITIVA</v>
          </cell>
          <cell r="CC151" t="str">
            <v>ABOGADA-ESP EN DERCHO ADTIVO-ESP EN DERECHO CONTRACTUAL Y RELACIONES JURIDICAS</v>
          </cell>
          <cell r="CH151" t="str">
            <v>CO1.PCCNTR.4524445</v>
          </cell>
        </row>
        <row r="152">
          <cell r="C152">
            <v>188</v>
          </cell>
          <cell r="D152" t="str">
            <v>ADRES-CTO-188-2023</v>
          </cell>
          <cell r="E152" t="str">
            <v>CONTRATACION DIRECTA</v>
          </cell>
          <cell r="F152" t="str">
            <v>PRESTACION DE SERVICIOS</v>
          </cell>
          <cell r="G152" t="str">
            <v>INICIAL</v>
          </cell>
          <cell r="H152">
            <v>44946</v>
          </cell>
          <cell r="I152" t="str">
            <v>BELTRAN PARDO ABOGADOS &amp; ASOCIADOS SAS</v>
          </cell>
          <cell r="J152" t="str">
            <v>Nit</v>
          </cell>
          <cell r="K152">
            <v>900796153</v>
          </cell>
          <cell r="L152">
            <v>9</v>
          </cell>
          <cell r="M152" t="str">
            <v>Bogotá</v>
          </cell>
          <cell r="N152" t="str">
            <v>J</v>
          </cell>
          <cell r="O152" t="str">
            <v>Jorge Hernan Beltran Pardo</v>
          </cell>
          <cell r="P152">
            <v>80208023</v>
          </cell>
          <cell r="Q152" t="str">
            <v>N/A</v>
          </cell>
          <cell r="R152">
            <v>44946</v>
          </cell>
          <cell r="S152">
            <v>45279</v>
          </cell>
          <cell r="T152">
            <v>333</v>
          </cell>
          <cell r="U152">
            <v>45279</v>
          </cell>
          <cell r="V152" t="str">
            <v>N/A</v>
          </cell>
          <cell r="W152" t="str">
            <v>Prestar servicios profesionales altamente calificados para brindar asesoría jurídica en materia de compra pública. temas relacionados con procesos de contratación y en temas de derecho administrativo que sean requeridos por las dependencias de la ADRES</v>
          </cell>
          <cell r="X152" t="str">
            <v>1. Apoyar. asesorar. orientar y recomendar a la Dirección Administrativa y Financiera en
materia contractual y administrativa en los asuntos que se presenten en los procesos de
selección que revistan complejidad y en los actos administrativos que se expidan
derivados de dicha actividad contractual y que sean solicitados por la dicha dependencia.
2. Prestar soporte y brindar asesoría jurídica en asuntos administrativos y contractuales a
la Dirección Administrativa y Financiera en los procesos contractuales que adelante la
Entidad. emitiendo los conceptos que le sean solicitados y en la formulación de
estrategias de carácter jurídico en los asuntos que se presenten en dichos procesos y
que le sean asignados por la Dirección Administrativa y Financiera.
3. Prestar asesoría y brindar acompañamiento en los eventos en los que se presenten
actualizaciones y/o reformas normativas en materia administrativa y contractual.
emitiendo los conceptos jurídicos que le sean solicitados.
4. Asesorar. revisar y apoyar jurídicamente en la elaboración de respuestas a solicitudes de
terceros o de los organismos de control sobre aspectos relacionados con el objeto
contractual y que sean asignados por el Dirección Administrativa y Financiera.
5. Participar en las diferentes reuniones. comités o audiencias a las que sea convocado por
la Dirección Administrativa y Financiera respecto de los asuntos encomendados.
6. Brinda asesoría y apoyo en la revisión de los actos administrativos que se expidan desde
la Dirección Administrativa y Financiera y en la actividad contractual. recursos.
revocatorias. derechos de petición. tutelas. consultas y demás acciones en materia
contractual y que le sean asignados por la Dirección Administrativa y Financiera.
7. Brindar asesoría y acompañamiento jurídico frente al trámite de procesos administrativos
sancionatorios que deba adelantar la Dirección Administrativa y Financiera o la ADRES.
derivados de temas contractuales. siguiendo los parámetros definidos en el art. 86 de la
Ley 1474 de 2011 o la que haga sus veces.
8. Acompañar y participar en las sesiones de audiencia que se adelantan dentro de los
procesos administrativos sancionatorios que debe adelantar la Dirección Administrativa y Financiera o la ADRES. así como brindar soporte jurídico en la realización de los autos y
actos administrativos que sean necesarios y que se requieran dentro de dichos procesos.
9. Apoyar y asesorar en las acciones administrativas que se generen por el adelantamiento
de procesos administrativos sancionatorios.
10. Proyectar los conceptos jurídicos de tipo administrativo o contractual que sean requeridos
por la Dirección Administrativa y Financiera.
11. Las demás que estén directamente relacionadas con el objeto u obligaciones del contrato.</v>
          </cell>
          <cell r="Y152">
            <v>572</v>
          </cell>
          <cell r="Z152">
            <v>93151501</v>
          </cell>
          <cell r="AA152">
            <v>275000000</v>
          </cell>
          <cell r="AB152">
            <v>275000000</v>
          </cell>
          <cell r="AM152">
            <v>21008403</v>
          </cell>
          <cell r="AN152" t="str">
            <v>S</v>
          </cell>
          <cell r="AO152">
            <v>3991597</v>
          </cell>
          <cell r="AP152">
            <v>25000000</v>
          </cell>
          <cell r="AQ152" t="str">
            <v>N/A</v>
          </cell>
          <cell r="AR152">
            <v>555</v>
          </cell>
          <cell r="AS152">
            <v>44945</v>
          </cell>
          <cell r="AT152">
            <v>275000000</v>
          </cell>
          <cell r="AU152">
            <v>452</v>
          </cell>
          <cell r="AV152">
            <v>44946</v>
          </cell>
          <cell r="AW152">
            <v>275000000</v>
          </cell>
          <cell r="AX152" t="str">
            <v>A-02-02-02-008-003-01</v>
          </cell>
          <cell r="AY152" t="str">
            <v>SERVICIOS DE CONSULTORÍA EN ADMINISTRACIÓN Y SERVICIOS DE GESTIÓN; SERVICIOS DE TECNOLOGÍA DE LA INFORMACIÓN</v>
          </cell>
          <cell r="AZ152" t="str">
            <v>SEGUROS DEL ESTADO</v>
          </cell>
          <cell r="BA152" t="str">
            <v>25-46-101024929</v>
          </cell>
          <cell r="BB152">
            <v>44946</v>
          </cell>
          <cell r="BC152" t="str">
            <v>CUMPLIMIENTO</v>
          </cell>
          <cell r="BD152">
            <v>25</v>
          </cell>
          <cell r="BE152">
            <v>68750000</v>
          </cell>
          <cell r="BF152">
            <v>44946</v>
          </cell>
          <cell r="BG152">
            <v>44946</v>
          </cell>
          <cell r="BH152">
            <v>45108</v>
          </cell>
          <cell r="BI152" t="str">
            <v>N/A</v>
          </cell>
          <cell r="BJ152" t="str">
            <v>D. ADMINISTRATIVA Y FINANCIERA</v>
          </cell>
          <cell r="BK152" t="str">
            <v>AURA MARIA GOMEZ DE LOS RIOS-ESPERANZA RODRIGUEZ ROLDAN RAD 20236400046153 A PARTIR DEL 24 DE JULIO AL 14 DE AGOSTO</v>
          </cell>
          <cell r="BM152">
            <v>43262525</v>
          </cell>
          <cell r="BN152" t="str">
            <v>GRUPO DE GESTION DE CONTRATACION</v>
          </cell>
          <cell r="BO152" t="str">
            <v>COORDINADOR</v>
          </cell>
          <cell r="BP152" t="str">
            <v>KARLA MAYELIS MENGUAL REDONDO</v>
          </cell>
          <cell r="BQ152" t="str">
            <v>EN EJECUCION</v>
          </cell>
          <cell r="BR152" t="str">
            <v>N/A</v>
          </cell>
          <cell r="BS152" t="str">
            <v>Bogotá</v>
          </cell>
          <cell r="BT152" t="str">
            <v>Cl 26 69D 91 T9RRE 2 OFRECE 606</v>
          </cell>
          <cell r="BU152">
            <v>3212150126</v>
          </cell>
          <cell r="BV152" t="str">
            <v>N/A</v>
          </cell>
          <cell r="BW152" t="str">
            <v>N/A</v>
          </cell>
          <cell r="BX152" t="str">
            <v>N/A</v>
          </cell>
          <cell r="BY152" t="str">
            <v>N/A</v>
          </cell>
          <cell r="BZ152" t="str">
            <v>N/A</v>
          </cell>
          <cell r="CA152" t="str">
            <v>N/A</v>
          </cell>
          <cell r="CB152" t="str">
            <v>N/A</v>
          </cell>
          <cell r="CC152" t="str">
            <v>N/A</v>
          </cell>
          <cell r="CH152" t="str">
            <v>CO1.PCCNTR.4449047</v>
          </cell>
        </row>
        <row r="153">
          <cell r="C153">
            <v>302</v>
          </cell>
          <cell r="D153" t="str">
            <v>ADRES-CPS-302-2023</v>
          </cell>
          <cell r="E153" t="str">
            <v>CONTRATACION DIRECTA</v>
          </cell>
          <cell r="F153" t="str">
            <v>PRESTACION DE SERVICIOS PROFESIONALES</v>
          </cell>
          <cell r="G153" t="str">
            <v>INICIAL</v>
          </cell>
          <cell r="H153">
            <v>44965</v>
          </cell>
          <cell r="I153" t="str">
            <v>CLAUDIA NOELIA ORTIZ GOMEZ</v>
          </cell>
          <cell r="J153" t="str">
            <v>CC</v>
          </cell>
          <cell r="K153">
            <v>52275829</v>
          </cell>
          <cell r="L153">
            <v>8</v>
          </cell>
          <cell r="M153" t="str">
            <v>Bogotá</v>
          </cell>
          <cell r="N153" t="str">
            <v>N</v>
          </cell>
          <cell r="O153" t="str">
            <v>N/A</v>
          </cell>
          <cell r="P153" t="str">
            <v>N/A</v>
          </cell>
          <cell r="Q153" t="str">
            <v>N/A</v>
          </cell>
          <cell r="R153">
            <v>44966</v>
          </cell>
          <cell r="S153">
            <v>45085</v>
          </cell>
          <cell r="T153">
            <v>119</v>
          </cell>
          <cell r="U153">
            <v>45085</v>
          </cell>
          <cell r="V153" t="str">
            <v>13 TP+25 MEP</v>
          </cell>
          <cell r="W15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5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153">
            <v>236</v>
          </cell>
          <cell r="Z153">
            <v>93151501</v>
          </cell>
          <cell r="AA153">
            <v>20731148</v>
          </cell>
          <cell r="AB153">
            <v>20731148</v>
          </cell>
          <cell r="AM153">
            <v>5182787</v>
          </cell>
          <cell r="AQ153" t="str">
            <v>N/A</v>
          </cell>
          <cell r="AR153">
            <v>449</v>
          </cell>
          <cell r="AS153">
            <v>44936</v>
          </cell>
          <cell r="AT153">
            <v>539009848</v>
          </cell>
          <cell r="AU153">
            <v>2506</v>
          </cell>
          <cell r="AV153">
            <v>44965</v>
          </cell>
          <cell r="AW153">
            <v>20731148</v>
          </cell>
          <cell r="AX153" t="str">
            <v>A-02-02-02-008-003-01</v>
          </cell>
          <cell r="AY153" t="str">
            <v>SERVICIOS DE CONSULTORÍA EN ADMINISTRACIÓN Y SERVICIOS DE GESTIÓN; SERVICIOS DE TECNOLOGÍA DE LA INFORMACIÓN</v>
          </cell>
          <cell r="AZ153" t="str">
            <v>SEGUROS DEL ESTADO</v>
          </cell>
          <cell r="BA153" t="str">
            <v>14-44-101174231</v>
          </cell>
          <cell r="BB153">
            <v>44965</v>
          </cell>
          <cell r="BC153" t="str">
            <v>CUMPLIMIENTO</v>
          </cell>
          <cell r="BD153">
            <v>25</v>
          </cell>
          <cell r="BE153">
            <v>5182787</v>
          </cell>
          <cell r="BF153">
            <v>44965</v>
          </cell>
          <cell r="BG153">
            <v>44965</v>
          </cell>
          <cell r="BH153">
            <v>45291</v>
          </cell>
          <cell r="BI153">
            <v>44966</v>
          </cell>
          <cell r="BJ153" t="str">
            <v>D. OTRAS PRESTACIONES</v>
          </cell>
          <cell r="BK153" t="str">
            <v>MILLER ALEXANDER REINA ESCOBAR</v>
          </cell>
          <cell r="BM153">
            <v>70663332</v>
          </cell>
          <cell r="BN153" t="str">
            <v>GRUPO DE VALIDACIÓN DE RESULTADOS DE AUDITORÍA</v>
          </cell>
          <cell r="BO153" t="str">
            <v>GESTOR DE OPERACIONES</v>
          </cell>
          <cell r="BP153" t="str">
            <v>KARLA MAYELIS MENGUAL REDONDO</v>
          </cell>
          <cell r="BQ153" t="str">
            <v>TERMINADO</v>
          </cell>
          <cell r="BR153" t="str">
            <v>FEMENINO</v>
          </cell>
          <cell r="BS153" t="str">
            <v>Chia</v>
          </cell>
          <cell r="BT153" t="str">
            <v>Cra 13 C No 165-86 Casa 103</v>
          </cell>
          <cell r="BU153">
            <v>3228081262</v>
          </cell>
          <cell r="BV153" t="str">
            <v>cn.ortizg@outlook.com</v>
          </cell>
          <cell r="BW153">
            <v>27502</v>
          </cell>
          <cell r="BX153">
            <v>45247</v>
          </cell>
          <cell r="BY153">
            <v>48</v>
          </cell>
          <cell r="BZ153" t="str">
            <v>COMPENSAR</v>
          </cell>
          <cell r="CA153" t="str">
            <v>PROTECCION</v>
          </cell>
          <cell r="CB153" t="str">
            <v>POSITIVA</v>
          </cell>
          <cell r="CC153" t="str">
            <v>ENFERMERIA-ESP EN GERENCIA DE INSTITUCIONES DE SEGURIDAD SOCIAL EN SALUD</v>
          </cell>
          <cell r="CH153" t="str">
            <v>CO1.PCCNTR.4581195</v>
          </cell>
        </row>
        <row r="154">
          <cell r="C154">
            <v>103</v>
          </cell>
          <cell r="D154" t="str">
            <v>ADRES-CPS-103-2023</v>
          </cell>
          <cell r="E154" t="str">
            <v>CONTRATACION DIRECTA</v>
          </cell>
          <cell r="F154" t="str">
            <v>PRESTACION DE SERVICIOS PROFESIONALES</v>
          </cell>
          <cell r="G154" t="str">
            <v>INICIAL</v>
          </cell>
          <cell r="H154">
            <v>44951</v>
          </cell>
          <cell r="I154" t="str">
            <v>CLAUDIA MARCELA CARREÑO GONZALEZ</v>
          </cell>
          <cell r="J154" t="str">
            <v>CC</v>
          </cell>
          <cell r="K154">
            <v>52285697</v>
          </cell>
          <cell r="L154">
            <v>5</v>
          </cell>
          <cell r="M154" t="str">
            <v>Bogotá</v>
          </cell>
          <cell r="N154" t="str">
            <v>N</v>
          </cell>
          <cell r="O154" t="str">
            <v>N/A</v>
          </cell>
          <cell r="P154" t="str">
            <v>N/A</v>
          </cell>
          <cell r="Q154" t="str">
            <v>N/A</v>
          </cell>
          <cell r="R154">
            <v>44953</v>
          </cell>
          <cell r="S154">
            <v>45072</v>
          </cell>
          <cell r="T154">
            <v>119</v>
          </cell>
          <cell r="U154">
            <v>45072</v>
          </cell>
          <cell r="V154" t="str">
            <v>9 TP+E+23MPR</v>
          </cell>
          <cell r="W154" t="str">
            <v>Prestar servicios profesionales especializados a la Dirección de Otras Prestaciones de la ADRES apoyando en las labores operativas de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154" t="str">
            <v>1. Realizar el seguimiento operativo y verificación de los lineamientos aplicados a la
auditoría de las cuentas por servicios y tecnologías en salud no financiadas con la UPC
ni con los presupuestos máximos. así como las reclamaciones por eventos catastróficos
de origen natural. terroristas y accidentes de tránsito.
2. Realizar el seguimiento operativo y verificación a las validaciones. consistencia y
consolidación de la información asociada a la auditoría de las cuentas por servicios y
tecnologías en salud no financiadas con la UPC ni con los presupuestos máximos. así
como las reclamaciones por eventos catastróficos de origen natural. terroristas y
accidentes de tránsito.
3. Apoyar en la retroalimentación al Grupo de Auditoría de la Dirección de Otras
Prestaciones en el correcto registro de los resultados de las tareas adelantadas en las
herramientas de sistemas y/o formatos aplicables. de acuerdo con los alcances e
instrucciones definidas para el efecto.
4. Realizar la asignación de las cuentas por servicios y tecnologías en salud no financiadas
con la UPC ni con los presupuestos máximos. así como las reclamaciones por eventos
catastróficos de origen natural. terroristas y accidentes de tránsito.
5. Disponer las herramientas de trabajo necesarias para llevar a cabo la verificación de las
cuentas por servicios y tecnologías en salud no financiadas con la UPC ni con los
presupuestos máximos. así como las reclamaciones por eventos catastróficos de origen
natural. terroristas y accidentes de tránsito.
6. Preparar y consolidar la información e insumos requeridos para el pre cierre y cierre de
los paquetes de reclamaciones y/o cuentas que le sean asignadas.
7. Generar y consolidar las muestras para el proceso de calidad interna asociada a la
auditoría de cuentas por servicios y tecnologías en salud no financiadas con la UPC ni
con los presupuestos máximos. así como las reclamaciones por eventos catastróficos de
origen natural. terroristas y accidentes de tránsito.
8. Participar en las sesiones de revisión y verificación de los resultados de calidad derivados
de los paquetes entregados por el grupo interno de verificación de cuentas de la Dirección
de Otras Prestaciones.
9. Realizar seguimiento y verificación del cumplimiento de los cronogramas establecidos por
la entidad para la revisión y verificación de las cuentas por servicios y tecnologías en
salud no financiadas con la UPC ni con los presupuestos máximos. así como las
reclamaciones por eventos catastróficos de origen natural. terroristas y accidentes de
tránsito.
10. Consolidar y reportar las irregularidades detectadas durante el proceso de auditoría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con el fin de efectuar la revisión a análisis de estas y reportar al ente
de control según corresponda.
11. Participar en las reuniones en que se solicite su asistencia por la relación de los temas a
tratar con las actividades del objeto contractual.
12. Las demás actividades que se deriven del objeto y naturaleza del contrato. que para el
efecto le asigne la Dirección de Otras Prestaciones</v>
          </cell>
          <cell r="Y154">
            <v>373</v>
          </cell>
          <cell r="Z154">
            <v>93151501</v>
          </cell>
          <cell r="AA154">
            <v>36843916</v>
          </cell>
          <cell r="AB154">
            <v>36843916</v>
          </cell>
          <cell r="AM154">
            <v>9210979</v>
          </cell>
          <cell r="AQ154" t="str">
            <v>N/A</v>
          </cell>
          <cell r="AR154">
            <v>463</v>
          </cell>
          <cell r="AS154">
            <v>44936</v>
          </cell>
          <cell r="AT154">
            <v>36843916</v>
          </cell>
          <cell r="AU154">
            <v>520</v>
          </cell>
          <cell r="AV154">
            <v>44951</v>
          </cell>
          <cell r="AW154">
            <v>36843916</v>
          </cell>
          <cell r="AX154" t="str">
            <v>A-02-02-02-008-003-01</v>
          </cell>
          <cell r="AY154" t="str">
            <v>SERVICIOS DE CONSULTORÍA EN ADMINISTRACIÓN Y SERVICIOS DE GESTIÓN; SERVICIOS DE TECNOLOGÍA DE LA INFORMACIÓN</v>
          </cell>
          <cell r="AZ154" t="str">
            <v>SEGUROS DEL ESTADO</v>
          </cell>
          <cell r="BA154" t="str">
            <v>14-44-101172472</v>
          </cell>
          <cell r="BB154">
            <v>44951</v>
          </cell>
          <cell r="BC154" t="str">
            <v>CUMPLIMIENTO</v>
          </cell>
          <cell r="BD154">
            <v>25</v>
          </cell>
          <cell r="BE154">
            <v>9210979</v>
          </cell>
          <cell r="BF154">
            <v>44950</v>
          </cell>
          <cell r="BG154">
            <v>44952</v>
          </cell>
          <cell r="BH154">
            <v>45260</v>
          </cell>
          <cell r="BI154">
            <v>44952</v>
          </cell>
          <cell r="BJ154" t="str">
            <v>D. OTRAS PRESTACIONES</v>
          </cell>
          <cell r="BK154" t="str">
            <v>MAYRA ALEJANDRA PEREZ BEJARANO</v>
          </cell>
          <cell r="BM154">
            <v>1026550881</v>
          </cell>
          <cell r="BN154" t="str">
            <v>GRUPO DE VERIFICACIÓN Y AUDITORÍA DE CUENTAS</v>
          </cell>
          <cell r="BO154" t="str">
            <v>GESTOR DE OPERACIONES</v>
          </cell>
          <cell r="BP154" t="str">
            <v>ESPERANZA RODRIGUEZ ROLDAN</v>
          </cell>
          <cell r="BQ154" t="str">
            <v>TERMINADO</v>
          </cell>
          <cell r="BR154" t="str">
            <v>FEMENINO</v>
          </cell>
          <cell r="BS154" t="str">
            <v>Bogotá</v>
          </cell>
          <cell r="BT154" t="str">
            <v>Cra 12B ESTE N 19-28 SUR CASA</v>
          </cell>
          <cell r="BU154">
            <v>3373067</v>
          </cell>
          <cell r="BV154" t="str">
            <v>ascmarcelys0905@gmail.com</v>
          </cell>
          <cell r="BW154">
            <v>28499</v>
          </cell>
          <cell r="BX154">
            <v>45247</v>
          </cell>
          <cell r="BY154">
            <v>45</v>
          </cell>
          <cell r="BZ154" t="str">
            <v>SANITAS</v>
          </cell>
          <cell r="CA154" t="str">
            <v>PORVENIR</v>
          </cell>
          <cell r="CB154" t="str">
            <v>POSITIVA</v>
          </cell>
          <cell r="CC154" t="str">
            <v>ADM DE SERVICIOS DE SALUD</v>
          </cell>
          <cell r="CH154" t="str">
            <v>CO1.PCCNTR.4447752</v>
          </cell>
        </row>
        <row r="155">
          <cell r="C155">
            <v>737</v>
          </cell>
          <cell r="D155" t="str">
            <v>ADRES-CPS-737-2023</v>
          </cell>
          <cell r="E155" t="str">
            <v>CONTRATACION DIRECTA</v>
          </cell>
          <cell r="F155" t="str">
            <v>PRESTACION DE SERVICIOS PROFESIONALES</v>
          </cell>
          <cell r="G155" t="str">
            <v>INICIAL</v>
          </cell>
          <cell r="H155">
            <v>45097</v>
          </cell>
          <cell r="I155" t="str">
            <v>BLANCA LILIA VIVI QUINTANA</v>
          </cell>
          <cell r="J155" t="str">
            <v>CC</v>
          </cell>
          <cell r="K155">
            <v>41748221</v>
          </cell>
          <cell r="L155">
            <v>1</v>
          </cell>
          <cell r="N155" t="str">
            <v>N</v>
          </cell>
          <cell r="O155" t="str">
            <v>N/A</v>
          </cell>
          <cell r="P155" t="str">
            <v>N/A</v>
          </cell>
          <cell r="Q155" t="str">
            <v>N/A</v>
          </cell>
          <cell r="R155">
            <v>45099</v>
          </cell>
          <cell r="S155">
            <v>45291</v>
          </cell>
          <cell r="T155">
            <v>192</v>
          </cell>
          <cell r="U155">
            <v>45291</v>
          </cell>
          <cell r="W155" t="str">
            <v>Prestar servicios profesionales especializados a la DOP realizando acompañamiento jurídico para el fortalecimiento de la Entidad en el marco de los procesos de reconocimiento y pago de servicios y tecnologías en salud no financiadas con la UPC,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la atención y respuesta a los requerimientos de entes de control y autoridades judiciales.</v>
          </cell>
          <cell r="X155" t="str">
            <v>1. Efectuar el acompañamiento jurídico que se requiera frente a requerimientos de autoridades administrativas, judiciales y entes de control. 2. Orientar jurídicamente en los asuntos propios del objeto contractual y emitir los documentos con los conceptos jurídicos que le sean solicitados por la Dirección de Otras Prestaciones de la ADRES. 3. Revisar los proyectos de ley, decretos, resoluciones y respuestas que se preparen o expidan en el marco del Sistema General de Seguridad Social en Salud en el marco de sus funciones. 4. Elaborar y presentar un informe periódico de seguimiento al cumplimiento de requerimientos de autoridades administrativas, judiciales y entes de control, generando recomendaciones. 5. Brindar asesoría jurídica y revisar los actos administrativos, recursos, revocatorias directas, derechos de petición, tutelas, consultas y demás acciones, relacionados con el objeto del contrato y que sean sometidos a su consideración por el Director de Otras Prestaciones. 6. Asistir a las reuniones que señale el supervisor del contrato, relacionadas con el objeto del contrato. 7. Cumplir con las demás actividades que estén relacionadas con el objeto contractual.</v>
          </cell>
          <cell r="Z155">
            <v>93151501</v>
          </cell>
          <cell r="AA155">
            <v>91000000</v>
          </cell>
          <cell r="AB155">
            <v>91000000</v>
          </cell>
          <cell r="AM155">
            <v>13000000</v>
          </cell>
          <cell r="AQ155" t="str">
            <v>N/A</v>
          </cell>
          <cell r="AR155">
            <v>704</v>
          </cell>
          <cell r="AS155">
            <v>45064</v>
          </cell>
          <cell r="AT155">
            <v>91000000</v>
          </cell>
          <cell r="AU155">
            <v>10226</v>
          </cell>
          <cell r="AV155">
            <v>45098</v>
          </cell>
          <cell r="AW155">
            <v>91000000</v>
          </cell>
          <cell r="AX155" t="str">
            <v>A-02-02-02-008-003-01</v>
          </cell>
          <cell r="AY155" t="str">
            <v>SERVICIOS DE CONSULTORÍA EN ADMINISTRACIÓN Y SERVICIOS DE GESTIÓN; SERVICIOS DE TECNOLOGÍA DE LA INFORMACIÓN</v>
          </cell>
          <cell r="AZ155" t="str">
            <v>ASEGURADORA SOLIDARIA DE COLOMBIA</v>
          </cell>
          <cell r="BA155" t="str">
            <v>380 47 994000136400</v>
          </cell>
          <cell r="BB155">
            <v>45098</v>
          </cell>
          <cell r="BC155" t="str">
            <v>CUMPLIMIENTO</v>
          </cell>
          <cell r="BD155">
            <v>25</v>
          </cell>
          <cell r="BE155">
            <v>22750000</v>
          </cell>
          <cell r="BF155">
            <v>45097</v>
          </cell>
          <cell r="BG155">
            <v>45098</v>
          </cell>
          <cell r="BH155">
            <v>45476</v>
          </cell>
          <cell r="BI155">
            <v>45099</v>
          </cell>
          <cell r="BJ155" t="str">
            <v>D. OTRAS PRESTACIONES</v>
          </cell>
          <cell r="BK155" t="str">
            <v>JAIRO EDISON TIRADO MARTINEZ</v>
          </cell>
          <cell r="BM155">
            <v>80020032</v>
          </cell>
          <cell r="BN155" t="str">
            <v>D. OTRAS PRESTACIONES</v>
          </cell>
          <cell r="BO155" t="str">
            <v>JEFE</v>
          </cell>
          <cell r="BP155" t="str">
            <v>LAURA SANCHEZ SANTAMARIA</v>
          </cell>
          <cell r="BQ155" t="str">
            <v>EN EJECUCION</v>
          </cell>
        </row>
        <row r="156">
          <cell r="C156">
            <v>72</v>
          </cell>
          <cell r="D156" t="str">
            <v>ADRES-CPS-072-2023</v>
          </cell>
          <cell r="E156" t="str">
            <v>CONTRATACION DIRECTA</v>
          </cell>
          <cell r="F156" t="str">
            <v>PRESTACION DE SERVICIOS PROFESIONALES</v>
          </cell>
          <cell r="G156" t="str">
            <v>INICIAL</v>
          </cell>
          <cell r="H156">
            <v>44952</v>
          </cell>
          <cell r="I156" t="str">
            <v>MARCELA ROSIO FORERO RIAÑO</v>
          </cell>
          <cell r="J156" t="str">
            <v>CC</v>
          </cell>
          <cell r="K156">
            <v>52305477</v>
          </cell>
          <cell r="L156">
            <v>9</v>
          </cell>
          <cell r="M156" t="str">
            <v>Bogotá</v>
          </cell>
          <cell r="N156" t="str">
            <v>N</v>
          </cell>
          <cell r="O156" t="str">
            <v>N/A</v>
          </cell>
          <cell r="P156" t="str">
            <v>N/A</v>
          </cell>
          <cell r="Q156" t="str">
            <v>N/A</v>
          </cell>
          <cell r="R156">
            <v>44953</v>
          </cell>
          <cell r="S156">
            <v>45072</v>
          </cell>
          <cell r="T156">
            <v>119</v>
          </cell>
          <cell r="U156">
            <v>45072</v>
          </cell>
          <cell r="V156" t="str">
            <v>13 TP+25 MEP</v>
          </cell>
          <cell r="W156"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15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156">
            <v>337</v>
          </cell>
          <cell r="Z156">
            <v>93151501</v>
          </cell>
          <cell r="AA156">
            <v>20731148</v>
          </cell>
          <cell r="AB156">
            <v>20731148</v>
          </cell>
          <cell r="AM156">
            <v>5182787</v>
          </cell>
          <cell r="AQ156" t="str">
            <v>N/A</v>
          </cell>
          <cell r="AR156">
            <v>440</v>
          </cell>
          <cell r="AS156">
            <v>44936</v>
          </cell>
          <cell r="AT156">
            <v>684127884</v>
          </cell>
          <cell r="AU156">
            <v>882</v>
          </cell>
          <cell r="AV156">
            <v>44953</v>
          </cell>
          <cell r="AW156">
            <v>20731148</v>
          </cell>
          <cell r="AX156" t="str">
            <v>A-02-02-02-008-003-01</v>
          </cell>
          <cell r="AY156" t="str">
            <v>SERVICIOS DE CONSULTORÍA EN ADMINISTRACIÓN Y SERVICIOS DE GESTIÓN; SERVICIOS DE TECNOLOGÍA DE LA INFORMACIÓN</v>
          </cell>
          <cell r="AZ156" t="str">
            <v>SEGUROS DEL ESTADO</v>
          </cell>
          <cell r="BA156" t="str">
            <v>14-44-101172842</v>
          </cell>
          <cell r="BB156">
            <v>44953</v>
          </cell>
          <cell r="BC156" t="str">
            <v>CUMPLIMIENTO</v>
          </cell>
          <cell r="BD156">
            <v>25</v>
          </cell>
          <cell r="BE156">
            <v>5182787</v>
          </cell>
          <cell r="BF156">
            <v>44952</v>
          </cell>
          <cell r="BG156">
            <v>44953</v>
          </cell>
          <cell r="BH156">
            <v>45261</v>
          </cell>
          <cell r="BI156">
            <v>44953</v>
          </cell>
          <cell r="BJ156" t="str">
            <v>D. OTRAS PRESTACIONES</v>
          </cell>
          <cell r="BK156" t="str">
            <v>WILLIAM ENRIQUE TORRES RODRIGUEZ</v>
          </cell>
          <cell r="BL156"/>
          <cell r="BM156">
            <v>11275886</v>
          </cell>
          <cell r="BN156" t="str">
            <v>GRUPO DE VERIFICACION Y AUDITORIA DE CUENTAS</v>
          </cell>
          <cell r="BO156" t="str">
            <v>GESTOR DE OPERACIONES</v>
          </cell>
          <cell r="BP156" t="str">
            <v>ESPERANZA RODRIGUEZ ROLDAN</v>
          </cell>
          <cell r="BQ156" t="str">
            <v>TERMINADO</v>
          </cell>
          <cell r="BR156" t="str">
            <v>FEMENINO</v>
          </cell>
          <cell r="BS156" t="str">
            <v>Bogotá</v>
          </cell>
          <cell r="BT156" t="str">
            <v>Cll 1C 31b 11</v>
          </cell>
          <cell r="BU156">
            <v>3124365144</v>
          </cell>
          <cell r="BV156" t="str">
            <v>marfor30@hotmail.com</v>
          </cell>
          <cell r="BW156">
            <v>28074</v>
          </cell>
          <cell r="BX156">
            <v>45247</v>
          </cell>
          <cell r="BY156">
            <v>47</v>
          </cell>
          <cell r="BZ156" t="str">
            <v>FAMISANAR</v>
          </cell>
          <cell r="CA156" t="str">
            <v>COLPENSIONES</v>
          </cell>
          <cell r="CB156" t="str">
            <v>POSITIVA</v>
          </cell>
          <cell r="CC156" t="str">
            <v>CONTADOR PUBLICO</v>
          </cell>
          <cell r="CH156" t="str">
            <v>CO1.PCCNTR.4483523</v>
          </cell>
        </row>
        <row r="157">
          <cell r="C157">
            <v>566</v>
          </cell>
          <cell r="D157" t="str">
            <v>ADRES-CPS-566-2023</v>
          </cell>
          <cell r="E157" t="str">
            <v>CONTRATACION DIRECTA</v>
          </cell>
          <cell r="F157" t="str">
            <v>PRESTACION DE SERVICIOS PROFESIONALES</v>
          </cell>
          <cell r="G157" t="str">
            <v>CESION</v>
          </cell>
          <cell r="H157">
            <v>45175</v>
          </cell>
          <cell r="I157" t="str">
            <v>BLEYDY BOCANEGRA TIQUE</v>
          </cell>
          <cell r="J157" t="str">
            <v>CC</v>
          </cell>
          <cell r="K157">
            <v>1014190727</v>
          </cell>
          <cell r="L157">
            <v>1</v>
          </cell>
          <cell r="M157" t="str">
            <v>Bogotá</v>
          </cell>
          <cell r="N157" t="str">
            <v>N</v>
          </cell>
          <cell r="O157" t="str">
            <v>N/A</v>
          </cell>
          <cell r="P157" t="str">
            <v>N/A</v>
          </cell>
          <cell r="Q157" t="str">
            <v>N/A</v>
          </cell>
          <cell r="R157">
            <v>45175</v>
          </cell>
          <cell r="S157">
            <v>45291</v>
          </cell>
          <cell r="T157">
            <v>116</v>
          </cell>
          <cell r="U157">
            <v>45291</v>
          </cell>
          <cell r="V157" t="str">
            <v>14 TP</v>
          </cell>
          <cell r="W157" t="str">
            <v>Realizar la gestión y seguimiento al reporte y la oportunidad y calidad de la información entregada por los actores del proceso de la BDUA, BDEX y PVS bajo la normativa vigent</v>
          </cell>
          <cell r="X157" t="str">
            <v>1. Realizar el seguimiento y monitoreo que garantice la correcta operación y resultados de los procesos de BDUA de acuerdo con las Resoluciones generadas por el Ministerio de Salud y Protección Social y el aseguramiento de la publicación de los resultados del proceso en el SFTP para que las entidades descarguen dicha información. 2. Elaborar la respuesta a las peticiones, quejas, reclamos y sugerencias que los ciudadanos formulen, y que se relacionen con el cumplimiento de la misión de la institución. 3. Participar y proponer mejoras que permitan garantizar la oportunidad, eficiencia y eficacia en la gestión de los trámites de respuesta a la Peticiones, Quejas y Reclamos en virtud del objeto del contrato. 4. Brindar la atención a los usuarios y elaborar la respuesta en los tiempos establecidos por ley de las PQR y asistencias técnicas que se reciban por los distintos canales de atención dispuestos por la ADRES y Recibir las peticiones, quejas, reclamos y sugerencias que los ciudadanos formulen, y que se relacionen con el cumplimiento de la misión de la institución. 5. Dar respuesta a las EPS en las inquietudes del proceso de BDUA para un correcto, oportuno y eficaz manejo de la información para la BDUA, BDEX y PVS. 6. Elaborar y proyectar los distintos informes requeridos por las dependencias de la entidad, actores del sistema y entes de control relacionados con la operación de la BDUA, BDEX y PVS, a su vez, realizar los informes de control y seguimiento relacionados con la calidad y oportunidad en la entrega de los archivos remitidos por la EPS, EPS-S, entidades del régimen de excepción y especial, entidades prestadoras de planes voluntarios de salud, INPEC y entes territoriales, así como la asistencia técnica a las entidades participantes y preparar los informes y reportes de seguimiento que requiera la Entidad y que estén relacionados con el objeto contractual. 7. Elaborar las respuestas a las EPS, aseguradores y entidades del régimen de excepción frente al fortalecimiento y mejoramiento de los procesos de reporte de maestros y novedades de afiliados a la BDUA. 8. Realizar el seguimiento a las glosas que se generen dentro de los procesos de reporte de información por parte de EPS, EPS-S, entidades del régimen de excepción y especial, entidades prestadoras de planes voluntarios de salud, INPEC y entes territoriales para asegurar el procesamiento del mayor número de novedades con oportunidad y calidad. 9. Realizar el seguimiento a los procesos para el mejoramiento continuo de los procesos que se ejecutan, formular las recomendaciones y sugerencias para que se evalúe su conveniencia.</v>
          </cell>
          <cell r="Z157">
            <v>81111800</v>
          </cell>
          <cell r="AA157">
            <v>0</v>
          </cell>
          <cell r="AB157">
            <v>0</v>
          </cell>
          <cell r="AE157">
            <v>45175</v>
          </cell>
          <cell r="AF157">
            <v>22909795</v>
          </cell>
          <cell r="AM157">
            <v>4772874</v>
          </cell>
          <cell r="AQ157" t="str">
            <v>N/A</v>
          </cell>
          <cell r="AR157">
            <v>699</v>
          </cell>
          <cell r="AS157">
            <v>45063</v>
          </cell>
          <cell r="AT157">
            <v>38182992</v>
          </cell>
          <cell r="AU157">
            <v>23613</v>
          </cell>
          <cell r="AV157">
            <v>45175</v>
          </cell>
          <cell r="AW157">
            <v>22909795</v>
          </cell>
          <cell r="AX157" t="str">
            <v>A-02-02-02-008-003-01</v>
          </cell>
          <cell r="AY157" t="str">
            <v>SERVICIOS DE CONSULTORÍA EN ADMINISTRACIÓN Y SERVICIOS DE GESTIÓN; SERVICIOS DE TECNOLOGÍA DE LA INFORMACIÓN</v>
          </cell>
          <cell r="AZ157" t="str">
            <v>SEGUROS DEL ESTADO</v>
          </cell>
          <cell r="BA157" t="str">
            <v>14-44-101192406</v>
          </cell>
          <cell r="BB157">
            <v>45176</v>
          </cell>
          <cell r="BC157" t="str">
            <v>CUMPLIMIENTO</v>
          </cell>
          <cell r="BD157">
            <v>25</v>
          </cell>
          <cell r="BE157">
            <v>0</v>
          </cell>
          <cell r="BF157">
            <v>45175</v>
          </cell>
          <cell r="BG157">
            <v>45176</v>
          </cell>
          <cell r="BH157">
            <v>45483</v>
          </cell>
          <cell r="BI157">
            <v>45175</v>
          </cell>
          <cell r="BJ157" t="str">
            <v>D. GESTION TECNOLOGIAS DE LA INFORMACION Y COMUNICACIONES</v>
          </cell>
          <cell r="BK157" t="str">
            <v xml:space="preserve">WILMER GARCIA LONDOÑO-WILLIAM ANDRES PAEZ PINZÓN  RAD 20236400061743 DEL 2 DE OCTUBRE AL 23 DE OCTUBRE </v>
          </cell>
          <cell r="BM157">
            <v>80152956</v>
          </cell>
          <cell r="BN157" t="str">
            <v>GRUPO DE GESTION DE OPERACIONES DE SISTEMAS DE INFORMACION</v>
          </cell>
          <cell r="BO157" t="str">
            <v>GESTOR DE OPERACIONES</v>
          </cell>
          <cell r="BP157" t="str">
            <v>MARIA CAROLINA CARDENAS RAMOS</v>
          </cell>
          <cell r="BQ157" t="str">
            <v>EN EJECUCION</v>
          </cell>
          <cell r="BR157" t="str">
            <v>FEMENINO</v>
          </cell>
          <cell r="BS157" t="str">
            <v>Bogotá</v>
          </cell>
          <cell r="BT157" t="str">
            <v>CALLE 65 69H 18</v>
          </cell>
          <cell r="BV157" t="str">
            <v>bley8712@gmail.com</v>
          </cell>
          <cell r="BW157">
            <v>32118</v>
          </cell>
          <cell r="BX157">
            <v>45247</v>
          </cell>
          <cell r="BY157">
            <v>35</v>
          </cell>
          <cell r="BZ157" t="str">
            <v>COMPENSAR</v>
          </cell>
          <cell r="CA157" t="str">
            <v>PORVENIR</v>
          </cell>
          <cell r="CB157" t="str">
            <v>POSITIVA</v>
          </cell>
          <cell r="CC157" t="str">
            <v>ADM DE EMPRESAS</v>
          </cell>
        </row>
        <row r="158">
          <cell r="C158">
            <v>816</v>
          </cell>
          <cell r="D158" t="str">
            <v>ADRES-CPS-816-2023</v>
          </cell>
          <cell r="E158" t="str">
            <v>CONTRATACION DIRECTA</v>
          </cell>
          <cell r="F158" t="str">
            <v>PRESTACION DE SERVICIOS PROFESIONALES</v>
          </cell>
          <cell r="G158" t="str">
            <v>INICIAL</v>
          </cell>
          <cell r="H158">
            <v>45093</v>
          </cell>
          <cell r="I158" t="str">
            <v>BREITNER JOHAN PINZON RODRIGUEZ</v>
          </cell>
          <cell r="J158" t="str">
            <v>CC</v>
          </cell>
          <cell r="K158">
            <v>1010213243</v>
          </cell>
          <cell r="L158">
            <v>5</v>
          </cell>
          <cell r="N158" t="str">
            <v>N</v>
          </cell>
          <cell r="O158" t="str">
            <v>N/A</v>
          </cell>
          <cell r="P158" t="str">
            <v>N/A</v>
          </cell>
          <cell r="Q158" t="str">
            <v>N/A</v>
          </cell>
          <cell r="R158">
            <v>45099</v>
          </cell>
          <cell r="S158">
            <v>45291</v>
          </cell>
          <cell r="T158">
            <v>192</v>
          </cell>
          <cell r="U158">
            <v>45291</v>
          </cell>
          <cell r="V158" t="str">
            <v>13 TP+25 MEP</v>
          </cell>
          <cell r="W158"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15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158">
            <v>93151501</v>
          </cell>
          <cell r="AA158">
            <v>36279509</v>
          </cell>
          <cell r="AB158">
            <v>36279509</v>
          </cell>
          <cell r="AM158">
            <v>5182787</v>
          </cell>
          <cell r="AQ158" t="str">
            <v>N/A</v>
          </cell>
          <cell r="AR158">
            <v>687</v>
          </cell>
          <cell r="AS158">
            <v>45062</v>
          </cell>
          <cell r="AT158">
            <v>943267234</v>
          </cell>
          <cell r="AU158">
            <v>10189</v>
          </cell>
          <cell r="AV158">
            <v>45097</v>
          </cell>
          <cell r="AW158">
            <v>36279509</v>
          </cell>
          <cell r="AX158" t="str">
            <v>A-02-02-02-008-003-01</v>
          </cell>
          <cell r="AY158" t="str">
            <v>SERVICIOS DE CONSULTORÍA EN ADMINISTRACIÓN Y SERVICIOS DE GESTIÓN; SERVICIOS DE TECNOLOGÍA DE LA INFORMACIÓN</v>
          </cell>
          <cell r="AZ158" t="str">
            <v>SEGUROS DEL ESTADO</v>
          </cell>
          <cell r="BA158" t="str">
            <v>14-44-101185341</v>
          </cell>
          <cell r="BB158">
            <v>45093</v>
          </cell>
          <cell r="BC158" t="str">
            <v>CUMPLIMIENTO</v>
          </cell>
          <cell r="BD158">
            <v>25</v>
          </cell>
          <cell r="BE158">
            <v>9069877.25</v>
          </cell>
          <cell r="BF158">
            <v>45093</v>
          </cell>
          <cell r="BG158">
            <v>45099</v>
          </cell>
          <cell r="BH158">
            <v>45493</v>
          </cell>
          <cell r="BI158">
            <v>45094</v>
          </cell>
          <cell r="BJ158" t="str">
            <v>D. OTRAS PRESTACIONES</v>
          </cell>
          <cell r="BK158" t="str">
            <v xml:space="preserve">MILLER ALEXANDER REINA ESCOBAR-RODRIGO ALEXANDER MOLINA PALOMARES RAD 20236400051283 A PARTIR DEL 11 AL 30 DE AGOSTO-ALCANCE 20236400059373 HASTA EL 30 DE SEPTIEMBRE </v>
          </cell>
          <cell r="BL158"/>
          <cell r="BM158">
            <v>70663332</v>
          </cell>
          <cell r="BN158" t="str">
            <v>GRUPO DE VALIDACIÓN DE RESULTADOS DE AUDITORÍA</v>
          </cell>
          <cell r="BO158" t="str">
            <v>GESTOR DE OPERACIONES</v>
          </cell>
          <cell r="BP158" t="str">
            <v>JUAN CAMILO MARTINEZ RODRIGUEZ</v>
          </cell>
          <cell r="BQ158" t="str">
            <v>EN EJECUCION</v>
          </cell>
        </row>
        <row r="159">
          <cell r="C159">
            <v>262</v>
          </cell>
          <cell r="D159" t="str">
            <v>ADRES-CPS-262-2023</v>
          </cell>
          <cell r="E159" t="str">
            <v>CONTRATACION DIRECTA</v>
          </cell>
          <cell r="F159" t="str">
            <v>PRESTACION DE SERVICIOS DE APOYO A LA GESTION</v>
          </cell>
          <cell r="G159" t="str">
            <v>INICIAL</v>
          </cell>
          <cell r="H159">
            <v>44958</v>
          </cell>
          <cell r="I159" t="str">
            <v>DORIS ANGELICA MONTENEGRO</v>
          </cell>
          <cell r="J159" t="str">
            <v>CC</v>
          </cell>
          <cell r="K159">
            <v>52337892</v>
          </cell>
          <cell r="L159">
            <v>1</v>
          </cell>
          <cell r="M159" t="str">
            <v>Bogotá</v>
          </cell>
          <cell r="N159" t="str">
            <v>N</v>
          </cell>
          <cell r="O159" t="str">
            <v>N/A</v>
          </cell>
          <cell r="P159" t="str">
            <v>N/A</v>
          </cell>
          <cell r="Q159" t="str">
            <v>N/A</v>
          </cell>
          <cell r="R159">
            <v>44960</v>
          </cell>
          <cell r="S159">
            <v>45079</v>
          </cell>
          <cell r="T159">
            <v>119</v>
          </cell>
          <cell r="U159">
            <v>45079</v>
          </cell>
          <cell r="V159">
            <v>15</v>
          </cell>
          <cell r="W159"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59"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159">
            <v>266</v>
          </cell>
          <cell r="Z159">
            <v>93151501</v>
          </cell>
          <cell r="AA159">
            <v>16193852</v>
          </cell>
          <cell r="AB159">
            <v>16193852</v>
          </cell>
          <cell r="AM159">
            <v>4048463</v>
          </cell>
          <cell r="AQ159" t="str">
            <v>N/A</v>
          </cell>
          <cell r="AR159">
            <v>448</v>
          </cell>
          <cell r="AS159">
            <v>44936</v>
          </cell>
          <cell r="AT159">
            <v>421040152</v>
          </cell>
          <cell r="AU159">
            <v>2447</v>
          </cell>
          <cell r="AV159">
            <v>44958</v>
          </cell>
          <cell r="AW159">
            <v>16193852</v>
          </cell>
          <cell r="AX159" t="str">
            <v>A-02-02-02-008-003-01</v>
          </cell>
          <cell r="AY159" t="str">
            <v>SERVICIOS DE CONSULTORÍA EN ADMINISTRACIÓN Y SERVICIOS DE GESTIÓN; SERVICIOS DE TECNOLOGÍA DE LA INFORMACIÓN</v>
          </cell>
          <cell r="AZ159" t="str">
            <v>SEGUROS DEL ESTADO</v>
          </cell>
          <cell r="BA159" t="str">
            <v>14-44-101173447</v>
          </cell>
          <cell r="BB159">
            <v>44958</v>
          </cell>
          <cell r="BC159" t="str">
            <v>CUMPLIMIENTO</v>
          </cell>
          <cell r="BD159">
            <v>25</v>
          </cell>
          <cell r="BE159">
            <v>4048463</v>
          </cell>
          <cell r="BF159">
            <v>44958</v>
          </cell>
          <cell r="BG159">
            <v>44959</v>
          </cell>
          <cell r="BH159">
            <v>45275</v>
          </cell>
          <cell r="BI159">
            <v>44959</v>
          </cell>
          <cell r="BJ159" t="str">
            <v>D. OTRAS PRESTACIONES</v>
          </cell>
          <cell r="BK159" t="str">
            <v>WILSON RUBIEL VELASQUEZ CASTAÑEDA</v>
          </cell>
          <cell r="BM159">
            <v>79541341</v>
          </cell>
          <cell r="BN159" t="str">
            <v>GRUPO DE VALIDACIÓN DE RESULTADOS DE AUDITORÍA</v>
          </cell>
          <cell r="BO159" t="str">
            <v>GESTOR DE OPERACIONES</v>
          </cell>
          <cell r="BP159" t="str">
            <v>JOSE WILLMAN TORRRES GOMEZ</v>
          </cell>
          <cell r="BQ159" t="str">
            <v>TERMINADO</v>
          </cell>
          <cell r="BR159" t="str">
            <v>FEMENINO</v>
          </cell>
          <cell r="BS159" t="str">
            <v>Bogotá</v>
          </cell>
          <cell r="BT159" t="str">
            <v>Cl 141 101 12 Piso 1</v>
          </cell>
          <cell r="BU159">
            <v>5206042</v>
          </cell>
          <cell r="BV159" t="str">
            <v>dangelica.montenegro@hotmail.com</v>
          </cell>
          <cell r="BW159">
            <v>27234</v>
          </cell>
          <cell r="BX159">
            <v>45247</v>
          </cell>
          <cell r="BY159">
            <v>49</v>
          </cell>
          <cell r="BZ159" t="str">
            <v>FAMISANAR</v>
          </cell>
          <cell r="CA159" t="str">
            <v>PORVENIR</v>
          </cell>
          <cell r="CB159" t="str">
            <v>POSITIVA</v>
          </cell>
          <cell r="CC159" t="str">
            <v>TECNOLOGIA EN REGENCIA DE FARMACIA</v>
          </cell>
          <cell r="CH159" t="str">
            <v>CO1.PCCNTR.4525551</v>
          </cell>
        </row>
        <row r="160">
          <cell r="C160">
            <v>759</v>
          </cell>
          <cell r="D160" t="str">
            <v>ADRES-CPS-759-2023</v>
          </cell>
          <cell r="E160" t="str">
            <v>CONTRATACION DIRECTA</v>
          </cell>
          <cell r="F160" t="str">
            <v>PRESTACION DE SERVICIOS PROFESIONALES</v>
          </cell>
          <cell r="G160" t="str">
            <v>INICIAL</v>
          </cell>
          <cell r="H160">
            <v>45103</v>
          </cell>
          <cell r="I160" t="str">
            <v>BRIAN JAVIER RODRIGUEZ NUÑEZ</v>
          </cell>
          <cell r="J160" t="str">
            <v>CC</v>
          </cell>
          <cell r="K160">
            <v>1024531026</v>
          </cell>
          <cell r="L160">
            <v>8</v>
          </cell>
          <cell r="N160" t="str">
            <v>N</v>
          </cell>
          <cell r="O160" t="str">
            <v>N/A</v>
          </cell>
          <cell r="P160" t="str">
            <v>N/A</v>
          </cell>
          <cell r="Q160" t="str">
            <v>N/A</v>
          </cell>
          <cell r="R160">
            <v>45105</v>
          </cell>
          <cell r="S160">
            <v>45291</v>
          </cell>
          <cell r="T160">
            <v>186</v>
          </cell>
          <cell r="U160">
            <v>45291</v>
          </cell>
          <cell r="W160" t="str">
            <v>Prestar servicios profesionales especializados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elaboración y medición de indicadores para las causales incluidas en los procesos de reintegro de recursos apropiados o reconocidos sin justa causa</v>
          </cell>
          <cell r="X16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Elaborar indicadores de gestión sobre la productividad de los procesos de reintegro y conceptos técnicos para la Oficina Asesora Jurídica. 3. Hacer el seguimiento de los indicadores de gestión sobre la productividad de los procesos de reintegro y conceptos técnicos para la Oficina Asesora Jurídica. 4. Realizar análisis de los indicadores de gestión sobre la productividad de los procesos de reintegro y conceptos técnicos para la Oficina Asesora Jurídica. 5.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6.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7. Participar activamente en las capacitaciones, reuniones, conciliaciones y/o mesas de trabajo programadas. 8.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9.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judiciales.10.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11.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12. Las demás actividades que se deriven del objeto y naturaleza del contrato, que para el efecto
le asigne la Dirección de Otras Prestaciones</v>
          </cell>
          <cell r="Z160">
            <v>93151501</v>
          </cell>
          <cell r="AA160">
            <v>60000000</v>
          </cell>
          <cell r="AB160">
            <v>60000000</v>
          </cell>
          <cell r="AM160">
            <v>7500000</v>
          </cell>
          <cell r="AQ160" t="str">
            <v>N/A</v>
          </cell>
          <cell r="AR160">
            <v>708</v>
          </cell>
          <cell r="AS160">
            <v>45065</v>
          </cell>
          <cell r="AT160">
            <v>60000000</v>
          </cell>
          <cell r="AU160">
            <v>10579</v>
          </cell>
          <cell r="AV160">
            <v>45105</v>
          </cell>
          <cell r="AW160">
            <v>60000000</v>
          </cell>
          <cell r="AX160" t="str">
            <v>A-02-02-02-008-003-01</v>
          </cell>
          <cell r="AY160" t="str">
            <v>SERVICIOS DE CONSULTORÍA EN ADMINISTRACIÓN Y SERVICIOS DE GESTIÓN; SERVICIOS DE TECNOLOGÍA DE LA INFORMACIÓN</v>
          </cell>
          <cell r="AZ160" t="str">
            <v>SEGUROS DEL ESTADO</v>
          </cell>
          <cell r="BA160" t="str">
            <v>14-46-101096169</v>
          </cell>
          <cell r="BB160">
            <v>45103</v>
          </cell>
          <cell r="BC160" t="str">
            <v>CUMPLIMIENTO</v>
          </cell>
          <cell r="BD160">
            <v>25</v>
          </cell>
          <cell r="BE160">
            <v>15000000</v>
          </cell>
          <cell r="BF160">
            <v>45103</v>
          </cell>
          <cell r="BG160">
            <v>45104</v>
          </cell>
          <cell r="BH160">
            <v>45476</v>
          </cell>
          <cell r="BI160">
            <v>45105</v>
          </cell>
          <cell r="BJ160" t="str">
            <v>D. OTRAS PRESTACIONES</v>
          </cell>
          <cell r="BK160" t="str">
            <v>MAURICIO PAEZ VILLALBA</v>
          </cell>
          <cell r="BL160"/>
          <cell r="BM160">
            <v>1010178182</v>
          </cell>
          <cell r="BN160" t="str">
            <v>GRUPO DE VERIFICACIÓN Y AUDITORÍA DE CUENTAS</v>
          </cell>
          <cell r="BO160" t="str">
            <v>GESTOR DE OPERACIONES</v>
          </cell>
          <cell r="BP160" t="str">
            <v>KELLY JHOANA ITURRIAGO TORREGROSA</v>
          </cell>
          <cell r="BQ160" t="str">
            <v>EN EJECUCION</v>
          </cell>
        </row>
        <row r="161">
          <cell r="C161">
            <v>533</v>
          </cell>
          <cell r="D161" t="str">
            <v>ADRES-CPS-533-2023</v>
          </cell>
          <cell r="E161" t="str">
            <v>CONTRATACION DIRECTA</v>
          </cell>
          <cell r="F161" t="str">
            <v>PRESTACION DE SERVICIOS DE APOYO A LA GESTION</v>
          </cell>
          <cell r="G161" t="str">
            <v>INICIAL</v>
          </cell>
          <cell r="H161">
            <v>45065</v>
          </cell>
          <cell r="I161" t="str">
            <v>BRYAN STEVEN LOPEZ GARZON</v>
          </cell>
          <cell r="J161" t="str">
            <v>CC</v>
          </cell>
          <cell r="K161">
            <v>1030601715</v>
          </cell>
          <cell r="L161">
            <v>7</v>
          </cell>
          <cell r="M161" t="str">
            <v>Bogotá</v>
          </cell>
          <cell r="N161" t="str">
            <v>N</v>
          </cell>
          <cell r="O161" t="str">
            <v>N/A</v>
          </cell>
          <cell r="P161" t="str">
            <v>N/A</v>
          </cell>
          <cell r="Q161" t="str">
            <v>N/A</v>
          </cell>
          <cell r="R161">
            <v>45075</v>
          </cell>
          <cell r="S161">
            <v>45291</v>
          </cell>
          <cell r="T161">
            <v>216</v>
          </cell>
          <cell r="U161">
            <v>45291</v>
          </cell>
          <cell r="W161" t="str">
            <v>Apoyar por sus propios medios con plena autonomía técnica, administrativa y financiera a la Dirección de Gestión de los Recursos Financieros de Salud en las actividades operativas que soportan la contabilidad, las conciliaciones bancarias y los estados financieros de la ADRES</v>
          </cell>
          <cell r="X161"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Z161">
            <v>93151501</v>
          </cell>
          <cell r="AA161">
            <v>38182992</v>
          </cell>
          <cell r="AB161">
            <v>38182992</v>
          </cell>
          <cell r="AM161">
            <v>4772874</v>
          </cell>
          <cell r="AQ161" t="str">
            <v>N/A</v>
          </cell>
          <cell r="AR161">
            <v>622</v>
          </cell>
          <cell r="AS161">
            <v>45013</v>
          </cell>
          <cell r="AT161">
            <v>38182992</v>
          </cell>
          <cell r="AU161">
            <v>8487</v>
          </cell>
          <cell r="AV161">
            <v>45070</v>
          </cell>
          <cell r="AW161">
            <v>38182992</v>
          </cell>
          <cell r="AX161" t="str">
            <v>A-02-02-02-008-003-09</v>
          </cell>
          <cell r="AY161" t="str">
            <v>OTROS SERVICIOS PROFESIONALES Y TÉCNICOS N.C.P.</v>
          </cell>
          <cell r="AZ161" t="str">
            <v>SEGUROS DEL ESTADO</v>
          </cell>
          <cell r="BA161" t="str">
            <v>25-46101028039</v>
          </cell>
          <cell r="BB161">
            <v>45069</v>
          </cell>
          <cell r="BC161" t="str">
            <v>CUMPLIMIENTO</v>
          </cell>
          <cell r="BD161">
            <v>25</v>
          </cell>
          <cell r="BE161">
            <v>9545748</v>
          </cell>
          <cell r="BF161">
            <v>45069</v>
          </cell>
          <cell r="BG161">
            <v>45075</v>
          </cell>
          <cell r="BH161">
            <v>45474</v>
          </cell>
          <cell r="BI161">
            <v>45070</v>
          </cell>
          <cell r="BJ161" t="str">
            <v>D. DE GESTION DE LOS RECURSOS FINANCIEROS DE LA SALUD</v>
          </cell>
          <cell r="BK161" t="str">
            <v>MARIA MARGARITA BRAVO ROBAYO</v>
          </cell>
          <cell r="BL161"/>
          <cell r="BM161">
            <v>39740635</v>
          </cell>
          <cell r="BN161" t="str">
            <v>GRUPO DE GESTION CONTABLE Y CONTROL DE RECURSOS</v>
          </cell>
          <cell r="BO161" t="str">
            <v>GESTOR DE OPERACIONES</v>
          </cell>
          <cell r="BP161" t="str">
            <v>LAURA SANCHEZ SANTAMARIA</v>
          </cell>
          <cell r="BQ161" t="str">
            <v>EN EJECUCION</v>
          </cell>
          <cell r="BX161">
            <v>45247</v>
          </cell>
          <cell r="BY161">
            <v>123</v>
          </cell>
        </row>
        <row r="162">
          <cell r="C162">
            <v>241</v>
          </cell>
          <cell r="D162" t="str">
            <v>ADRES-CPS-241-2023</v>
          </cell>
          <cell r="E162" t="str">
            <v>CONTRATACION DIRECTA</v>
          </cell>
          <cell r="F162" t="str">
            <v>PRESTACION DE SERVICIOS PROFESIONALES</v>
          </cell>
          <cell r="G162" t="str">
            <v>INICIAL</v>
          </cell>
          <cell r="H162">
            <v>44953</v>
          </cell>
          <cell r="I162" t="str">
            <v>MARY LUZ LÓPEZ LÓPEZ</v>
          </cell>
          <cell r="J162" t="str">
            <v>CC</v>
          </cell>
          <cell r="K162">
            <v>52351045</v>
          </cell>
          <cell r="L162">
            <v>6</v>
          </cell>
          <cell r="M162" t="str">
            <v>Bogotá</v>
          </cell>
          <cell r="N162" t="str">
            <v>N</v>
          </cell>
          <cell r="O162" t="str">
            <v>N/A</v>
          </cell>
          <cell r="P162" t="str">
            <v>N/A</v>
          </cell>
          <cell r="Q162" t="str">
            <v>N/A</v>
          </cell>
          <cell r="R162">
            <v>44956</v>
          </cell>
          <cell r="S162">
            <v>45075</v>
          </cell>
          <cell r="T162">
            <v>119</v>
          </cell>
          <cell r="U162">
            <v>45075</v>
          </cell>
          <cell r="V162">
            <v>12</v>
          </cell>
          <cell r="W162"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162"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Y162">
            <v>202</v>
          </cell>
          <cell r="Z162">
            <v>93151501</v>
          </cell>
          <cell r="AA162">
            <v>24036752</v>
          </cell>
          <cell r="AB162">
            <v>24036752</v>
          </cell>
          <cell r="AM162">
            <v>6009188</v>
          </cell>
          <cell r="AQ162" t="str">
            <v>N/A</v>
          </cell>
          <cell r="AR162">
            <v>433</v>
          </cell>
          <cell r="AS162">
            <v>44936</v>
          </cell>
          <cell r="AT162">
            <v>168257264</v>
          </cell>
          <cell r="AU162">
            <v>904</v>
          </cell>
          <cell r="AV162">
            <v>44956</v>
          </cell>
          <cell r="AW162">
            <v>24036752</v>
          </cell>
          <cell r="AX162" t="str">
            <v>A-02-02-02-008-003-01</v>
          </cell>
          <cell r="AY162" t="str">
            <v>SERVICIOS DE CONSULTORÍA EN ADMINISTRACIÓN Y SERVICIOS DE GESTIÓN; SERVICIOS DE TECNOLOGÍA DE LA INFORMACIÓN</v>
          </cell>
          <cell r="AZ162" t="str">
            <v>SEGUROS DEL ESTADO</v>
          </cell>
          <cell r="BA162" t="str">
            <v>14-46-101084780</v>
          </cell>
          <cell r="BB162">
            <v>44953</v>
          </cell>
          <cell r="BC162" t="str">
            <v>CUMPLIMIENTO</v>
          </cell>
          <cell r="BD162">
            <v>25</v>
          </cell>
          <cell r="BE162">
            <v>6009188</v>
          </cell>
          <cell r="BF162">
            <v>44953</v>
          </cell>
          <cell r="BG162">
            <v>44956</v>
          </cell>
          <cell r="BH162">
            <v>45260</v>
          </cell>
          <cell r="BI162">
            <v>44956</v>
          </cell>
          <cell r="BJ162" t="str">
            <v>D. OTRAS PRESTACIONES</v>
          </cell>
          <cell r="BK162" t="str">
            <v>LORENA FABIOLA AMEZQUITA BECERRA</v>
          </cell>
          <cell r="BM162">
            <v>46458408</v>
          </cell>
          <cell r="BN162" t="str">
            <v>GRUPO DE GESTIÓN DE RECONOCIMIENTOS</v>
          </cell>
          <cell r="BO162" t="str">
            <v>GESTOR DE OPERACIONES</v>
          </cell>
          <cell r="BP162" t="str">
            <v>KARLA MAYELIS MENGUAL REDONDO</v>
          </cell>
          <cell r="BQ162" t="str">
            <v>TERMINADO</v>
          </cell>
          <cell r="BR162" t="str">
            <v>FEMENINO</v>
          </cell>
          <cell r="BS162" t="str">
            <v>Bogotá</v>
          </cell>
          <cell r="BT162" t="str">
            <v>Cra 14 este No30-41 san mateo</v>
          </cell>
          <cell r="BU162"/>
          <cell r="BV162" t="str">
            <v>maryluzlopezlopez@yahoo.com</v>
          </cell>
          <cell r="BW162">
            <v>28686</v>
          </cell>
          <cell r="BX162">
            <v>45247</v>
          </cell>
          <cell r="BY162">
            <v>45</v>
          </cell>
          <cell r="BZ162" t="str">
            <v>SALUD TOTAL</v>
          </cell>
          <cell r="CA162" t="str">
            <v>COLPENSIONS</v>
          </cell>
          <cell r="CB162" t="str">
            <v>POSITIVA</v>
          </cell>
          <cell r="CC162" t="str">
            <v>ADM EMPRESAS</v>
          </cell>
          <cell r="CH162" t="str">
            <v>CO1.PCCNTR.4497019</v>
          </cell>
        </row>
        <row r="163">
          <cell r="C163">
            <v>934</v>
          </cell>
          <cell r="D163" t="str">
            <v>ADRES-CTO-934-2023</v>
          </cell>
          <cell r="E163" t="str">
            <v>LICITACION PUBLICA</v>
          </cell>
          <cell r="F163" t="str">
            <v>PRESTACION DE SERVICIOS</v>
          </cell>
          <cell r="G163" t="str">
            <v>INICIAL</v>
          </cell>
          <cell r="H163">
            <v>45166</v>
          </cell>
          <cell r="I163" t="str">
            <v>BUSINESS INTELLIGENCE SOFTWARE ASSESSOR CORPORATION S.A.S. BIC</v>
          </cell>
          <cell r="J163" t="str">
            <v>Nit</v>
          </cell>
          <cell r="K163">
            <v>830126645</v>
          </cell>
          <cell r="L163">
            <v>3</v>
          </cell>
          <cell r="M163" t="str">
            <v>Bogotá</v>
          </cell>
          <cell r="N163" t="str">
            <v>J</v>
          </cell>
          <cell r="O163" t="str">
            <v>Cesar Mancipe Pinzón</v>
          </cell>
          <cell r="P163">
            <v>79658425</v>
          </cell>
          <cell r="Q163" t="str">
            <v>N/A</v>
          </cell>
          <cell r="R163">
            <v>45170</v>
          </cell>
          <cell r="S163">
            <v>45657</v>
          </cell>
          <cell r="T163">
            <v>487</v>
          </cell>
          <cell r="U163">
            <v>45657</v>
          </cell>
          <cell r="W163" t="str">
            <v>Prestar los servicios tecnológicos para la planeación y ejecución de los escenarios de formulación de proyectos de software nuevo, mantenimiento evolutivo y correctivo de soluciones ya existentes, validaciones de seguridad del software y asignación de personal por demanda conforme con las necesidades de la Entidad</v>
          </cell>
          <cell r="Z163">
            <v>81111500</v>
          </cell>
          <cell r="AA163">
            <v>6013488027</v>
          </cell>
          <cell r="AB163">
            <v>6013488027</v>
          </cell>
          <cell r="AQ163" t="str">
            <v>S</v>
          </cell>
          <cell r="AR163">
            <v>669</v>
          </cell>
          <cell r="AS163">
            <v>45057</v>
          </cell>
          <cell r="AT163">
            <v>2413488027</v>
          </cell>
          <cell r="AU163">
            <v>22164</v>
          </cell>
          <cell r="AV163">
            <v>45167</v>
          </cell>
          <cell r="AW163">
            <v>2413488027</v>
          </cell>
          <cell r="AX163" t="str">
            <v>A-02-02-02-008-003-01</v>
          </cell>
          <cell r="AY163" t="str">
            <v>SERVICIOS DE CONSULTORÍA EN ADMINISTRACIÓN Y SERVICIOS DE GESTIÓN; SERVICIOS DE TECNOLOGÍA DE LA INFORMACIÓN</v>
          </cell>
          <cell r="AZ163" t="str">
            <v>SEGUROS DEL ESTADO</v>
          </cell>
          <cell r="BA163" t="str">
            <v>21-44-101423414</v>
          </cell>
          <cell r="BB163">
            <v>45169</v>
          </cell>
          <cell r="BC163" t="str">
            <v>CUMPLIMIENTO
CALIDAD DEL SERVICIO
PAGO DE SALARIOS</v>
          </cell>
          <cell r="BE163" t="str">
            <v>1.202.697.605,40
1.202.697.605,40
300.674.401,35</v>
          </cell>
          <cell r="BF163">
            <v>45163</v>
          </cell>
          <cell r="BG163">
            <v>45170</v>
          </cell>
          <cell r="BH163">
            <v>46752</v>
          </cell>
          <cell r="BI163" t="str">
            <v>N/A</v>
          </cell>
          <cell r="BJ163" t="str">
            <v>D. GESTION TECNOLOGIAS DE LA INFORMACION Y COMUNICACIONES</v>
          </cell>
          <cell r="BK163" t="str">
            <v>JUAN CARLOS ESCOBAR BAQUERO</v>
          </cell>
          <cell r="BM163">
            <v>80163431</v>
          </cell>
          <cell r="BN163" t="str">
            <v>D. GESTION TECNOLOGIAS DE LA INFORMACION Y COMUNICACIONES</v>
          </cell>
          <cell r="BO163" t="str">
            <v>GESTOR DE OPERACIONES</v>
          </cell>
          <cell r="BP163" t="str">
            <v>ROSA ELIANA RODRIGUEZ BERNAL</v>
          </cell>
          <cell r="BQ163" t="str">
            <v>EN EJECUCION</v>
          </cell>
        </row>
        <row r="164">
          <cell r="C164">
            <v>276</v>
          </cell>
          <cell r="D164" t="str">
            <v>ADRES-CPS-276-2023</v>
          </cell>
          <cell r="E164" t="str">
            <v>CONTRATACION DIRECTA</v>
          </cell>
          <cell r="F164" t="str">
            <v>PRESTACION DE SERVICIOS PROFESIONALES</v>
          </cell>
          <cell r="G164" t="str">
            <v>INICIAL</v>
          </cell>
          <cell r="H164">
            <v>44965</v>
          </cell>
          <cell r="I164" t="str">
            <v>DIANA MARGARITA GUTIERREZ PEREZ</v>
          </cell>
          <cell r="J164" t="str">
            <v>CC</v>
          </cell>
          <cell r="K164">
            <v>52351586</v>
          </cell>
          <cell r="L164">
            <v>9</v>
          </cell>
          <cell r="M164" t="str">
            <v>Bogotá</v>
          </cell>
          <cell r="N164" t="str">
            <v>N</v>
          </cell>
          <cell r="O164" t="str">
            <v>N/A</v>
          </cell>
          <cell r="P164" t="str">
            <v>N/A</v>
          </cell>
          <cell r="Q164" t="str">
            <v>N/A</v>
          </cell>
          <cell r="R164">
            <v>44970</v>
          </cell>
          <cell r="S164">
            <v>45089</v>
          </cell>
          <cell r="T164">
            <v>119</v>
          </cell>
          <cell r="U164">
            <v>45089</v>
          </cell>
          <cell r="V164" t="str">
            <v>13 TP+25 MEP</v>
          </cell>
          <cell r="W164"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164"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164">
            <v>383</v>
          </cell>
          <cell r="Z164">
            <v>93151501</v>
          </cell>
          <cell r="AA164">
            <v>20731148</v>
          </cell>
          <cell r="AB164">
            <v>20731148</v>
          </cell>
          <cell r="AM164">
            <v>5182787</v>
          </cell>
          <cell r="AQ164" t="str">
            <v>N/A</v>
          </cell>
          <cell r="AR164">
            <v>549</v>
          </cell>
          <cell r="AS164">
            <v>44936</v>
          </cell>
          <cell r="AT164">
            <v>269504924</v>
          </cell>
          <cell r="AU164">
            <v>2542</v>
          </cell>
          <cell r="AV164">
            <v>44966</v>
          </cell>
          <cell r="AW164">
            <v>20731148</v>
          </cell>
          <cell r="AX164" t="str">
            <v>A-02-02-02-008-003-01</v>
          </cell>
          <cell r="AY164" t="str">
            <v>SERVICIOS DE CONSULTORÍA EN ADMINISTRACIÓN Y SERVICIOS DE GESTIÓN; SERVICIOS DE TECNOLOGÍA DE LA INFORMACIÓN</v>
          </cell>
          <cell r="AZ164" t="str">
            <v>SEGUROS DEL ESTADO</v>
          </cell>
          <cell r="BA164" t="str">
            <v>14-46-101087211</v>
          </cell>
          <cell r="BB164">
            <v>44965</v>
          </cell>
          <cell r="BC164" t="str">
            <v>CUMPLIMIENTO</v>
          </cell>
          <cell r="BD164">
            <v>25</v>
          </cell>
          <cell r="BE164">
            <v>5182787</v>
          </cell>
          <cell r="BF164">
            <v>44965</v>
          </cell>
          <cell r="BG164">
            <v>44967</v>
          </cell>
          <cell r="BH164">
            <v>45275</v>
          </cell>
          <cell r="BI164">
            <v>44966</v>
          </cell>
          <cell r="BJ164" t="str">
            <v>D. OTRAS PRESTACIONES</v>
          </cell>
          <cell r="BK164" t="str">
            <v>MAURICIO PAEZ VILLALBA</v>
          </cell>
          <cell r="BM164">
            <v>1010178182</v>
          </cell>
          <cell r="BN164" t="str">
            <v>GRUPO DE VERIFICACIÓN Y AUDITORÍA DE CUENTAS</v>
          </cell>
          <cell r="BO164" t="str">
            <v>GESTOR DE OPERACIONES</v>
          </cell>
          <cell r="BP164" t="str">
            <v>KARLA MAYELIS MENGUAL REDONDO</v>
          </cell>
          <cell r="BQ164" t="str">
            <v>TERMINADO</v>
          </cell>
          <cell r="BR164" t="str">
            <v>FEMENINO</v>
          </cell>
          <cell r="BS164" t="str">
            <v>Bogotá</v>
          </cell>
          <cell r="BT164" t="str">
            <v>Cl 160-64-40 int1 apto 403</v>
          </cell>
          <cell r="BU164">
            <v>3142382048</v>
          </cell>
          <cell r="BV164" t="str">
            <v>dimagupe@gmail.com</v>
          </cell>
          <cell r="BW164">
            <v>28787</v>
          </cell>
          <cell r="BX164">
            <v>45247</v>
          </cell>
          <cell r="BY164">
            <v>45</v>
          </cell>
          <cell r="BZ164" t="str">
            <v>COMPENSAR</v>
          </cell>
          <cell r="CA164" t="str">
            <v>COLPENSIONES</v>
          </cell>
          <cell r="CB164" t="str">
            <v>POSITIVA</v>
          </cell>
          <cell r="CC164" t="str">
            <v>ENFERMERIA-ESP EN AUDITORIA CLINICA</v>
          </cell>
          <cell r="CH164" t="str">
            <v>CO1.PCCNTR.4582901</v>
          </cell>
        </row>
        <row r="165">
          <cell r="C165">
            <v>385</v>
          </cell>
          <cell r="D165" t="str">
            <v>ADRES-CPS-385-2023</v>
          </cell>
          <cell r="E165" t="str">
            <v>CONTRATACION DIRECTA</v>
          </cell>
          <cell r="F165" t="str">
            <v>PRESTACION DE SERVICIOS</v>
          </cell>
          <cell r="G165" t="str">
            <v>INICIAL</v>
          </cell>
          <cell r="H165">
            <v>44994</v>
          </cell>
          <cell r="I165" t="str">
            <v>CAJA DE COMPENSACIÓN FAMILIAR COMPENSAR</v>
          </cell>
          <cell r="J165" t="str">
            <v>Nit</v>
          </cell>
          <cell r="K165">
            <v>860066942</v>
          </cell>
          <cell r="L165">
            <v>7</v>
          </cell>
          <cell r="M165" t="str">
            <v>Bogotá</v>
          </cell>
          <cell r="N165" t="str">
            <v>J</v>
          </cell>
          <cell r="O165" t="str">
            <v>Juan Pablo Mejia Niño</v>
          </cell>
          <cell r="P165">
            <v>79557597</v>
          </cell>
          <cell r="Q165" t="str">
            <v>N/A</v>
          </cell>
          <cell r="R165">
            <v>45000</v>
          </cell>
          <cell r="S165">
            <v>45272</v>
          </cell>
          <cell r="T165">
            <v>272</v>
          </cell>
          <cell r="U165">
            <v>45272</v>
          </cell>
          <cell r="V165" t="str">
            <v>N/A</v>
          </cell>
          <cell r="W165" t="str">
            <v>Prestación de servicios en actividades de bienestar e incentivos para los servidores públicos de la ADMINISTRADORA DE LOS RECURSOS DEL SISTEMA GENERAL DE SEGURIDAD SOCIAL EN SALUD ADRES.</v>
          </cell>
          <cell r="X165" t="str">
            <v>1. Presentar a la supervisión contractual, un cronograma para el desarrollo de las
actividades de bienestar, cinco (5) días hábiles siguientes a la firma del acta de inicio, para su
aprobación.
2. Ejecutar las actividades en las fechas y las horas previstas de común acuerdo con el
supervisor del contrato, teniendo en cuenta que sus modificaciones se realizarán con una
antelación no inferior a tres (3) días hábiles. 3. Asignar un coordinador general, el cual será el contacto directo con el supervisor(a) del
contrato; así como un supervisor por cada una de las actividades de las especificaciones técnicas;
y un coordinador para cada una de las actividades a excepción de actividad de las entregas de
bonos y boletería.
4. Poner a disposición, presentación y ficha técnica en reuniones mensuales presenciales
y/o virtuales a solicitud del supervisor y el contratista como mínimo (3) tres propuestas al supervisor
del contrato y al Coordinador(a) de la Administradora de los Recursos del Sistema de Seguridad
en Salud ADRES referentes a las instalaciones y/o lugares requeridos, los menús de los refrigerios
y/o almuerzos, transporte de las actividades lugares, bonos, distintivos, personal logístico,
transporte, facilitadores, animadores, presentadores, productos que se soliciten entrega a domicilio
presentación campañas de expectativas, invitaciones – aspectos que apliquen según sea el caso
de cada actividad insumos o materiales a utilizar si aplica, con su respectivo presupuesto y que se
encuentran contenidas en el objeto del contrato de acuerdo con las especificaciones técnicas
requeridas, un mes antes de la ejecución de la actividad a desarrollar, así como el balance
financiero de las actividades que ya se hayan realizado. Con el fin de definir parámetros y
retroalimentación de las mismas. Se firmará acta física o digital.
Parágrafo 1: El supervisor del contrato, dará respuesta de la selección de alternativas de cada
uno de los ítems mencionados anteriormente, mínimo (3) días hábiles después de realizar las
visitas técnicas y de conocer el personal en caso de que aplique.
Parágrafo 2: Adicionalmente el supervisor y el coordinador del contrato se reunirán semanalmente
con el fin de conocer avances y gestión de las actividades, así como el estado financiero del
presupuesto utilizado, facturado y pagado y cualquier novedad que surja frente al mismo. Se
firmará acta física o digital.
Parágrafo 3: El contratista deberá allegar las muestras y/o pruebas de los productos a la
supervisión del contrato, en un término no mayor a quince (15) días hábiles previo a la ejecución
de la actividad, para tal fin las partes deberán efectuar las actividades pertinentes que permitan el
cumplimiento de esta gestión, sin que ocasione costo alguno.
Parágrafo 4: El supervisor del contrato deberá adelantar las acciones de coordinación, gestión y
operación de las actividades requeridas por la entidad con el personal que designe para tal fin el
contratista. Adicionalmente se realizará una reunión técnica de forma virtual o presencial mínimo
con (5) días de ejecutarse el evento, con todo el personal involucrado en su ejecución y el
supervisor del contrato. Se firmará Acta como evidencia.
5. Realizar visitas técnicas, a los lugares y/o instalaciones de acuerdo con las propuestas
presentadas, con el fin de conocer, verificar y garantizar el reconocimiento del sitio y la evaluación
de riesgos, así como la prueba del menú ofertado para cada una de las actividades que lo requiera.
Dichas visitas contarán con la asistencia del supervisor del contrato, y el Coordinador del Grupo
Interno de Gestión del Talento Humano de la ADRES. Por parte del contratista deberán asistir el
coordinador del contrato, un delegado de seguridad y salud en el trabajo del contratista Todos los
costos que se generen para dar cumplimiento a la visita técnica estarán a cargo del contratista. Se
realizarán un mes antes al desarrollo de cada actividad. Se firmará un acta entre las partes, donde
se describa las sugerencias y se evidencia la aprobación de los sitios y menús aprobados Parágrafo: En caso de la no asistencia por fuerza mayor del supervisor del contrato, el mismo
asignará un delegado quien retroalimentará al supervisor del contrato, sobre el desarrollo de la
actividad con la respectiva verificación de cumplimiento de la ficha técnica contenida en las
especificaciones técnicas de cada actividad, la cual llevará firma del coordinador de la actividad y
el delegado de la ADRES.
6. Para las actividades que incluyan niños, grupo familiar y servidores públicos que
presenten rutinas de alimentación diferentes a la tradicional (bebé, vegetarianos, veganos,
intolerantes a la lactosa etc.), el contratista deberá suministrar menús especiales, según sea la
solicitud de la entidad.
7. Contar con el personal capacitado en primeros auxilios necesario para el desarrollo
óptimo de cada una de las diferentes actividades y eventos recreativos, lúdicos y deportivos
8. Contar con el personal capacitado para las actividades que se realicen de forma virtual,
se garantice el soporte técnico con la seguridad de la información y la calidad de la trasmisión a
nivel tecnológico.
9. La entrega de bonos, boletería, pases, materiales, insumos necesarios para acceder a
los servicios requeridos, podrán ser vigentes entre tres a, seis meses dependiendo el tipo de bono.
El contratista debe suministrar por correo electrónico los datos del operador provisto, así como los
pasos a seguir para redimirlos y utilizarlos.
Parágrafo 1: Si los bonos, boletería, distintivos son físicos se entregarán con el respectivo
instructivo de redención, diligenciando el formato GETH-F26 “Formato de entregas”, facilitando un
promotor que haga la entrega individual a cada uno de los servidores públicos. La entrega debe
hacerse en un tiempo mínimo de (3) días hábiles. Una vez gestionada la solicitud.
Parágrafo 2: Si los bonos, boletería pases, identificaciones, son digitales, el contratista deberá
entregar al supervisor del contrato en un tiempo no máximo de (15) días hábiles después de que
el supervisor del contrato realice la solicitud, al correo institucional con el respectivo instructivo de
redención y uso.
Parágrafo 3: El contratista debe entregar al supervisor del contrato un reporte de la entrega de
estos, así como la trazabilidad de gestión si se presentara alguna inconsistencia en la entrega o
redención de estos. (2) días hábiles siguientes a la totalidad de las entregas.
Parágrafo 4: En caso de que los bonos, pases, boletería, suministrados por la plataforma de
bienestar y no sean utilizados dentro del plazo establecido, el valor de estos debe ser cargado al
funcionario, para que pueda utilizar el valor en servicios que disponga en sus sedes propias el
contratista.
Parágrafo 5: Dos meses antes de la terminación de la vigencia de los bonos, el ccontratista debe
remitir un reporte de usos en la actividad e que aplique por parte del contratista.10. El contratista realizará las gestiones tendientes a llevar a cabo la efectiva entrega de los
insumos, materiales, en el domicilio de los servidores públicos, para esto, el contratista, deberá
informar al supervisor del contrato los días en que realizará la entrega. Las direcciones de domicilio
serán suministradas por parte de la ADRES.
Parágrafo 1: En el caso de que los insumos, materiales se entreguen en mal estado o incompletos,
el contratista deberá hacer una segunda entrega sin cobro adicional. La nueva entrega no puede
superar los dos (2) días hábiles. Terminadas las entregas en un lapso no menor a (3) días hábiles;
el contratista, a través de correo electrónico deberá remitir informe de entregas que contenga como
mínimo los siguientes datos: i) detalle de recibido de los servidores públicos; ii) trazabilidad de
inconsistencias presentadas y iii) solución de estas.
Parágrafo 2: Para la entrega a domicilio se solicita que el contratista notifique la fecha estimada
de entrega, para que el supervisor informe al funcionario. El soporte de entrega debe contener los
siguientes datos (descripción del producto, cantidad, nombres y apellidos de cédula de quien
recibe).
11. Atender las modificaciones que hubiere lugar para la realización de las actividades
contenidas en cada una de las especificaciones técnicas, por razones de fuerza mayor, aso fortuito
o necesidades de la Administradora de los Recursos del Sistema de Seguridad en Salud ADRES,
siempre y cuando se garantice que la cobertura y las actividades cumplan con el objetivo propuesto
para cada una de ellas y no se excedan con el presupuesto del contrato. Para tal efecto, se dará
cumplimento a las disposiciones contenidas en el Manual de Contratación, Supervisión e
Interventoría de la entidad, referentes a las modificaciones contractuales.
12. Garantizar que el evento que no se pueda llevar a cabo, por lluvias o alguna otra
eventualidad que no se pueda manejar, se organizará una actividad alterna que permita cumplir
con la jornada, sin incurrir en un costo adicional para la entidad, la cual debe contar con las mismas
especificaciones y condiciones de calidad.
13. Los entrenamientos por disciplina deportiva se realizan presencial con frecuencia de seis
sesiones (6) espacios y una duración de (2) horas previamente acordadas con el supervisor y el
contratista. EL torneo y entrenamiento de la olimpiada deportiva se realizarán en canchas cubiertas
y/o en caso de lluvia se reprogramarán sin ocasionar costo del escenario en la sede del contratista
Se presentará reglamentos del torneo de bolos para lo cual se realizará congreso técnico, en las
instalaciones de la entidad, (5) días antes del inicio del torneo y una reunión virtual.
14. Suministrar servicio de transporte para las actividades que se requiera de acuerdo con
las especificaciones técnicas adjuntas al presente documento. Los buses deben ser modelo 2018
en adelante y se debe entregar los siguientes documentos antes del desarrollo de la actividad:
seguros, revisiones técnico-mecánicas, registro preoperacional de los vehículos, póliza de todo
riesgo, hoja del vehículo o mantenimientos, plan estratégico de seguridad vial (Registro ante el
Ministerio de Transporte), copia de la planilla de seguridad social vigentes de los conductores y
los demás requisitos que permita la movilidad del vehículo por organismos de tránsito así mismo
debe estar en buen estado y aseado. La prestación de este servicio, cuando sea requerido, será
desde las instalaciones de la ADRES hasta el sitio del evento y desde el sitio del evento hasta las
instalaciones de la ADRES.</v>
          </cell>
          <cell r="Y165"/>
          <cell r="Z165" t="str">
            <v>90101800
90111600
90111800
90141500
90141600
90141700</v>
          </cell>
          <cell r="AA165">
            <v>650000000</v>
          </cell>
          <cell r="AB165">
            <v>650000000</v>
          </cell>
          <cell r="AC165"/>
          <cell r="AD165"/>
          <cell r="AE165"/>
          <cell r="AF165"/>
          <cell r="AG165"/>
          <cell r="AH165"/>
          <cell r="AI165"/>
          <cell r="AJ165"/>
          <cell r="AK165"/>
          <cell r="AL165"/>
          <cell r="AM165"/>
          <cell r="AN165"/>
          <cell r="AO165"/>
          <cell r="AP165"/>
          <cell r="AQ165" t="str">
            <v>N/A</v>
          </cell>
          <cell r="AR165">
            <v>543</v>
          </cell>
          <cell r="AS165">
            <v>44943</v>
          </cell>
          <cell r="AT165">
            <v>650000000</v>
          </cell>
          <cell r="AU165">
            <v>4365</v>
          </cell>
          <cell r="AV165">
            <v>44995</v>
          </cell>
          <cell r="AW165">
            <v>650000000</v>
          </cell>
          <cell r="AX165" t="str">
            <v>A-02-02-02-008-003-01</v>
          </cell>
          <cell r="AY165" t="str">
            <v>SERVICIOS DE CONSULTORÍA EN ADMINISTRACIÓN Y SERVICIOS DE GESTIÓN; SERVICIOS DE TECNOLOGÍA DE LA INFORMACIÓN</v>
          </cell>
          <cell r="AZ165" t="str">
            <v>SEGUROS DEL ESTADO</v>
          </cell>
          <cell r="BA165" t="str">
            <v>18-44-101087554</v>
          </cell>
          <cell r="BB165">
            <v>44995</v>
          </cell>
          <cell r="BC165" t="str">
            <v>CUMPLIMIENTO-CALIDAD DEL SERVICIO-PAGO DE SALARIOS PRESTACIONES SOCIALES E IND</v>
          </cell>
          <cell r="BD165">
            <v>25</v>
          </cell>
          <cell r="BE165" t="str">
            <v>162.500.000-130.000.000-32.500.000</v>
          </cell>
          <cell r="BF165"/>
          <cell r="BG165">
            <v>44999</v>
          </cell>
          <cell r="BH165">
            <v>46368</v>
          </cell>
          <cell r="BI165" t="str">
            <v>N/A</v>
          </cell>
          <cell r="BJ165" t="str">
            <v>D. ADMINISTRATIVA Y FINANCIERA</v>
          </cell>
          <cell r="BK165" t="str">
            <v>FRANCY ABRIL MORALES-ALICIA JUDITH BENITEZ GOMEZ RAD 20236400053713 A PARTIR DEL 24 DE AGOSTO DE 2023</v>
          </cell>
          <cell r="BL165"/>
          <cell r="BM165">
            <v>52498179</v>
          </cell>
          <cell r="BN165" t="str">
            <v>GRUPO DE GESTIÓN DE TALENTO HUMANO</v>
          </cell>
          <cell r="BO165" t="str">
            <v>GESTOR DE OPERACIONES</v>
          </cell>
          <cell r="BP165" t="str">
            <v>MARIA ALEXANDRA SANDOVAL CONCHA</v>
          </cell>
          <cell r="BQ165" t="str">
            <v>EN EJECUCION</v>
          </cell>
          <cell r="BR165" t="str">
            <v>N/A</v>
          </cell>
          <cell r="BS165" t="str">
            <v>Bogotá</v>
          </cell>
          <cell r="BT165" t="str">
            <v>AV 68 No 49 A - 47</v>
          </cell>
          <cell r="BU165">
            <v>4285088</v>
          </cell>
          <cell r="BV165" t="str">
            <v>N/A</v>
          </cell>
          <cell r="BW165" t="str">
            <v>N/A</v>
          </cell>
          <cell r="BX165" t="str">
            <v>N/A</v>
          </cell>
          <cell r="BY165" t="str">
            <v>N/A</v>
          </cell>
          <cell r="BZ165" t="str">
            <v>N/A</v>
          </cell>
          <cell r="CA165" t="str">
            <v>N/A</v>
          </cell>
          <cell r="CB165" t="str">
            <v>N/A</v>
          </cell>
          <cell r="CC165" t="str">
            <v>N/A</v>
          </cell>
          <cell r="CD165"/>
          <cell r="CE165"/>
          <cell r="CF165"/>
          <cell r="CG165"/>
          <cell r="CH165" t="str">
            <v>CO1.PCCNTR.4720403</v>
          </cell>
          <cell r="CI165"/>
          <cell r="CJ165"/>
          <cell r="CK165"/>
          <cell r="CL165"/>
          <cell r="CM165"/>
          <cell r="CN165"/>
          <cell r="CO165"/>
        </row>
        <row r="166">
          <cell r="C166">
            <v>684</v>
          </cell>
          <cell r="D166" t="str">
            <v>ADRES-CPS-684-2023</v>
          </cell>
          <cell r="E166" t="str">
            <v>CONTRATACION DIRECTA</v>
          </cell>
          <cell r="F166" t="str">
            <v>PRESTACION DE SERVICIOS PROFESIONALES</v>
          </cell>
          <cell r="G166" t="str">
            <v>INICIAL</v>
          </cell>
          <cell r="H166">
            <v>45083</v>
          </cell>
          <cell r="I166" t="str">
            <v>CAMILO ANDRES MOLANO PULIDO</v>
          </cell>
          <cell r="J166" t="str">
            <v>CC</v>
          </cell>
          <cell r="K166">
            <v>1049618320</v>
          </cell>
          <cell r="L166">
            <v>5</v>
          </cell>
          <cell r="N166" t="str">
            <v>N</v>
          </cell>
          <cell r="O166" t="str">
            <v>N/A</v>
          </cell>
          <cell r="P166" t="str">
            <v>N/A</v>
          </cell>
          <cell r="Q166" t="str">
            <v>N/A</v>
          </cell>
          <cell r="R166">
            <v>45085</v>
          </cell>
          <cell r="S166">
            <v>45291</v>
          </cell>
          <cell r="T166">
            <v>206</v>
          </cell>
          <cell r="U166">
            <v>45291</v>
          </cell>
          <cell r="W166"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166"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166">
            <v>80121706</v>
          </cell>
          <cell r="AA166">
            <v>55808000</v>
          </cell>
          <cell r="AB166">
            <v>55808000</v>
          </cell>
          <cell r="AM166">
            <v>6976000</v>
          </cell>
          <cell r="AQ166" t="str">
            <v>N/A</v>
          </cell>
          <cell r="AR166">
            <v>767</v>
          </cell>
          <cell r="AS166">
            <v>45071</v>
          </cell>
          <cell r="AT166">
            <v>819819520</v>
          </cell>
          <cell r="AU166">
            <v>10063</v>
          </cell>
          <cell r="AV166">
            <v>45085</v>
          </cell>
          <cell r="AW166">
            <v>55808000</v>
          </cell>
          <cell r="AX166" t="str">
            <v>A-02-02-02-008-002-01</v>
          </cell>
          <cell r="AY166" t="str">
            <v>SERVICIOS JURÍDICOS</v>
          </cell>
          <cell r="AZ166" t="str">
            <v>SEGUROS DEL ESTADO</v>
          </cell>
          <cell r="BA166" t="str">
            <v>33-44101239008</v>
          </cell>
          <cell r="BB166">
            <v>45082</v>
          </cell>
          <cell r="BC166" t="str">
            <v>CUMPLIMIENTO</v>
          </cell>
          <cell r="BD166">
            <v>25</v>
          </cell>
          <cell r="BE166">
            <v>13952000</v>
          </cell>
          <cell r="BF166">
            <v>45082</v>
          </cell>
          <cell r="BG166">
            <v>45084</v>
          </cell>
          <cell r="BH166">
            <v>45478</v>
          </cell>
          <cell r="BI166">
            <v>45085</v>
          </cell>
          <cell r="BJ166" t="str">
            <v>O. ASESORA JURIDICA</v>
          </cell>
          <cell r="BK166" t="str">
            <v>CRISTIAN DAVID PAEZ PAEZ</v>
          </cell>
          <cell r="BM166">
            <v>1049614764</v>
          </cell>
          <cell r="BN166" t="str">
            <v>GRUPO DE REPRESENTACION JUDICIAL</v>
          </cell>
          <cell r="BO166" t="str">
            <v>GESTOR DE OPERACIONES</v>
          </cell>
          <cell r="BP166" t="str">
            <v>DIANA CAROLINA BONILLA RODRIGUEZ</v>
          </cell>
          <cell r="BQ166" t="str">
            <v>EN EJECUCION</v>
          </cell>
        </row>
        <row r="167">
          <cell r="C167">
            <v>9</v>
          </cell>
          <cell r="D167" t="str">
            <v>ADRES-CPS-009-2023</v>
          </cell>
          <cell r="E167" t="str">
            <v>CONTRATACION DIRECTA</v>
          </cell>
          <cell r="F167" t="str">
            <v>PRESTACION DE SERVICIOS PROFESIONALES</v>
          </cell>
          <cell r="G167" t="str">
            <v>INICIAL</v>
          </cell>
          <cell r="H167">
            <v>44938</v>
          </cell>
          <cell r="I167" t="str">
            <v>LISBETH SANCHEZ ESCARRAGA</v>
          </cell>
          <cell r="J167" t="str">
            <v>CC</v>
          </cell>
          <cell r="K167">
            <v>52379431</v>
          </cell>
          <cell r="L167">
            <v>8</v>
          </cell>
          <cell r="M167" t="str">
            <v>Bogotá</v>
          </cell>
          <cell r="N167" t="str">
            <v>N</v>
          </cell>
          <cell r="O167" t="str">
            <v>N/A</v>
          </cell>
          <cell r="P167" t="str">
            <v>N/A</v>
          </cell>
          <cell r="Q167" t="str">
            <v>N/A</v>
          </cell>
          <cell r="R167">
            <v>44938</v>
          </cell>
          <cell r="S167">
            <v>45057</v>
          </cell>
          <cell r="T167">
            <v>119</v>
          </cell>
          <cell r="U167">
            <v>45057</v>
          </cell>
          <cell r="V167" t="str">
            <v>1 TP+MA+70 MEPR</v>
          </cell>
          <cell r="W167" t="str">
            <v xml:space="preserve">Prestar servicios profesionales especializados a la Dirección General en el acompañamiento y asistencia técnica para asesorar el fortalecimiento de la Entidad en el marco de los procesos que se requieren para la debida gestión de la ADRES </v>
          </cell>
          <cell r="X167" t="str">
            <v>1. Brindar asesoría técnica a la Dirección General. en los asuntos propios del objeto contractual y emitir las recomendaciones correspondientes para fortalecer los procesos de las áreas misionales y de apoyo para el cumplimiento de los objetivos y funciones de la ADRES. 2. Realizar las actividades relacionadas con el acompañamiento técnico que requieran las diferentes dependencias de la entidad para garantizar la eficiencia de los procesos misionales propios de la entidad en la administración de los recursos del Sistema General de Seguridad Social en Salud que sean requeridos por la Dirección General para el cumplimiento del objeto del contrato. 3. Revisar. analizar y proyectar los informes y documentos que requiera la Dirección General en los temas técnicos. administrativos y/o relacionados con los procesos de administración de los recursos del sistema de salud administrados por la entidad. de conformidad con el objeto contractual que le solicite el Supervisor del Contrato 4. Efectuar el acompañamiento técnico que se requiera en los asuntos relacionados con el objeto de
contrato. o el cumplimiento de las obligaciones pactadas. en los eventos en los que se presenten
actualizaciones normativas que involucren las funciones. actuaciones y/o los procedimientos solicitados
por la Dirección General de la ADRES
5. Ejercer el apoyo a la supervisión en los contratos que le asigne la Dirección General.
6. Revisar y elaborar las recomendaciones técnicas que requiera la Dirección General para la formulación
del Plan Estratégico y Plan de Acción de la entidad. así como aquellos relacionados con el cumplimiento
de los objetivos y funciones en cada una de las áreas misionales y de apoyo según la estructura de la
ADRES.
7. Asistir a las reuniones virtuales y presenciales que señale el supervisor del contrato. relacionadas con el
objeto del mismo.
8. Cumplir con las demás actividades que estén relacionadas con el objeto contractua</v>
          </cell>
          <cell r="Y167">
            <v>47</v>
          </cell>
          <cell r="Z167">
            <v>93151501</v>
          </cell>
          <cell r="AA167">
            <v>87913792</v>
          </cell>
          <cell r="AB167">
            <v>87913792</v>
          </cell>
          <cell r="AM167">
            <v>18469284</v>
          </cell>
          <cell r="AN167" t="str">
            <v>S</v>
          </cell>
          <cell r="AO167">
            <v>3509163.96</v>
          </cell>
          <cell r="AP167">
            <v>21978447.960000001</v>
          </cell>
          <cell r="AQ167" t="str">
            <v>N/A</v>
          </cell>
          <cell r="AR167">
            <v>388</v>
          </cell>
          <cell r="AS167">
            <v>44932</v>
          </cell>
          <cell r="AT167">
            <v>87913792</v>
          </cell>
          <cell r="AU167">
            <v>373</v>
          </cell>
          <cell r="AV167">
            <v>44938</v>
          </cell>
          <cell r="AW167">
            <v>87913792</v>
          </cell>
          <cell r="AX167" t="str">
            <v>A-02-02-02-008-003-01</v>
          </cell>
          <cell r="AY167" t="str">
            <v>SERVICIOS DE CONSULTORÍA EN ADMINISTRACIÓN Y SERVICIOS DE GESTIÓN; SERVICIOS DE TECNOLOGÍA DE LA INFORMACIÓN</v>
          </cell>
          <cell r="AZ167" t="str">
            <v>SEGUROS DEL ESTADO</v>
          </cell>
          <cell r="BA167" t="str">
            <v>37-44-101040157</v>
          </cell>
          <cell r="BB167">
            <v>44938</v>
          </cell>
          <cell r="BC167" t="str">
            <v>CUMPLIMIENTO</v>
          </cell>
          <cell r="BD167">
            <v>25</v>
          </cell>
          <cell r="BE167">
            <v>21978448</v>
          </cell>
          <cell r="BF167">
            <v>44938</v>
          </cell>
          <cell r="BG167">
            <v>44938</v>
          </cell>
          <cell r="BH167">
            <v>45242</v>
          </cell>
          <cell r="BI167">
            <v>44938</v>
          </cell>
          <cell r="BJ167" t="str">
            <v>D. GENERAL</v>
          </cell>
          <cell r="BK167" t="str">
            <v>JULIETA NARANJO LUJAN</v>
          </cell>
          <cell r="BM167">
            <v>52255929</v>
          </cell>
          <cell r="BN167" t="str">
            <v>D. GENERAL</v>
          </cell>
          <cell r="BO167" t="str">
            <v>ASESOR</v>
          </cell>
          <cell r="BP167" t="str">
            <v>DIANA CAROLINA BONILLA RODRIGUEZ</v>
          </cell>
          <cell r="BQ167" t="str">
            <v>TERMINADO</v>
          </cell>
          <cell r="BR167" t="str">
            <v>FEMENINO</v>
          </cell>
          <cell r="BS167" t="str">
            <v>Bogotá</v>
          </cell>
          <cell r="BT167" t="str">
            <v>Cra 60 22 99 Torre 1 pto 701</v>
          </cell>
          <cell r="BU167"/>
          <cell r="BV167" t="str">
            <v>lisaests@gmail.com</v>
          </cell>
          <cell r="BW167">
            <v>28281</v>
          </cell>
          <cell r="BX167">
            <v>45247</v>
          </cell>
          <cell r="BY167">
            <v>46</v>
          </cell>
          <cell r="BZ167" t="str">
            <v>SANITAS</v>
          </cell>
          <cell r="CA167" t="str">
            <v>COLPENSIONES</v>
          </cell>
          <cell r="CB167" t="str">
            <v>POSITIVA</v>
          </cell>
          <cell r="CC167" t="str">
            <v>TRABAJO SOCIAL-ESP EN ALTA GERENCIA DELSISTEMA DE SEGURIDAD SOCIAL EN SALUD-ESP EN AUDITORIA Y GARANTIA DE CALIDAD EN SALUD-MAESTRIA EN PROTECCION SOCIAL</v>
          </cell>
          <cell r="CH167" t="str">
            <v>CO1.PCCNTR.4391523</v>
          </cell>
        </row>
        <row r="168">
          <cell r="C168">
            <v>650</v>
          </cell>
          <cell r="D168" t="str">
            <v>ADRES-CPS-650-2023</v>
          </cell>
          <cell r="E168" t="str">
            <v>CONTRATACION DIRECTA</v>
          </cell>
          <cell r="F168" t="str">
            <v>PRESTACION DE SERVICIOS PROFESIONALES</v>
          </cell>
          <cell r="G168" t="str">
            <v>INICIAL</v>
          </cell>
          <cell r="H168">
            <v>45079</v>
          </cell>
          <cell r="I168" t="str">
            <v>CAMILO ANDRES SANCHEZ ESPITIA</v>
          </cell>
          <cell r="J168" t="str">
            <v>CC</v>
          </cell>
          <cell r="K168">
            <v>1015409388</v>
          </cell>
          <cell r="L168">
            <v>5</v>
          </cell>
          <cell r="M168" t="str">
            <v>Bogotá</v>
          </cell>
          <cell r="N168" t="str">
            <v>N</v>
          </cell>
          <cell r="O168" t="str">
            <v>N/A</v>
          </cell>
          <cell r="P168" t="str">
            <v>N/A</v>
          </cell>
          <cell r="Q168" t="str">
            <v>N/A</v>
          </cell>
          <cell r="R168">
            <v>45090</v>
          </cell>
          <cell r="S168">
            <v>45291</v>
          </cell>
          <cell r="T168">
            <v>201</v>
          </cell>
          <cell r="U168">
            <v>45291</v>
          </cell>
          <cell r="V168" t="str">
            <v>14 TP</v>
          </cell>
          <cell r="W168" t="str">
            <v>Prestar los servicios profesionales a las actividades que conllevan al giro de los recursos a los
terceros beneficiarios, de los procesos misionales, así como los procedimientos asociados al grupo
de Gestion de pagos y portafolio</v>
          </cell>
          <cell r="X168" t="str">
            <v xml:space="preserve">1. Prestar los servicios profesionales que conlleven 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Realizar propuestas de acciones de mejora continua para maximizar los resultados de los procesos en los cuales desarrolla sus actividades, recomendando y sugiriendo las acciones convenientes para la coordinación. 10. Guardar estricta reserva y confidencialidad sobre las operaciones, sus resultados y sobre la información que tenga acceso en la ejecución de las obligaciones y/o la que conozca por medio de las actividades propias de la Coordinación de Gestión de Pago y Portafolio. 11. Abstenerse de realizar directa e indirectamente operaciones, utilizando información privilegiada, suministrándola a terceros o recomendando la realización de operaciones con fundamento en dicha información 12. Prestar los profesionales correspondientes a la reprogramación de pagos de todos
los procesos misionales y los relacionados con programas COVID (THS – CET).
13. Realizar el seguimiento y calculo requeridos en el marco del Decreto 1437 Cuentas
Maestras a cargo del grupo de Gestión de Pagos y Portafolio.
14. Prestar los servicios profesionales en el momento que sea requerido para el
proceso de implementación de la solución tecnológica ERP enfocada a los procesos
Financieros de la URA (Unidad de Recursos Administrados) de la ADRES
15. Las demás actividades que se deriven del objeto y naturaleza del contrato,
que para el efecto le designe la Entidad.
16. Realizar las actividades que conlleven a la organización de las carpetas,
documentos y/o soportes que se generen a partir de la aplicación del procedimiento de
giro de recursos o pago de procesos misionales </v>
          </cell>
          <cell r="Z168">
            <v>93151501</v>
          </cell>
          <cell r="AA168">
            <v>39442448</v>
          </cell>
          <cell r="AB168">
            <v>39442448</v>
          </cell>
          <cell r="AM168">
            <v>4930306</v>
          </cell>
          <cell r="AQ168" t="str">
            <v>N/A</v>
          </cell>
          <cell r="AR168">
            <v>774</v>
          </cell>
          <cell r="AS168">
            <v>45072</v>
          </cell>
          <cell r="AT168">
            <v>39442448</v>
          </cell>
          <cell r="AU168">
            <v>10022</v>
          </cell>
          <cell r="AV168">
            <v>45082</v>
          </cell>
          <cell r="AW168">
            <v>39442448</v>
          </cell>
          <cell r="AX168" t="str">
            <v>A-02-02-02-008-003-09</v>
          </cell>
          <cell r="AY168" t="str">
            <v>OTROS SERVICIOS PROFESIONALES Y TÉCNICOS N.C.P</v>
          </cell>
          <cell r="AZ168" t="str">
            <v>SEGUROS DEL ESTADO</v>
          </cell>
          <cell r="BA168" t="str">
            <v>25-46-101028274</v>
          </cell>
          <cell r="BB168">
            <v>45079</v>
          </cell>
          <cell r="BC168" t="str">
            <v>CUMPLIMIENTO</v>
          </cell>
          <cell r="BD168">
            <v>25</v>
          </cell>
          <cell r="BE168">
            <v>9860612</v>
          </cell>
          <cell r="BF168">
            <v>45079</v>
          </cell>
          <cell r="BG168">
            <v>45090</v>
          </cell>
          <cell r="BH168">
            <v>45474</v>
          </cell>
          <cell r="BI168">
            <v>45080</v>
          </cell>
          <cell r="BJ168" t="str">
            <v>D. DE GESTION DE LOS RECURSOS FINANCIEROS DE LA SALUD</v>
          </cell>
          <cell r="BK168" t="str">
            <v>RAFAEL GUILLERMO ANAYA SANTRICH</v>
          </cell>
          <cell r="BM168">
            <v>80242798</v>
          </cell>
          <cell r="BP168" t="str">
            <v>ROSA ELIANA RODRIGUEZ BERNAL</v>
          </cell>
          <cell r="BQ168" t="str">
            <v>EN EJECUCION</v>
          </cell>
        </row>
        <row r="169">
          <cell r="C169">
            <v>806</v>
          </cell>
          <cell r="D169" t="str">
            <v>ADRES-CPS-806-2023</v>
          </cell>
          <cell r="E169" t="str">
            <v>CONTRATACION DIRECTA</v>
          </cell>
          <cell r="F169" t="str">
            <v>PRESTACION DE SERVICIOS DE APOYO A LA GESTION</v>
          </cell>
          <cell r="G169" t="str">
            <v>INICIAL</v>
          </cell>
          <cell r="H169">
            <v>45098</v>
          </cell>
          <cell r="I169" t="str">
            <v>CAMILO RINCON CUERVO</v>
          </cell>
          <cell r="J169" t="str">
            <v>CC</v>
          </cell>
          <cell r="K169">
            <v>79341448</v>
          </cell>
          <cell r="L169">
            <v>6</v>
          </cell>
          <cell r="N169" t="str">
            <v>N</v>
          </cell>
          <cell r="O169" t="str">
            <v>N/A</v>
          </cell>
          <cell r="P169" t="str">
            <v>N/A</v>
          </cell>
          <cell r="Q169" t="str">
            <v>N/A</v>
          </cell>
          <cell r="R169">
            <v>45100</v>
          </cell>
          <cell r="S169">
            <v>45291</v>
          </cell>
          <cell r="T169">
            <v>191</v>
          </cell>
          <cell r="U169">
            <v>45291</v>
          </cell>
          <cell r="W169"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169" t="str">
            <v>1. Elaborar o proveer los documentos, requerimientos, oficios y demás insumos que se requieran en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 2. Realizar el seguimiento y monitoreo del proceso de auditoria concurrente, a través de la validación de la consistencia de la información generada a partir de las fuentes internas y externas que se validan. 3. Participar en la elaboración de los informes que sean requeridos por organismos de control internos y/o externos, así como los diferentes actores involucrados en el proceso de validación de resultados de auditoría concurrente. 4. Efectuar el seguimiento de gestión documental de las comunicaciones remitidas en relación con el proceso de auditoría concurrente. 5. Asistir a las reuniones que señale el supervisor del contrato, relacionadas con el objeto del contrato. 6. Cumplir con las demás actividades que estén relacionadas con el objeto contractual.</v>
          </cell>
          <cell r="Z169">
            <v>93151501</v>
          </cell>
          <cell r="AA169">
            <v>54151615</v>
          </cell>
          <cell r="AB169">
            <v>54151615</v>
          </cell>
          <cell r="AM169">
            <v>7735945</v>
          </cell>
          <cell r="AQ169" t="str">
            <v>N/A</v>
          </cell>
          <cell r="AR169">
            <v>730</v>
          </cell>
          <cell r="AS169">
            <v>45065</v>
          </cell>
          <cell r="AT169">
            <v>108303230</v>
          </cell>
          <cell r="AU169">
            <v>10262</v>
          </cell>
          <cell r="AV169">
            <v>45100</v>
          </cell>
          <cell r="AW169">
            <v>54151615</v>
          </cell>
          <cell r="AX169" t="str">
            <v>A-02-02-02-008-003-01</v>
          </cell>
          <cell r="AY169" t="str">
            <v>SERVICIOS DE CONSULTORÍA EN ADMINISTRACIÓN Y SERVICIOS DE GESTIÓN; SERVICIOS DE TECNOLOGÍA DE LA INFORMACIÓN</v>
          </cell>
          <cell r="AZ169" t="str">
            <v>ASEGURADORA SOLIDARIA DE COLOMBIA</v>
          </cell>
          <cell r="BA169" t="str">
            <v>380-47-994000136450</v>
          </cell>
          <cell r="BB169">
            <v>45100</v>
          </cell>
          <cell r="BC169" t="str">
            <v>CUMPLIMIENTO</v>
          </cell>
          <cell r="BD169">
            <v>25</v>
          </cell>
          <cell r="BE169">
            <v>13537903.75</v>
          </cell>
          <cell r="BF169">
            <v>45098</v>
          </cell>
          <cell r="BG169">
            <v>45100</v>
          </cell>
          <cell r="BH169">
            <v>45476</v>
          </cell>
          <cell r="BI169">
            <v>45100</v>
          </cell>
          <cell r="BJ169" t="str">
            <v>D. OTRAS PRESTACIONES</v>
          </cell>
          <cell r="BK169" t="str">
            <v>MAYRA ALEJANDRA PEREZ BEJARANO-CAMILO ANDRES PLAZAS VELOZA RAD 20236400054973 A PARTIR DEL 1 DE SEPTIEMBRE</v>
          </cell>
          <cell r="BM169">
            <v>1026550881</v>
          </cell>
          <cell r="BN169" t="str">
            <v>GRUPO DE VERIFICACIÓN Y AUDITORÍA DE CUENTAS</v>
          </cell>
          <cell r="BO169" t="str">
            <v>GESTOR DE OPERACIONES</v>
          </cell>
          <cell r="BP169" t="str">
            <v>DIANA CAROLINA BONILLA RODRIGUEZ</v>
          </cell>
          <cell r="BQ169" t="str">
            <v>EN EJECUCION</v>
          </cell>
        </row>
        <row r="170">
          <cell r="C170">
            <v>132</v>
          </cell>
          <cell r="D170" t="str">
            <v>ADRES-CPS-132-2023</v>
          </cell>
          <cell r="E170" t="str">
            <v>CONTRATACION DIRECTA</v>
          </cell>
          <cell r="F170" t="str">
            <v>PRESTACION DE SERVICIOS DE APOYO A LA GESTION</v>
          </cell>
          <cell r="G170" t="str">
            <v>INICIAL</v>
          </cell>
          <cell r="H170">
            <v>44946</v>
          </cell>
          <cell r="I170" t="str">
            <v>ROSA MARIA AGUIRRE SUAREZ</v>
          </cell>
          <cell r="J170" t="str">
            <v>CC</v>
          </cell>
          <cell r="K170">
            <v>52434480</v>
          </cell>
          <cell r="L170">
            <v>4</v>
          </cell>
          <cell r="M170" t="str">
            <v>Bogotá</v>
          </cell>
          <cell r="N170" t="str">
            <v>N</v>
          </cell>
          <cell r="O170" t="str">
            <v>N/A</v>
          </cell>
          <cell r="P170" t="str">
            <v>N/A</v>
          </cell>
          <cell r="Q170" t="str">
            <v>N/A</v>
          </cell>
          <cell r="R170">
            <v>44946</v>
          </cell>
          <cell r="S170">
            <v>45065</v>
          </cell>
          <cell r="T170">
            <v>119</v>
          </cell>
          <cell r="U170">
            <v>45065</v>
          </cell>
          <cell r="V170" t="str">
            <v>BACHILLER</v>
          </cell>
          <cell r="W170" t="str">
            <v>Apoyar por sus propios medios con plena autonomía técnica. administrativa y financiera a la Dirección de Gestión de Recursos Financieros en los procesos de gestión documental. en especial los relacionados con la gestión de pagos y portafolio</v>
          </cell>
          <cell r="X170" t="str">
            <v xml:space="preserve">1. Llevar a cabo las actividades de revisión y validación de los documentos soporte
presentados para el trámite relacionado con las órdenes de pago y de giro de las
operaciones ordenadas con recursos de la ADRES. verificando el cumplimiento de las
condiciones establecidas para cada tipo de operación. acorde con los procedimientos del
Grupo de Gestión de Pagos y Portafolio. guardando estricta reserva de la información.
2. Descargar e imprimir el soporte ACH desde los portales bancarios para cada uno de los
pagos con el fin de contar con el soporte de la transacción exitosa en el paquete de
archivo.
3. Recibir y registrar toda la documentación que soportan la ejecución de los pagos de cada
uno de los procesos. ordenados en las Tablas de Retención Documental establecidas por
la Entidad ADRES
4. Apoyar en la realización de las diferentes actividades relacionadas con la verificación e
identificación de los documentos soportes para la elaboración de las respuestas a los
requerimientos de las diferentes entidades que ejercen vigilancia y control. los PQRSD y
demás requerimientos presentados por las entidades a las cuales se realizan los giros de
los recursos de la entidad y demás consultas que se relacionen con el desarrollo de las
actividades del Grupo de Gestión de Pagos y Portafolio.
5. Solicitar al personal del Grupo de Gestión de pagos y Portafolio todos los documentos
soporte. correspondientes a la ejecución de los pagos que se realizaron en el día y velar
por que ningún soporte quede pendiente en el paquete de pago para su archivo.
6. Realizar las actividades inherentes al archivo y escanear los documentos soporte de los
pagos realizados por el Grupo de Gestión de Pagos y Portafolio. verificando los
documentos físicos con la información relacionada en los soportes. organizando de tal manera que se cuente con la trazabilidad de las operaciones realizadas para dar
respuesta a usuarios externos e internos que requieran de información de los giros.
7. Relacionar y foliar para archivar. los documentos de los paquetes de pagos del Grupo de
Gestión de Pago y Portafolio
8. Realizar las actividades que conlleve a la organización de las carpetas y cajas donde para
la organización del archivo documental de los giros ordenados mediante el diseño
establecido por el procedimiento de Gestión Administrativa y Documental. estableciendo
el número de carpetas y folios que van asociados a cada caja.
9. Realizar inventario de las carpetas y cajas del Grupo de Gestión de Pagos y Portafolio
para entregar al área de correspondencia.
10. Apoyar en el mejoramiento continuo de los procesos que se ejecutan. dar las
recomendaciones y sugerencias para que se evalúe su conveniencia.
11. Verificar la consistencia de los documentos soporte requeridos para para los informes y
reportes de seguimiento a solicitud del Supervisor y que estén relacionados con el objeto
contractual.
12. Informar oportunamente al supervisor y a la Dirección de Gestión de los Recursos
Financieros de la Salud las novedades y situaciones anormales que evidencie en la
ejecución de sus actividades de revisión.
13. Las demás actividades que se deriven del objeto y naturaleza del contrato. que para el
efecto le designe la Entidad
14. Realizar las actividades que conlleven a la organización de las carpetas. documentos y/o
soportes que se generen a partir de la aplicación del procedimiento de giro de recursos o
pago de procesos misionales. </v>
          </cell>
          <cell r="Y170">
            <v>81</v>
          </cell>
          <cell r="Z170">
            <v>93151501</v>
          </cell>
          <cell r="AA170">
            <v>10564980</v>
          </cell>
          <cell r="AB170">
            <v>10564980</v>
          </cell>
          <cell r="AM170">
            <v>2641245</v>
          </cell>
          <cell r="AQ170" t="str">
            <v>N/A</v>
          </cell>
          <cell r="AR170">
            <v>416</v>
          </cell>
          <cell r="AS170">
            <v>44932</v>
          </cell>
          <cell r="AT170">
            <v>10564980</v>
          </cell>
          <cell r="AU170">
            <v>437</v>
          </cell>
          <cell r="AV170">
            <v>44946</v>
          </cell>
          <cell r="AW170">
            <v>10564980</v>
          </cell>
          <cell r="AX170" t="str">
            <v>A-02-02-02-008- 003-09</v>
          </cell>
          <cell r="AY170" t="str">
            <v>OTROS SERVICIOS PROFESIONALES Y TÉCNICOS N.C.P</v>
          </cell>
          <cell r="AZ170" t="str">
            <v>SEGUROS DEL ESTADO</v>
          </cell>
          <cell r="BA170" t="str">
            <v>25-46-101024874</v>
          </cell>
          <cell r="BB170">
            <v>44946</v>
          </cell>
          <cell r="BC170" t="str">
            <v>CUMPLIMIENTO</v>
          </cell>
          <cell r="BD170">
            <v>25</v>
          </cell>
          <cell r="BE170">
            <v>2641245</v>
          </cell>
          <cell r="BF170">
            <v>44946</v>
          </cell>
          <cell r="BG170">
            <v>44946</v>
          </cell>
          <cell r="BH170">
            <v>45261</v>
          </cell>
          <cell r="BI170">
            <v>44946</v>
          </cell>
          <cell r="BJ170" t="str">
            <v>D. DE GESTION DE LOS RECURSOS FINANCIEROS DE LA SALUD</v>
          </cell>
          <cell r="BK170" t="str">
            <v>ANGELICA MARIA LONDOÑO GUEVARA-RAFAEL GUILLERMO ANAYA SANTRICH RAD 20231450013113 A PARTIR DEL 1 DE MARZO DE 2023</v>
          </cell>
          <cell r="BL170" t="str">
            <v>RAFAEL GUILLERMO ANAYA SANTRICH RAD 20231450013113 A PARTIR DEL 1 DE MARZO DE 2023</v>
          </cell>
          <cell r="BM170">
            <v>31575313</v>
          </cell>
          <cell r="BN170" t="str">
            <v>GRUPO DE GESTION DE PAGO Y PORTAFOLIO</v>
          </cell>
          <cell r="BO170" t="str">
            <v>GESTOR DE OPERACIONES</v>
          </cell>
          <cell r="BP170" t="str">
            <v>LAURA SANCHEZ SANTAMARIA</v>
          </cell>
          <cell r="BQ170" t="str">
            <v>TERMINADO</v>
          </cell>
          <cell r="BR170" t="str">
            <v>FEMENINO</v>
          </cell>
          <cell r="BS170" t="str">
            <v>Bogotá</v>
          </cell>
          <cell r="BT170" t="str">
            <v>Cll 40 f No 13 B 23 casa Granjas de san pablo Fafael uribe uribe</v>
          </cell>
          <cell r="BU170">
            <v>3610272</v>
          </cell>
          <cell r="BV170" t="str">
            <v>rosimaria21@hotmail.com</v>
          </cell>
          <cell r="BW170">
            <v>27794</v>
          </cell>
          <cell r="BX170">
            <v>45247</v>
          </cell>
          <cell r="BY170">
            <v>47</v>
          </cell>
          <cell r="BZ170" t="str">
            <v>SANITAS</v>
          </cell>
          <cell r="CA170" t="str">
            <v>COLPENSIONES</v>
          </cell>
          <cell r="CB170" t="str">
            <v>POSITIVA</v>
          </cell>
          <cell r="CC170" t="str">
            <v>BACHILLER</v>
          </cell>
          <cell r="CH170" t="str">
            <v>CO1.PCCNTR.4444114</v>
          </cell>
        </row>
        <row r="171">
          <cell r="C171">
            <v>949</v>
          </cell>
          <cell r="D171" t="str">
            <v>ADRES-CPS-949-2023</v>
          </cell>
          <cell r="E171" t="str">
            <v>CONTRATACION DIRECTA</v>
          </cell>
          <cell r="F171" t="str">
            <v>PRESTACION DE SERVICIOS PROFESIONALES</v>
          </cell>
          <cell r="G171" t="str">
            <v>INICIAL</v>
          </cell>
          <cell r="H171">
            <v>45198</v>
          </cell>
          <cell r="I171" t="str">
            <v>CARLOS ALBERTO MEZA LOZANO</v>
          </cell>
          <cell r="J171" t="str">
            <v>CC</v>
          </cell>
          <cell r="K171">
            <v>1144147130</v>
          </cell>
          <cell r="L171">
            <v>5</v>
          </cell>
          <cell r="M171" t="str">
            <v>Bogotá</v>
          </cell>
          <cell r="N171" t="str">
            <v>N</v>
          </cell>
          <cell r="O171" t="str">
            <v>N/A</v>
          </cell>
          <cell r="P171" t="str">
            <v>N/A</v>
          </cell>
          <cell r="Q171" t="str">
            <v>N/A</v>
          </cell>
          <cell r="R171">
            <v>45205</v>
          </cell>
          <cell r="S171">
            <v>45291</v>
          </cell>
          <cell r="T171">
            <v>86</v>
          </cell>
          <cell r="U171">
            <v>45291</v>
          </cell>
          <cell r="V171">
            <v>6</v>
          </cell>
          <cell r="W171" t="str">
            <v>Prestar servicios profesionales especializados a la Administradora de los Recursos del Sistema General de Seguridad Social en Salud- ADRES- en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así como otras actividades de auditoría y análisis de la información requeridas por la Dirección General</v>
          </cell>
          <cell r="X171" t="str">
            <v>1. Verificar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2. Recolectar material documental, fotográfico y/o fílmico por medio del cual se evidencie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3. Generar y comunicar alertas a la ADRES en caso de evidenciar incumplimientos en el marco del desarrollo de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4. Elaborar informes de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y demás informes requeridos.
5. Entregar formalmente a la ADRES la información recolectada en el desarrollo de sus
obligaciones contractuales, de acuerdo con los lineamientos definidos por la entidad.
6. Cumplir con los términos establecidos en el cronograma de trabajo que se desarrolle dentro
del seguimiento realizado por la ADRES.
7. Asistir a las reuniones y mesas de trabajos que se convoquen para efectos de contribuir al
desarrollo efectivo del objeto contractual.
8. Las demás que le asigne el supervisor del contrato relacionadas con el objeto contractual</v>
          </cell>
          <cell r="Z171">
            <v>93151501</v>
          </cell>
          <cell r="AA171">
            <v>36750000</v>
          </cell>
          <cell r="AB171">
            <v>36750000</v>
          </cell>
          <cell r="AM171">
            <v>10500000</v>
          </cell>
          <cell r="AQ171" t="str">
            <v>N/A</v>
          </cell>
          <cell r="AR171">
            <v>881</v>
          </cell>
          <cell r="AS171">
            <v>45191</v>
          </cell>
          <cell r="AT171">
            <v>117936000</v>
          </cell>
          <cell r="AU171">
            <v>25421</v>
          </cell>
          <cell r="AV171">
            <v>45204</v>
          </cell>
          <cell r="AW171">
            <v>36750000</v>
          </cell>
          <cell r="AX171" t="str">
            <v>A-02-02-02-008-003-01</v>
          </cell>
          <cell r="AY171" t="str">
            <v>SERVICIOS DE CONSULTORÍA EN ADMINISTRACIÓN Y SERVICIOS DE GESTIÓN; SERVICIOS DE TECNOLOGÍA DE LA INFORMACIÓN</v>
          </cell>
          <cell r="AZ171" t="str">
            <v>ASEGURADORA SOLIDARIA DE COLOMBIA</v>
          </cell>
          <cell r="BA171" t="str">
            <v>380-47-994000138338</v>
          </cell>
          <cell r="BB171">
            <v>45201</v>
          </cell>
          <cell r="BC171" t="str">
            <v>CUMPLIMIENTO</v>
          </cell>
          <cell r="BD171">
            <v>25</v>
          </cell>
          <cell r="BE171">
            <v>9187500</v>
          </cell>
          <cell r="BF171">
            <v>45198</v>
          </cell>
          <cell r="BG171">
            <v>45201</v>
          </cell>
          <cell r="BH171">
            <v>45476</v>
          </cell>
          <cell r="BI171">
            <v>45205</v>
          </cell>
          <cell r="BJ171" t="str">
            <v>D. GENERAL</v>
          </cell>
          <cell r="BK171" t="str">
            <v>YASMIN CECILIA ESCAMILLA BADILLO</v>
          </cell>
          <cell r="BM171">
            <v>32769928</v>
          </cell>
          <cell r="BN171" t="str">
            <v>ASESORA</v>
          </cell>
          <cell r="BO171" t="str">
            <v>DIRECCION GENERAL</v>
          </cell>
          <cell r="BP171" t="str">
            <v>KELLY JHOANA ITURRIAGO TORREGROSA</v>
          </cell>
          <cell r="BQ171" t="str">
            <v>EN EJECUCION</v>
          </cell>
          <cell r="BR171" t="str">
            <v>MASCULINO</v>
          </cell>
          <cell r="CB171" t="str">
            <v>POSITIVA</v>
          </cell>
        </row>
        <row r="172">
          <cell r="C172">
            <v>218</v>
          </cell>
          <cell r="D172" t="str">
            <v>ADRES-CPS-218-2023</v>
          </cell>
          <cell r="E172" t="str">
            <v>CONTRATACION DIRECTA</v>
          </cell>
          <cell r="F172" t="str">
            <v>PRESTACION DE SERVICIOS DE APOYO A LA GESTION</v>
          </cell>
          <cell r="G172" t="str">
            <v>INICIAL</v>
          </cell>
          <cell r="H172">
            <v>44952</v>
          </cell>
          <cell r="I172" t="str">
            <v>ANGELICA BLANCO RODRIGUEZ</v>
          </cell>
          <cell r="J172" t="str">
            <v>CC</v>
          </cell>
          <cell r="K172">
            <v>52458024</v>
          </cell>
          <cell r="L172">
            <v>2</v>
          </cell>
          <cell r="M172" t="str">
            <v>Bogotá</v>
          </cell>
          <cell r="N172" t="str">
            <v>N</v>
          </cell>
          <cell r="O172" t="str">
            <v>N/A</v>
          </cell>
          <cell r="P172" t="str">
            <v>N/A</v>
          </cell>
          <cell r="Q172" t="str">
            <v>N/A</v>
          </cell>
          <cell r="R172">
            <v>44953</v>
          </cell>
          <cell r="S172">
            <v>45072</v>
          </cell>
          <cell r="T172">
            <v>119</v>
          </cell>
          <cell r="U172">
            <v>45072</v>
          </cell>
          <cell r="W172" t="str">
            <v>Apoyar al Grupo de Cobro Coactivo de la Oficina Asesora Jurídica. en el manejo de los gestores documentales y actualización de la gestión relacionada con las funciones del Grupo. control de las PQR y de los títulos trasladados para cobro coactivo</v>
          </cell>
          <cell r="X172" t="str">
            <v>1. Apoyar en la consecución de la información y documentación que corresponda. con el fin de expedir los actos administrativos que ordenan el cobro. 2. Llevar el control y registro de las reclamaciones reconocidas y pagadas por el FOSYGA hoy Administradora de los Recursos del Sistema General de Seguridad Social en Salud. para el desarrollo de la gestión de cobro. asociado por tercero y actualizadas en la base de gestión. 3. Realizar el reparto a los abogados para sustanciación de los procesos de cobro. conforme al plan de acción. los criterios de priorización y/o directrices de la supervisión del presente contrato. 4. Recibir los títulos ejecutivos trasladados al Grupo de Cobro. verificar su información básica e ingresarlos a las bases de control de gestión del Grupo de Cobro. 5. Llevar el control y registro de los actos administrativos trasladados al Grupo de Cobro de la Oficina Asesora Jurídica para el desarrollo de gestión coactiva. asociado por tercero. 6. Apoyar en todas las actividades necesarias para ejercer el cobro persuasivo y coactivo. a fin de recuperar la cartera de acuerdo a la normatividad vigente y a las directrices de la supervisión del presente contrato. 7. Recibir la correspondencia de entrada a través del sistema de gestión documental. analizarla y realizar el reparto de las peticiones y/o recursos entre los abogados para su gestión. así como suministrar los informes de control a la Coordinación del Grupo de Cobro. 8. Revisar. clasificar y dar trámite a las devoluciones de conformidad con los criterios fijados por la Oficina Asesora Jurídica para desarrollar la función de Cobro Persuasivo y Coactivo. 9. Revisar y mantener actualizada la información en los archivos de información de Cobro Persuasivo y Coactivo. llevando la trazabilidad de la gestión de cobro. 10. Realizar de manera eficiente la gestión. validación y depuración de los archivos de información de la oficina jurídica – Grupo de Cobro Coactivo. con base en los criterios legalmente establecidos. haciendo uso de los aplicativos dispuestos para el desarrollo de dicha actividad. 11. Gestionar el proceso conciliación con las demás dependencias de la ADRES. que intervienen en este proceso. esto es. Dirección de Otras Prestaciones. Dirección Administrativa y Financiera. Dirección de Liquidación y Garantías. así como la Dirección de Recursos Financieros. 12. Elaborar los informes sobre la gestión del Grupo de Cobro. para el Comité Directivo. 13. Las demás actividades operativas que se deriven del objeto y naturaleza del contrato. que se requieran para el cumplimiento de las funciones asignadas a la Oficina Asesora Jurídica – Grupo Cobro Coactivo.</v>
          </cell>
          <cell r="Y172">
            <v>122</v>
          </cell>
          <cell r="Z172">
            <v>80121610</v>
          </cell>
          <cell r="AA172">
            <v>16800000</v>
          </cell>
          <cell r="AB172">
            <v>16800000</v>
          </cell>
          <cell r="AM172">
            <v>4200000</v>
          </cell>
          <cell r="AQ172" t="str">
            <v>N/A</v>
          </cell>
          <cell r="AR172">
            <v>403</v>
          </cell>
          <cell r="AS172">
            <v>44932</v>
          </cell>
          <cell r="AT172">
            <v>33600000</v>
          </cell>
          <cell r="AU172">
            <v>889</v>
          </cell>
          <cell r="AV172">
            <v>44953</v>
          </cell>
          <cell r="AW172">
            <v>16800000</v>
          </cell>
          <cell r="AX172" t="str">
            <v>A-02-02-02-008- 003-09</v>
          </cell>
          <cell r="AY172" t="str">
            <v>OTROS SERVICIOS PROFESIONALES Y TÉCNICOS N.C.P</v>
          </cell>
          <cell r="AZ172" t="str">
            <v>SEGUROS DEL ESTADO</v>
          </cell>
          <cell r="BA172" t="str">
            <v>33-46-101047268</v>
          </cell>
          <cell r="BB172">
            <v>44952</v>
          </cell>
          <cell r="BC172" t="str">
            <v>CUMPLIMIENTO</v>
          </cell>
          <cell r="BD172">
            <v>25</v>
          </cell>
          <cell r="BE172">
            <v>4200000</v>
          </cell>
          <cell r="BF172">
            <v>44952</v>
          </cell>
          <cell r="BG172">
            <v>44953</v>
          </cell>
          <cell r="BH172">
            <v>45260</v>
          </cell>
          <cell r="BI172">
            <v>44953</v>
          </cell>
          <cell r="BJ172" t="str">
            <v>O. ASESORA JURIDICA</v>
          </cell>
          <cell r="BK172" t="str">
            <v>ANGELICA MARIA VALDERRAMA MUÑOZ-GEOVANNY ALEXANDER RIVERA JIMENEZ RAD 20231450012663 A PARTIR DEL 1 DE MARZO DE 2023</v>
          </cell>
          <cell r="BL172" t="str">
            <v>GEOVANNY ALEXANDER RIVERA JIMENEZ RAD 20231450012663 A PARTIR DEL 1 DE MARZO DE 2023</v>
          </cell>
          <cell r="BM172">
            <v>1116437848</v>
          </cell>
          <cell r="BN172" t="str">
            <v>GRUPO DE COBRO COACTIVO</v>
          </cell>
          <cell r="BO172" t="str">
            <v>GESTOR DE OPERACIONES</v>
          </cell>
          <cell r="BP172" t="str">
            <v>KELLY JHOANA ITURRIAGO TORREGROSA</v>
          </cell>
          <cell r="BQ172" t="str">
            <v>TERMINADO</v>
          </cell>
          <cell r="BR172" t="str">
            <v>FEMENINO</v>
          </cell>
          <cell r="BS172" t="str">
            <v>Bogotá</v>
          </cell>
          <cell r="BT172" t="str">
            <v>Cl 6C No 81 B 24 Casa 84 Jardines de Castilla Etapa 1</v>
          </cell>
          <cell r="BU172" t="str">
            <v>3138578367/7492032</v>
          </cell>
          <cell r="BV172" t="str">
            <v>angelicabr.cicsa@gmail.com</v>
          </cell>
          <cell r="BW172">
            <v>28843</v>
          </cell>
          <cell r="BX172">
            <v>45247</v>
          </cell>
          <cell r="BY172">
            <v>44</v>
          </cell>
          <cell r="BZ172" t="str">
            <v>COMPENSAR</v>
          </cell>
          <cell r="CA172" t="str">
            <v>PROTECCION</v>
          </cell>
          <cell r="CB172" t="str">
            <v>POSITIVA</v>
          </cell>
          <cell r="CC172" t="str">
            <v>ING SISTEMAS</v>
          </cell>
          <cell r="CH172" t="str">
            <v>CO1.PCCNTR.4486691</v>
          </cell>
        </row>
        <row r="173">
          <cell r="C173">
            <v>599</v>
          </cell>
          <cell r="D173" t="str">
            <v>ADRES-CPS-599-2023</v>
          </cell>
          <cell r="E173" t="str">
            <v>CONTRATACION DIRECTA</v>
          </cell>
          <cell r="F173" t="str">
            <v>PRESTACION DE SERVICIOS PROFESIONALES</v>
          </cell>
          <cell r="G173" t="str">
            <v>INICIAL</v>
          </cell>
          <cell r="H173">
            <v>45072</v>
          </cell>
          <cell r="I173" t="str">
            <v>CARLOS ALBERTO NOVA MENDOZA</v>
          </cell>
          <cell r="J173" t="str">
            <v>CC</v>
          </cell>
          <cell r="K173">
            <v>79553382</v>
          </cell>
          <cell r="L173">
            <v>9</v>
          </cell>
          <cell r="N173" t="str">
            <v>N</v>
          </cell>
          <cell r="O173" t="str">
            <v>N/A</v>
          </cell>
          <cell r="P173" t="str">
            <v>N/A</v>
          </cell>
          <cell r="Q173" t="str">
            <v>N/A</v>
          </cell>
          <cell r="R173">
            <v>45075</v>
          </cell>
          <cell r="S173">
            <v>45291</v>
          </cell>
          <cell r="T173">
            <v>216</v>
          </cell>
          <cell r="U173">
            <v>45291</v>
          </cell>
          <cell r="W173" t="str">
            <v>Prestar los servicios profesionales en la oficina de control interno, por sus propios medios con plena autonomía técnica, administrativa y financiera para la ejecución del plan de auditoría interna 2023, para apoyar ejercicios de evaluación, seguimiento y auditoria a los componentes del sistema de control interno y a los subsistemas de gestión implementados, así como para la estructuración de los informes en temas financieros requeridos en cumplimiento de la normatividad vigente aplicable</v>
          </cell>
          <cell r="X173" t="str">
            <v>1. Apoyar profesionalmente la realización de las diferentes actividades requeridas para la
consolidación de las evaluaciones que efectúa la OCI, de los procesos de ejecución y
cierre presupuestal de la ADRES y emitir los informes correspondientes.
2. Apoyar las evaluaciones del Sistema de Control Interno relacionada con aspectos
misionales y de apoyo de la entidad.
3. Apoyar en la ejecución de las actividades que adelanta la OCI para la evaluación de los
estados financieros de la ADRES y elaboración de su respectivo informe.
4. Apoyar en las actividades de seguimiento que efectúa la OCI a los planes de
mejoramiento suscritos con los organismos de control, así como en los planes de
mejoramiento que surgen de las evaluaciones de la Oficina de Control Interno de la
ADRES.
5. Apoyar en la ejecución de las actividades que adelanta la OCI para la evaluación de los
subsistemas de administración de riesgos de la entidad, en lo relacionado con riesgos de
liquidez, mercado, crédito y lavado de activos. (Circular 006 de la Superintendencia
Nacional de Salud y sus modificaciones, adiciones o sustituciones).
6. Diligenciar los formatos del procedimiento de auditorías de gestión que corresponda,
consolidando el expediente digital con los soportes o evidencias para cada factor
evaluado luego de la verificación del cumplimiento de las normas y reglamentaciones
aplicables a los objetos de auditoría o verificación y su cargue en las carpetas digitales
de OneDrive de la ADRES.
7. Elaborar los análisis cuantitativos o cualitativos, oficios, memorandos o documentos, en
condiciones de calidad y oportunidad, relacionados con los temas o asuntos que le sean
solicitados por el Supervisor en el marco de la ejecución contractual, y gestionar lo que
corresponda en el aplicativo de gestión documental de la entidad.
8. Realizar seguimiento a las recomendaciones y hallazgos de los planes de mejoramiento
generados por la Revisoría Fiscal, cuando aplique
9. Cumplir con las demás actividades que se deriven del objeto y naturaleza del presente
contrato</v>
          </cell>
          <cell r="Z173">
            <v>81111800</v>
          </cell>
          <cell r="AA173">
            <v>69594056</v>
          </cell>
          <cell r="AB173">
            <v>69594056</v>
          </cell>
          <cell r="AM173">
            <v>8699257</v>
          </cell>
          <cell r="AQ173" t="str">
            <v>N/A</v>
          </cell>
          <cell r="AR173">
            <v>677</v>
          </cell>
          <cell r="AS173">
            <v>45058</v>
          </cell>
          <cell r="AT173">
            <v>69594056</v>
          </cell>
          <cell r="AU173">
            <v>8509</v>
          </cell>
          <cell r="AV173">
            <v>45072</v>
          </cell>
          <cell r="AW173">
            <v>69594056</v>
          </cell>
          <cell r="AX173" t="str">
            <v>A-02-02-02-008-003-01</v>
          </cell>
          <cell r="AY173" t="str">
            <v>SERVICIOS DE CONSULTORÍA EN ADMINISTRACIÓN Y SERVICIOS DE GESTIÓN; SERVICIOS DE TECNOLOGÍA DE LA INFORMACIÓN</v>
          </cell>
          <cell r="AZ173" t="str">
            <v>SEGUROS DEL ESTADO</v>
          </cell>
          <cell r="BA173" t="str">
            <v>11-44-101202210</v>
          </cell>
          <cell r="BB173">
            <v>45072</v>
          </cell>
          <cell r="BC173" t="str">
            <v>CUMPLIMIENTO</v>
          </cell>
          <cell r="BD173">
            <v>25</v>
          </cell>
          <cell r="BE173">
            <v>17398514</v>
          </cell>
          <cell r="BF173">
            <v>45071</v>
          </cell>
          <cell r="BG173">
            <v>45075</v>
          </cell>
          <cell r="BH173">
            <v>45473</v>
          </cell>
          <cell r="BI173">
            <v>45073</v>
          </cell>
          <cell r="BJ173" t="str">
            <v>O. CONTROL INTERNO</v>
          </cell>
          <cell r="BK173" t="str">
            <v>DIEGO HERNANDO SANTACRUZ SANTACRUZ</v>
          </cell>
          <cell r="BM173">
            <v>19436803</v>
          </cell>
          <cell r="BN173" t="str">
            <v>OFICINA DE CONTROL INTERNO</v>
          </cell>
          <cell r="BO173" t="str">
            <v>JEFE</v>
          </cell>
          <cell r="BP173" t="str">
            <v>ESPERANZA RODRIGUEZ ROLDAN</v>
          </cell>
          <cell r="BQ173" t="str">
            <v>EN EJECUCION</v>
          </cell>
        </row>
        <row r="174">
          <cell r="C174">
            <v>236</v>
          </cell>
          <cell r="D174" t="str">
            <v>ADRES-CPS-236-2023</v>
          </cell>
          <cell r="E174" t="str">
            <v>CONTRATACION DIRECTA</v>
          </cell>
          <cell r="F174" t="str">
            <v>PRESTACION DE SERVICIOS PROFESIONALES</v>
          </cell>
          <cell r="G174" t="str">
            <v>INICIAL</v>
          </cell>
          <cell r="H174">
            <v>44956</v>
          </cell>
          <cell r="I174" t="str">
            <v>ANDREA JOHANNA RODRIGUEZ</v>
          </cell>
          <cell r="J174" t="str">
            <v>CC</v>
          </cell>
          <cell r="K174">
            <v>52472581</v>
          </cell>
          <cell r="L174">
            <v>1</v>
          </cell>
          <cell r="M174" t="str">
            <v>Bogotá</v>
          </cell>
          <cell r="N174" t="str">
            <v>N</v>
          </cell>
          <cell r="O174" t="str">
            <v>N/A</v>
          </cell>
          <cell r="P174" t="str">
            <v>N/A</v>
          </cell>
          <cell r="Q174" t="str">
            <v>N/A</v>
          </cell>
          <cell r="R174">
            <v>44958</v>
          </cell>
          <cell r="S174">
            <v>45077</v>
          </cell>
          <cell r="T174">
            <v>119</v>
          </cell>
          <cell r="U174">
            <v>45077</v>
          </cell>
          <cell r="W174" t="str">
            <v>Prestar servicios profesionales especializados a la Dirección de otras Prestaciones de la ADRES liderando las actividades del componente jurídico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174" t="str">
            <v>1. Revisar los aspectos jurídicos del proceso de revisión de calidad de las solicitudes de las reclamaciones presentadas por las personas naturales y jurídicas como consecuencia de la atención en salud y las indemnizaciones por eventos catastróficos de origen natural. terroristas y accidentes de tránsito. de conformidad con el marco normativo vigente. los lineamientos y las instrucciones que se señalen frente al
particular a solicitud del supervisor y de conformidad con el objeto del contrato.
2. Emitir las recomendaciones en los aspectos jurídicos que permitan a la Dirección de
Otras Prestaciones consolidar y tener unicidad de los criterios de auditoría y verificar
su correcta aplicación en el conjunto de cuentas que se extraen para analizar la
calidad de los paquetes auditados directamente por la Entidad o por los terceros
contratados para el trámite de las reclamaciones presentadas por las personas
naturales y jurídicas como consecuencia de la atención en salud y las
indemnizaciones por eventos catastróficos de origen natural. terroristas y accidentes
de tránsito. en el marco del objeto del contrato.
3. Apoyar y participar en la elaboración y actualización de los documentos y/o soportes
relacionados con los aspectos jurídicos y normativos que requieran el grupo interno
de validación de resultados de auditoría para mejorar los procesos técnicos de
validación los criterios de auditoría que se deben aplicar en el proceso de revisión y
verificación de las cuentas de reclamaciones. Así como retroalimentar al grupo
interno de validación de resultados de auditoría. cuando se identifiquen posibles
desviaciones en la aplicación de los criterios de auditoría.
4. Emitir las respuestas a las solicitudes y emitir los conceptos técnicos requeridos en el
marco del proceso de verificación de calidad conforme a la normativa vigente y
acorde a los lineamientos establecidos en los manuales de auditoría. De igual forma
apoyar en la construcción y mejoras que requiera el esquema de verificación de
calidad conforme a la normativa vigente y acorde a los lineamientos establecidos en
los manuales de auditoría.
5. Retroalimentar al grupo de validación en el correcto registro de los resultados de las
tareas adelantadas. en las herramientas de sistemas y/o formatos aplicables. de
acuerdo con los alcances e instrucciones definidas por el supervisor del contrato. De
igual forma. realizar seguimiento a la productividad del personal involucrado en
labores de validación de calidad de las reclamaciones de personas naturales o
jurídicas.
6. Entregar la información e insumos requeridos para las conciliaciones de los paquetes
de reclamaciones y/o cuentas que le sean asignadas por el supervisor del contrato
para su trámite en apoyo a la Dirección de Otras Prestación y en cumplimiento del
objeto del contrato.
7. Participar en las sesiones de conciliación a las que se le cite para que brinde apoyo
técnico desde el criterio jurídico necesario a fin de justificar las no conformidades
encontradas en el proceso de verificación de calidad de los resultados de validación
de calidad de las cuentas de reclamaciones presentadas por las personas naturales
y jurídicas.
8. Revisar y validar certificaciones de pre-cierre y cierre de los paquetes auditados
directamente por la Entidad o por los terceros contratados para dar continuidad al
trámite de la ordenación del gasto a solicitud del supervisor del contrato y en apoyo
a la gestión de la Dirección de Otras Prestaciones.
9. Participar en las reuniones presenciales y/o virtuales en que se solicite su asistencia
por la relación de los temas a tratar con las actividades del objeto contractual a
solicitud del supervisor del contrato.
10. Consolidar. revisar y validar las respuestas a las consultas y peticiones presentadas
por actores que conforman el Sistema de Seguridad Social en Salud y de los entes
de inspección. vigilancia. control e investigación que estén relacionados con el objeto
contractual que le sean asignadas por el Supervisor del contrato.
11. Las demás actividades que se deriven del objeto y naturaleza del contrato. que para
el efecto le asigne el supervisor.</v>
          </cell>
          <cell r="Y174">
            <v>222</v>
          </cell>
          <cell r="Z174">
            <v>93151501</v>
          </cell>
          <cell r="AA174">
            <v>44928008</v>
          </cell>
          <cell r="AB174">
            <v>44928008</v>
          </cell>
          <cell r="AM174">
            <v>11232002</v>
          </cell>
          <cell r="AQ174" t="str">
            <v>N/A</v>
          </cell>
          <cell r="AR174">
            <v>457</v>
          </cell>
          <cell r="AS174">
            <v>44936</v>
          </cell>
          <cell r="AT174">
            <v>44928008</v>
          </cell>
          <cell r="AU174">
            <v>916</v>
          </cell>
          <cell r="AV174">
            <v>44956</v>
          </cell>
          <cell r="AW174">
            <v>44928008</v>
          </cell>
          <cell r="AX174" t="str">
            <v>A-02-02-02-008-003-01</v>
          </cell>
          <cell r="AY174" t="str">
            <v>SERVICIOS DE CONSULTORÍA EN ADMINISTRACIÓN Y SERVICIOS DE GESTIÓN; SERVICIOS DE TECNOLOGÍA DE LA INFORMACIÓN</v>
          </cell>
          <cell r="AZ174" t="str">
            <v>SEGUROS DEL ESTADO</v>
          </cell>
          <cell r="BA174" t="str">
            <v>14-46-101085241</v>
          </cell>
          <cell r="BB174">
            <v>44957</v>
          </cell>
          <cell r="BC174" t="str">
            <v>CUMPLIMIENTO</v>
          </cell>
          <cell r="BD174">
            <v>25</v>
          </cell>
          <cell r="BE174">
            <v>11232002</v>
          </cell>
          <cell r="BF174">
            <v>44956</v>
          </cell>
          <cell r="BG174">
            <v>44957</v>
          </cell>
          <cell r="BH174">
            <v>45275</v>
          </cell>
          <cell r="BI174">
            <v>44957</v>
          </cell>
          <cell r="BJ174" t="str">
            <v>D. OTRAS PRESTACIONES</v>
          </cell>
          <cell r="BK174" t="str">
            <v>CAMILO ANDRES PLAZAS VELOZA-RODRIGO ALEXANDER MOLINA PALOMARES RAD 20231450019843 DEL 14 DE ABRIL AL 7 DE MAYO DE 2023</v>
          </cell>
          <cell r="BM174">
            <v>4151998</v>
          </cell>
          <cell r="BN174" t="str">
            <v>GRUPO DE VERIFICACIÓN Y AUDITORÍA DE CUENTAS</v>
          </cell>
          <cell r="BO174" t="str">
            <v>GESTOR DE OPERACIONES</v>
          </cell>
          <cell r="BP174" t="str">
            <v>DIANA CAROLINA BONILLA RODRIGUEZ</v>
          </cell>
          <cell r="BQ174" t="str">
            <v>TERMINADO</v>
          </cell>
          <cell r="BR174" t="str">
            <v>FEMENINO</v>
          </cell>
          <cell r="BS174" t="str">
            <v>Bogotá</v>
          </cell>
          <cell r="BT174" t="str">
            <v>Cll 6A 93D 67 Apto 604 Torre 5</v>
          </cell>
          <cell r="BU174">
            <v>3006604569</v>
          </cell>
          <cell r="BV174" t="str">
            <v xml:space="preserve"> joharodjr@gmail.com</v>
          </cell>
          <cell r="BW174">
            <v>28370</v>
          </cell>
          <cell r="BX174">
            <v>45247</v>
          </cell>
          <cell r="BY174">
            <v>46</v>
          </cell>
          <cell r="BZ174" t="str">
            <v>SANITAS</v>
          </cell>
          <cell r="CA174" t="str">
            <v>COLFONDOS</v>
          </cell>
          <cell r="CB174" t="str">
            <v>POSITIVA</v>
          </cell>
          <cell r="CC174" t="str">
            <v>DERECHO-ESP EN DERECHO LABORAL Y SISTEMA DE SEGURIDAD SOCIAL</v>
          </cell>
          <cell r="CH174" t="str">
            <v>CO1.PCCNTR.4511218</v>
          </cell>
        </row>
        <row r="175">
          <cell r="C175">
            <v>407</v>
          </cell>
          <cell r="D175" t="str">
            <v>ADRES-CPS-407-2023</v>
          </cell>
          <cell r="E175" t="str">
            <v>CONTRATACION DIRECTA</v>
          </cell>
          <cell r="F175" t="str">
            <v>PRESTACION DE SERVICIOS PROFESIONALES</v>
          </cell>
          <cell r="G175" t="str">
            <v>INICIAL</v>
          </cell>
          <cell r="H175">
            <v>45036</v>
          </cell>
          <cell r="I175" t="str">
            <v>CARLOS ALBERTO PUENTES MAHECHA</v>
          </cell>
          <cell r="J175" t="str">
            <v>CC</v>
          </cell>
          <cell r="K175">
            <v>1026580001</v>
          </cell>
          <cell r="L175">
            <v>0</v>
          </cell>
          <cell r="M175" t="str">
            <v>Bogotá</v>
          </cell>
          <cell r="N175" t="str">
            <v>N</v>
          </cell>
          <cell r="O175" t="str">
            <v>N/A</v>
          </cell>
          <cell r="P175" t="str">
            <v>N/A</v>
          </cell>
          <cell r="Q175" t="str">
            <v>N/A</v>
          </cell>
          <cell r="R175">
            <v>45040</v>
          </cell>
          <cell r="S175">
            <v>45291</v>
          </cell>
          <cell r="T175">
            <v>251</v>
          </cell>
          <cell r="U175">
            <v>45291</v>
          </cell>
          <cell r="V175" t="str">
            <v>13 TP+25 MEP</v>
          </cell>
          <cell r="W17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7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175">
            <v>477</v>
          </cell>
          <cell r="Z175">
            <v>93151501</v>
          </cell>
          <cell r="AA175">
            <v>49236477</v>
          </cell>
          <cell r="AB175">
            <v>49236477</v>
          </cell>
          <cell r="AM175">
            <v>5182787</v>
          </cell>
          <cell r="AQ175" t="str">
            <v>N/A</v>
          </cell>
          <cell r="AR175">
            <v>604</v>
          </cell>
          <cell r="AS175">
            <v>45016</v>
          </cell>
          <cell r="AT175">
            <v>2806479189</v>
          </cell>
          <cell r="AU175">
            <v>6189</v>
          </cell>
          <cell r="AV175">
            <v>45040</v>
          </cell>
          <cell r="AW175">
            <v>49236477</v>
          </cell>
          <cell r="AX175" t="str">
            <v>A-02-02-02-008-003-01</v>
          </cell>
          <cell r="AY175" t="str">
            <v>SERVICIOS DE CONSULTORÍA EN ADMINISTRACIÓN Y SERVICIOS DE GESTIÓN; SERVICIOS DE TECNOLOGÍA DE LA INFORMACIÓN</v>
          </cell>
          <cell r="AZ175" t="str">
            <v>SURAMERICANA</v>
          </cell>
          <cell r="BA175" t="str">
            <v>3619069-7</v>
          </cell>
          <cell r="BB175">
            <v>45037</v>
          </cell>
          <cell r="BC175" t="str">
            <v>CUMPLIMIENTO</v>
          </cell>
          <cell r="BD175">
            <v>25</v>
          </cell>
          <cell r="BE175">
            <v>12309119.25</v>
          </cell>
          <cell r="BF175">
            <v>45037</v>
          </cell>
          <cell r="BG175">
            <v>45040</v>
          </cell>
          <cell r="BH175">
            <v>45657</v>
          </cell>
          <cell r="BI175">
            <v>45038</v>
          </cell>
          <cell r="BJ175" t="str">
            <v>D. OTRAS PRESTACIONES</v>
          </cell>
          <cell r="BK175" t="str">
            <v>LUISA FERNANDA DIAZ GONZALEZ</v>
          </cell>
          <cell r="BM175">
            <v>1032399404</v>
          </cell>
          <cell r="BN175" t="str">
            <v>D. OTRAS PRESTACIONES</v>
          </cell>
          <cell r="BO175" t="str">
            <v>GESTOR DE OPERACIONES</v>
          </cell>
          <cell r="BP175" t="str">
            <v>ROSA ELIANA RODRIGUEZ BERNAL</v>
          </cell>
          <cell r="BQ175" t="str">
            <v>EN EJECUCION</v>
          </cell>
          <cell r="BR175" t="str">
            <v>MASCULINO</v>
          </cell>
          <cell r="BS175" t="str">
            <v>Bogotá</v>
          </cell>
          <cell r="BT175" t="str">
            <v>Cra 54 No 5 A 22 Casa</v>
          </cell>
          <cell r="BU175">
            <v>3112053055</v>
          </cell>
          <cell r="BV175" t="str">
            <v>capuentes33@gmail.com</v>
          </cell>
          <cell r="BW175">
            <v>34562</v>
          </cell>
          <cell r="BX175">
            <v>45247</v>
          </cell>
          <cell r="BY175">
            <v>29</v>
          </cell>
          <cell r="BZ175" t="str">
            <v>COMPENSAR</v>
          </cell>
          <cell r="CA175" t="str">
            <v>COLPENSIONES</v>
          </cell>
          <cell r="CB175" t="str">
            <v>POSITIVA</v>
          </cell>
          <cell r="CC175" t="str">
            <v>ECONOMISTA</v>
          </cell>
          <cell r="CH175" t="str">
            <v>CO1.PCCNTR.4885635</v>
          </cell>
        </row>
        <row r="176">
          <cell r="C176">
            <v>468</v>
          </cell>
          <cell r="D176" t="str">
            <v>ADRES-CPS-467-2023</v>
          </cell>
          <cell r="E176" t="str">
            <v>CONTRATACION DIRECTA</v>
          </cell>
          <cell r="F176" t="str">
            <v>PRESTACION DE SERVICIOS PROFESIONALES</v>
          </cell>
          <cell r="G176" t="str">
            <v>INICIAL</v>
          </cell>
          <cell r="H176">
            <v>45054</v>
          </cell>
          <cell r="I176" t="str">
            <v>CARLOS ANDRES LOPEZ CARMONA</v>
          </cell>
          <cell r="J176" t="str">
            <v>CC</v>
          </cell>
          <cell r="K176">
            <v>1012339299</v>
          </cell>
          <cell r="L176">
            <v>6</v>
          </cell>
          <cell r="M176" t="str">
            <v>Bogotá</v>
          </cell>
          <cell r="N176" t="str">
            <v>N</v>
          </cell>
          <cell r="O176" t="str">
            <v>N/A</v>
          </cell>
          <cell r="P176" t="str">
            <v>N/A</v>
          </cell>
          <cell r="Q176" t="str">
            <v>N/A</v>
          </cell>
          <cell r="R176">
            <v>45056</v>
          </cell>
          <cell r="S176">
            <v>45291</v>
          </cell>
          <cell r="T176">
            <v>235</v>
          </cell>
          <cell r="U176">
            <v>45291</v>
          </cell>
          <cell r="V176" t="str">
            <v>13 TP+25 MEP</v>
          </cell>
          <cell r="W176"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76" t="str">
            <v xml:space="preserve">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 </v>
          </cell>
          <cell r="Z176">
            <v>93151501</v>
          </cell>
          <cell r="AA176">
            <v>49236477</v>
          </cell>
          <cell r="AB176">
            <v>49236477</v>
          </cell>
          <cell r="AM176">
            <v>5182787</v>
          </cell>
          <cell r="AQ176" t="str">
            <v>N/A</v>
          </cell>
          <cell r="AR176">
            <v>604</v>
          </cell>
          <cell r="AS176">
            <v>45016</v>
          </cell>
          <cell r="AT176">
            <v>2806479189</v>
          </cell>
          <cell r="AU176">
            <v>8042</v>
          </cell>
          <cell r="AV176">
            <v>45056</v>
          </cell>
          <cell r="AW176">
            <v>49236477</v>
          </cell>
          <cell r="AX176" t="str">
            <v>A-02-02-02-008-003-01</v>
          </cell>
          <cell r="AY176" t="str">
            <v>SERVICIOS DE CONSULTORÍA EN ADMINISTRACIÓN Y SERVICIOS DE GESTIÓN; SERVICIOS DE TECNOLOGÍA DE LA INFORMACIÓN</v>
          </cell>
          <cell r="AZ176" t="str">
            <v>ASEGURADORA SOLIDARIA DE COLOMBIA</v>
          </cell>
          <cell r="BA176" t="str">
            <v>380-47-994000134852</v>
          </cell>
          <cell r="BB176">
            <v>45055</v>
          </cell>
          <cell r="BC176" t="str">
            <v>CUMPLIMIENTO</v>
          </cell>
          <cell r="BD176">
            <v>25</v>
          </cell>
          <cell r="BE176">
            <v>12309119.25</v>
          </cell>
          <cell r="BF176">
            <v>45054</v>
          </cell>
          <cell r="BG176">
            <v>45055</v>
          </cell>
          <cell r="BH176">
            <v>45476</v>
          </cell>
          <cell r="BI176">
            <v>45056</v>
          </cell>
          <cell r="BJ176" t="str">
            <v>D. OTRAS PRESTACIONES</v>
          </cell>
          <cell r="BK176" t="str">
            <v>JHAN PIERO CAMPOS CUELLAR</v>
          </cell>
          <cell r="BM176">
            <v>1093755452</v>
          </cell>
          <cell r="BN176" t="str">
            <v>GRUPO DE VERIFICACIÓN Y AUDITORÍA DE CUENTAS</v>
          </cell>
          <cell r="BO176" t="str">
            <v>GESTOR DE OPERACIONES</v>
          </cell>
          <cell r="BP176" t="str">
            <v>ROSA ELIANA RODRIGUEZ BERNAL</v>
          </cell>
          <cell r="BQ176" t="str">
            <v>EN EJECUCION</v>
          </cell>
          <cell r="BR176" t="str">
            <v>MASCULINO</v>
          </cell>
          <cell r="BS176" t="str">
            <v>Bogotá</v>
          </cell>
          <cell r="BT176" t="str">
            <v>CALLE 6D - 79A 76 torre 1 apto 503</v>
          </cell>
          <cell r="BU176">
            <v>3017449064</v>
          </cell>
          <cell r="BV176" t="str">
            <v>carlos.carmona8010@gmail.com</v>
          </cell>
          <cell r="BW176">
            <v>32078</v>
          </cell>
          <cell r="BX176">
            <v>45247</v>
          </cell>
          <cell r="BY176">
            <v>36</v>
          </cell>
          <cell r="BZ176" t="str">
            <v>SANITAS</v>
          </cell>
          <cell r="CA176" t="str">
            <v>PORVENIR</v>
          </cell>
          <cell r="CB176" t="str">
            <v>POSITIVA</v>
          </cell>
          <cell r="CC176" t="str">
            <v>ADMON DE EMPRESAS</v>
          </cell>
          <cell r="CH176" t="str">
            <v>CO1.PCCNTR.4917130</v>
          </cell>
        </row>
        <row r="177">
          <cell r="C177">
            <v>741</v>
          </cell>
          <cell r="D177" t="str">
            <v>ADRES-CPS-741-2023</v>
          </cell>
          <cell r="E177" t="str">
            <v>CONTRATACION DIRECTA</v>
          </cell>
          <cell r="F177" t="str">
            <v>PRESTACION DE SERVICIOS PROFESIONALES</v>
          </cell>
          <cell r="G177" t="str">
            <v>INICIAL</v>
          </cell>
          <cell r="H177">
            <v>45084</v>
          </cell>
          <cell r="I177" t="str">
            <v>CARLOS EDUARDO DIAZ SUAREZ</v>
          </cell>
          <cell r="J177" t="str">
            <v>CC</v>
          </cell>
          <cell r="K177">
            <v>80658264</v>
          </cell>
          <cell r="L177">
            <v>3</v>
          </cell>
          <cell r="N177" t="str">
            <v>N</v>
          </cell>
          <cell r="O177" t="str">
            <v>N/A</v>
          </cell>
          <cell r="P177" t="str">
            <v>N/A</v>
          </cell>
          <cell r="Q177" t="str">
            <v>N/A</v>
          </cell>
          <cell r="R177">
            <v>45086</v>
          </cell>
          <cell r="S177">
            <v>45291</v>
          </cell>
          <cell r="T177">
            <v>205</v>
          </cell>
          <cell r="U177">
            <v>45291</v>
          </cell>
          <cell r="V177" t="str">
            <v>13 TP+25 MEP</v>
          </cell>
          <cell r="W17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17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177">
            <v>93151501</v>
          </cell>
          <cell r="AA177">
            <v>41462296</v>
          </cell>
          <cell r="AB177">
            <v>41462296</v>
          </cell>
          <cell r="AM177">
            <v>5182787</v>
          </cell>
          <cell r="AQ177" t="str">
            <v>N/A</v>
          </cell>
          <cell r="AR177">
            <v>735</v>
          </cell>
          <cell r="AS177">
            <v>45065</v>
          </cell>
          <cell r="AT177">
            <v>1368255768</v>
          </cell>
          <cell r="AU177">
            <v>10092</v>
          </cell>
          <cell r="AV177">
            <v>45086</v>
          </cell>
          <cell r="AW177">
            <v>41462296</v>
          </cell>
          <cell r="AX177" t="str">
            <v>A-02-02-02-008-003-01</v>
          </cell>
          <cell r="AY177" t="str">
            <v>SERVICIOS DE CONSULTORÍA EN ADMINISTRACIÓN Y SERVICIOS DE GESTIÓN; SERVICIOS DE TECNOLOGÍA DE LA INFORMACIÓN</v>
          </cell>
          <cell r="AZ177" t="str">
            <v>SEGUROS DEL ESTADO</v>
          </cell>
          <cell r="BA177" t="str">
            <v>14-44-101184517</v>
          </cell>
          <cell r="BB177">
            <v>45085</v>
          </cell>
          <cell r="BC177" t="str">
            <v>CUMPLIMIENTO</v>
          </cell>
          <cell r="BD177">
            <v>25</v>
          </cell>
          <cell r="BE177">
            <v>10365574</v>
          </cell>
          <cell r="BF177">
            <v>45084</v>
          </cell>
          <cell r="BG177">
            <v>45086</v>
          </cell>
          <cell r="BH177">
            <v>45483</v>
          </cell>
          <cell r="BI177">
            <v>45086</v>
          </cell>
          <cell r="BJ177" t="str">
            <v>D. OTRAS PRESTACIONES</v>
          </cell>
          <cell r="BK177" t="str">
            <v>WILLIAM ENRIQUE TORRES RODRIGUEZ-JHAN PIERO CAMPOS CUELLAR RAD 20236400040153 A PARTIR DEL 20 DE JUNIO AL 11 DE JULIO DE 2023</v>
          </cell>
          <cell r="BL177"/>
          <cell r="BM177">
            <v>11275886</v>
          </cell>
          <cell r="BN177" t="str">
            <v>GRUPO DE VERIFICACION Y AUDITORIA DE CUENTAS</v>
          </cell>
          <cell r="BO177" t="str">
            <v>GESTOR DE OPERACIONES</v>
          </cell>
          <cell r="BP177" t="str">
            <v>JENNY CAROLINA GARCIA VARON</v>
          </cell>
          <cell r="BQ177" t="str">
            <v>EN EJECUCION</v>
          </cell>
        </row>
        <row r="178">
          <cell r="C178">
            <v>841</v>
          </cell>
          <cell r="D178" t="str">
            <v>ADRES-CPS-841-2023</v>
          </cell>
          <cell r="E178" t="str">
            <v>CONTRATACION DIRECTA</v>
          </cell>
          <cell r="F178" t="str">
            <v>PRESTACION DE SERVICIOS PROFESIONALES</v>
          </cell>
          <cell r="G178" t="str">
            <v>INICIAL</v>
          </cell>
          <cell r="H178">
            <v>45100</v>
          </cell>
          <cell r="I178" t="str">
            <v>CARLOS FERNANDO JARAMILLO ORTIZ</v>
          </cell>
          <cell r="J178" t="str">
            <v>CC</v>
          </cell>
          <cell r="K178">
            <v>1032399909</v>
          </cell>
          <cell r="L178">
            <v>1</v>
          </cell>
          <cell r="N178" t="str">
            <v>N</v>
          </cell>
          <cell r="O178" t="str">
            <v>N/A</v>
          </cell>
          <cell r="P178" t="str">
            <v>N/A</v>
          </cell>
          <cell r="Q178" t="str">
            <v>N/A</v>
          </cell>
          <cell r="R178">
            <v>45103</v>
          </cell>
          <cell r="S178">
            <v>45291</v>
          </cell>
          <cell r="T178">
            <v>188</v>
          </cell>
          <cell r="U178">
            <v>45291</v>
          </cell>
          <cell r="W178" t="str">
            <v>Prestar servicios profesionales para apoyar el desarrollo e implementación de nuevas soluciones que se requieran para la operación y fortalecimiento de los procesos misionales de la Entidad</v>
          </cell>
          <cell r="X178"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 6. Brindar el acompañamiento técnico de estabilización de las aplicaciones, servicios, integraciones o mejoras puestas en producción, que sea requerido a través de la Mesa de Servicio o por el supervisor 7. Las demás actividades que se deriven del objeto y naturaleza del contrato, que para el efecto le designe la DGTIC.</v>
          </cell>
          <cell r="Z178">
            <v>81111508</v>
          </cell>
          <cell r="AA178">
            <v>93562581</v>
          </cell>
          <cell r="AB178">
            <v>93562581</v>
          </cell>
          <cell r="AM178">
            <v>11232002</v>
          </cell>
          <cell r="AN178" t="str">
            <v>S</v>
          </cell>
          <cell r="AO178">
            <v>2134081</v>
          </cell>
          <cell r="AP178">
            <v>13366083</v>
          </cell>
          <cell r="AQ178" t="str">
            <v>N/A</v>
          </cell>
          <cell r="AR178">
            <v>813</v>
          </cell>
          <cell r="AS178">
            <v>45085</v>
          </cell>
          <cell r="AT178">
            <v>93562581</v>
          </cell>
          <cell r="AU178">
            <v>10255</v>
          </cell>
          <cell r="AV178">
            <v>45100</v>
          </cell>
          <cell r="AW178">
            <v>93562581</v>
          </cell>
          <cell r="AX178" t="str">
            <v>A-02-02-02-008-003-01</v>
          </cell>
          <cell r="AY178" t="str">
            <v>SERVICIOS DE CONSULTORÍA EN ADMINISTRACIÓN Y SERVICIOS DE GESTIÓN; SERVICIOS DE TECNOLOGÍA DE LA INFORMACIÓN</v>
          </cell>
          <cell r="AZ178" t="str">
            <v>ASEGURADORA SOLIDARIA DE COLOMBIA</v>
          </cell>
          <cell r="BA178" t="str">
            <v>380-47-994000136492</v>
          </cell>
          <cell r="BB178">
            <v>45103</v>
          </cell>
          <cell r="BC178" t="str">
            <v>CUMPLIMIENTO</v>
          </cell>
          <cell r="BD178">
            <v>25</v>
          </cell>
          <cell r="BE178">
            <v>23390645.25</v>
          </cell>
          <cell r="BF178">
            <v>45100</v>
          </cell>
          <cell r="BG178">
            <v>45103</v>
          </cell>
          <cell r="BH178">
            <v>45476</v>
          </cell>
          <cell r="BI178">
            <v>45101</v>
          </cell>
          <cell r="BJ178" t="str">
            <v>D. GESTION TECNOLOGIAS DE LA INFORMACION Y COMUNICACIONES</v>
          </cell>
          <cell r="BK178" t="str">
            <v>JUAN CARLOS ESCOBAR BAQUERO</v>
          </cell>
          <cell r="BM178">
            <v>80163431</v>
          </cell>
          <cell r="BN178" t="str">
            <v>GRUPO DE GESTION DE PROYECTOS DE INFORMACION Y COMUNICACIONES</v>
          </cell>
          <cell r="BO178" t="str">
            <v>GESTOR DE OPERACIONES</v>
          </cell>
          <cell r="BP178" t="str">
            <v>JUAN CAMILO MARTINEZ RODRIGUEZ</v>
          </cell>
          <cell r="BQ178" t="str">
            <v>EN EJECUCION</v>
          </cell>
        </row>
        <row r="179">
          <cell r="C179">
            <v>447</v>
          </cell>
          <cell r="D179" t="str">
            <v>ADRES-CPS-447-2023</v>
          </cell>
          <cell r="E179" t="str">
            <v>CONTRATACION DIRECTA</v>
          </cell>
          <cell r="F179" t="str">
            <v>PRESTACION DE SERVICIOS PROFESIONALES</v>
          </cell>
          <cell r="G179" t="str">
            <v>INICIAL</v>
          </cell>
          <cell r="H179">
            <v>45040</v>
          </cell>
          <cell r="I179" t="str">
            <v>CARLOS HUMBERTO OJEDA PESCADOR</v>
          </cell>
          <cell r="J179" t="str">
            <v>CC</v>
          </cell>
          <cell r="K179">
            <v>79858840</v>
          </cell>
          <cell r="L179">
            <v>0</v>
          </cell>
          <cell r="M179" t="str">
            <v>Bogotá</v>
          </cell>
          <cell r="N179" t="str">
            <v>N</v>
          </cell>
          <cell r="O179" t="str">
            <v>N/A</v>
          </cell>
          <cell r="P179" t="str">
            <v>N/A</v>
          </cell>
          <cell r="Q179" t="str">
            <v>N/A</v>
          </cell>
          <cell r="R179">
            <v>45042</v>
          </cell>
          <cell r="S179">
            <v>45291</v>
          </cell>
          <cell r="T179">
            <v>249</v>
          </cell>
          <cell r="U179">
            <v>45291</v>
          </cell>
          <cell r="V179" t="str">
            <v>13 TP+25 MEP</v>
          </cell>
          <cell r="W179"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7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179">
            <v>93151501</v>
          </cell>
          <cell r="AA179">
            <v>49236477</v>
          </cell>
          <cell r="AB179">
            <v>49236477</v>
          </cell>
          <cell r="AM179">
            <v>5182787</v>
          </cell>
          <cell r="AQ179" t="str">
            <v>N/A</v>
          </cell>
          <cell r="AR179">
            <v>604</v>
          </cell>
          <cell r="AS179">
            <v>45016</v>
          </cell>
          <cell r="AT179">
            <v>2806479189</v>
          </cell>
          <cell r="AU179">
            <v>6256</v>
          </cell>
          <cell r="AV179">
            <v>45041</v>
          </cell>
          <cell r="AW179">
            <v>49236477</v>
          </cell>
          <cell r="AX179" t="str">
            <v>A-02-02-02-008-003-01</v>
          </cell>
          <cell r="AY179" t="str">
            <v>SERVICIOS DE CONSULTORÍA EN ADMINISTRACIÓN Y SERVICIOS DE GESTIÓN; SERVICIOS DE TECNOLOGÍA DE LA INFORMACIÓN</v>
          </cell>
          <cell r="AZ179" t="str">
            <v>SEGUROS DEL ESTADO</v>
          </cell>
          <cell r="BA179" t="str">
            <v>33-46-101050420</v>
          </cell>
          <cell r="BB179">
            <v>45041</v>
          </cell>
          <cell r="BC179" t="str">
            <v>CUMPLIMIENTO</v>
          </cell>
          <cell r="BD179">
            <v>25</v>
          </cell>
          <cell r="BE179">
            <v>12309119.25</v>
          </cell>
          <cell r="BF179">
            <v>45037</v>
          </cell>
          <cell r="BG179">
            <v>45042</v>
          </cell>
          <cell r="BH179">
            <v>45474</v>
          </cell>
          <cell r="BI179">
            <v>45038</v>
          </cell>
          <cell r="BJ179" t="str">
            <v>D. OTRAS PRESTACIONES</v>
          </cell>
          <cell r="BK179" t="str">
            <v>LUISA FERNANDA DIAZ GONZALEZ</v>
          </cell>
          <cell r="BM179">
            <v>1032399404</v>
          </cell>
          <cell r="BN179" t="str">
            <v>D. OTRAS PRESTACIONES</v>
          </cell>
          <cell r="BO179" t="str">
            <v>GESTOR DE OPERACIONES</v>
          </cell>
          <cell r="BP179" t="str">
            <v>JOSE WILLMAN TORRRES GOMEZ</v>
          </cell>
          <cell r="BQ179" t="str">
            <v>EN EJECUCION</v>
          </cell>
          <cell r="BX179">
            <v>45247</v>
          </cell>
          <cell r="BY179">
            <v>123</v>
          </cell>
        </row>
        <row r="180">
          <cell r="C180">
            <v>166</v>
          </cell>
          <cell r="D180" t="str">
            <v>ADRES-CPS-166-2023</v>
          </cell>
          <cell r="E180" t="str">
            <v>CONTRATACION DIRECTA</v>
          </cell>
          <cell r="F180" t="str">
            <v>PRESTACION DE SERVICIOS DE APOYO A LA GESTION</v>
          </cell>
          <cell r="G180" t="str">
            <v>INICIAL</v>
          </cell>
          <cell r="H180">
            <v>44952</v>
          </cell>
          <cell r="I180" t="str">
            <v>JEIMMY CONSTANZA DIAZ BUITRAGO</v>
          </cell>
          <cell r="J180" t="str">
            <v>CC</v>
          </cell>
          <cell r="K180">
            <v>52533435</v>
          </cell>
          <cell r="L180">
            <v>7</v>
          </cell>
          <cell r="M180" t="str">
            <v>Bogotá</v>
          </cell>
          <cell r="N180" t="str">
            <v>N</v>
          </cell>
          <cell r="O180" t="str">
            <v>N/A</v>
          </cell>
          <cell r="P180" t="str">
            <v>N/A</v>
          </cell>
          <cell r="Q180" t="str">
            <v>N/A</v>
          </cell>
          <cell r="R180">
            <v>44958</v>
          </cell>
          <cell r="S180">
            <v>45077</v>
          </cell>
          <cell r="T180">
            <v>119</v>
          </cell>
          <cell r="U180">
            <v>45077</v>
          </cell>
          <cell r="V180" t="str">
            <v>15 TFTL/TL+4 ME O 6 SES+4 ME</v>
          </cell>
          <cell r="W180"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180"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180">
            <v>298</v>
          </cell>
          <cell r="Z180">
            <v>93151501</v>
          </cell>
          <cell r="AA180">
            <v>16193852</v>
          </cell>
          <cell r="AB180">
            <v>16193852</v>
          </cell>
          <cell r="AM180">
            <v>4048463</v>
          </cell>
          <cell r="AQ180" t="str">
            <v>N/A</v>
          </cell>
          <cell r="AR180">
            <v>432</v>
          </cell>
          <cell r="AS180">
            <v>44936</v>
          </cell>
          <cell r="AT180">
            <v>615366376</v>
          </cell>
          <cell r="AU180">
            <v>930</v>
          </cell>
          <cell r="AV180">
            <v>44957</v>
          </cell>
          <cell r="AW180">
            <v>16193852</v>
          </cell>
          <cell r="AX180" t="str">
            <v>A-02-02-02-008-003-01</v>
          </cell>
          <cell r="AY180" t="str">
            <v>SERVICIOS DE CONSULTORÍA EN ADMINISTRACIÓN Y SERVICIOS DE GESTIÓN; SERVICIOS DE TECNOLOGÍA DE LA INFORMACIÓN</v>
          </cell>
          <cell r="AZ180" t="str">
            <v>ASEGURADORA SOLIDARIA DE COLOMBIA</v>
          </cell>
          <cell r="BA180" t="str">
            <v>380-47-994000131150</v>
          </cell>
          <cell r="BB180">
            <v>44953</v>
          </cell>
          <cell r="BC180" t="str">
            <v>CUMPLIMIENTO</v>
          </cell>
          <cell r="BD180">
            <v>25</v>
          </cell>
          <cell r="BE180">
            <v>4048463</v>
          </cell>
          <cell r="BF180">
            <v>44952</v>
          </cell>
          <cell r="BG180">
            <v>44953</v>
          </cell>
          <cell r="BH180">
            <v>45260</v>
          </cell>
          <cell r="BI180">
            <v>44953</v>
          </cell>
          <cell r="BJ180" t="str">
            <v>D. OTRAS PRESTACIONES</v>
          </cell>
          <cell r="BK180" t="str">
            <v>MAURICIO ANDRES GONZALEZ ANTOLINEZ-JHAN PIERO CAMPOS CUELLAR RAD 20231450026523 DEL 2 AL 23 DE MAYO DE 2023</v>
          </cell>
          <cell r="BM180">
            <v>80074021</v>
          </cell>
          <cell r="BN180" t="str">
            <v>GRUPO DE GESTIÓN DE RECONOCIMIENTOS</v>
          </cell>
          <cell r="BO180" t="str">
            <v>GESTOR DE OPERACIONES</v>
          </cell>
          <cell r="BP180" t="str">
            <v>JOSE WILLMAN TORRRES GOMEZ</v>
          </cell>
          <cell r="BQ180" t="str">
            <v>TERMINADO</v>
          </cell>
          <cell r="BR180" t="str">
            <v>FEMENINO</v>
          </cell>
          <cell r="BS180" t="str">
            <v>Bogotá</v>
          </cell>
          <cell r="BT180" t="str">
            <v xml:space="preserve">Tv 52 C No 2- 18 Casa 1°Piso El Sol </v>
          </cell>
          <cell r="BU180">
            <v>3086589</v>
          </cell>
          <cell r="BV180" t="str">
            <v>jcdiaz@misena.edu.co</v>
          </cell>
          <cell r="BW180">
            <v>28954</v>
          </cell>
          <cell r="BX180">
            <v>45247</v>
          </cell>
          <cell r="BY180">
            <v>44</v>
          </cell>
          <cell r="BZ180" t="str">
            <v>COMPENSAR</v>
          </cell>
          <cell r="CA180" t="str">
            <v>PORVENIR</v>
          </cell>
          <cell r="CB180" t="str">
            <v>POSITIVA</v>
          </cell>
          <cell r="CC180" t="str">
            <v>AUX DE ENFERMERIA</v>
          </cell>
          <cell r="CH180" t="str">
            <v>CO1.PCCNTR.4459345</v>
          </cell>
        </row>
        <row r="181">
          <cell r="C181">
            <v>398</v>
          </cell>
          <cell r="D181" t="str">
            <v>ADRES-CPS-398-2023</v>
          </cell>
          <cell r="E181" t="str">
            <v>CONTRATACION DIRECTA</v>
          </cell>
          <cell r="F181" t="str">
            <v>PRESTACION DE SERVICIOS PROFESIONALES</v>
          </cell>
          <cell r="G181" t="str">
            <v>INICIAL</v>
          </cell>
          <cell r="H181">
            <v>44998</v>
          </cell>
          <cell r="I181" t="str">
            <v>CARLOS MANUEL DIAZ GRANADOS QUIMBAYA</v>
          </cell>
          <cell r="J181" t="str">
            <v>CC</v>
          </cell>
          <cell r="K181">
            <v>1020714834</v>
          </cell>
          <cell r="L181">
            <v>4</v>
          </cell>
          <cell r="M181" t="str">
            <v>Bogotá</v>
          </cell>
          <cell r="N181" t="str">
            <v>N</v>
          </cell>
          <cell r="O181" t="str">
            <v>N/A</v>
          </cell>
          <cell r="P181" t="str">
            <v>N/A</v>
          </cell>
          <cell r="Q181" t="str">
            <v>N/A</v>
          </cell>
          <cell r="R181">
            <v>44998</v>
          </cell>
          <cell r="S181">
            <v>45291</v>
          </cell>
          <cell r="T181">
            <v>293</v>
          </cell>
          <cell r="U181">
            <v>45291</v>
          </cell>
          <cell r="V181" t="str">
            <v>1 TP + MA 70 MEPR</v>
          </cell>
          <cell r="W181" t="str">
            <v>Prestar servicios especializados para el desarrollo y fortalecimiento estratégico de los asuntos laborales a cargo de la ADRES</v>
          </cell>
          <cell r="X181" t="str">
            <v>1) Brindar asesoría y acompañamiento permanente a nivel jurídico y estratégico de los
asuntos internos de la Entidad, relacionados con el objeto contractual.
2) Brindar asesoramiento jurídico frente a aquellos asuntos que le sean solicitados por la
Dirección General, en especial en el asesoramiento sobre lineamientos y estrategias en
asuntos laborales.
3) Asesorar y acompañar jurídicamente a la Dirección General, en el proceso (fases) de la
implementación de la figura del TELETRABAJO, conforme la Ley 1221 de 2008, en la
Entidad.
4) Fortalecer las estrategias de desarrollo organizacional que se hayan generado para
apoyar el avance y actualización en la transformación cultural en los temas laborales de
la Entidad.
5) Brindar asesoría y acompañamiento permanente a nivel jurídico frente al proceso de
negociación con el Sindicato, en especial pero sin limitarse a aspectos tanto de forma
(revisión y análisis de las etapas de la negociación y el seguimiento frente a las mismas,
determinación del estado actual del proceso, diseño de estrategia jurídica en función de
la etapa actual de la negociación) como aspectos de fondo (análisis de las peticiones del
pliego de solicitudes, determinación de viabilidad de su procedencia o su improcedencia
a la luz del ordenamiento jurídico sobre la materia) junto con la determinación de explorar
alternativas alternas para la solución del pliego mediante mecanismos alternos de
solución de conflictos, para lo cual se deberá elaborar informes periódicos sobre el
asesoramiento y acompañamiento frente al proceso de negociación en función de cada
etapa del mismo, junto con sus conclusiones y recomendaciones.
6) Asesorar y acompañar jurídicamente todas las actividades que se desarrollen en materia
sindical, así como 7) Asesorar y acompañar la implementación de los temas y aspectos acordados como
resultado de la negociación sindical, dentro de los procesos y planes internos de la
Entidad.
8) Brindar asesoramiento jurídico frente a los asuntos asociados a la administración de
personal de la Entidad.
9) Recomendar desde la perspectiva jurídica y estratégica y analizado el levantamiento de
cargas realizado por la Entidad, la necesidad de rediseñar la estructuración de la planta
o continuar con la proyectada por la entidad, lo anterior bajo los lineamientos estratégicos
que sobre el asunto emita el Ministerio de Salud y Protección social y la Junta Directiva
de la Entidad.
10) Realizar seguimiento a nivel legal, reglamentario (Decretos) y jurisprudencial frente a
asuntos de actualidad a nivel laboral y de impacto directo o indirecto en la Entidad, para
lo cual deberá elaborar proyectos de boletines mensuales sobre la expedición de
instrumentos normativos, reglamentarios y jurisprudenciales a nivel laboral, y
particularmente de impacto en la Entidad, con su respectivo análisis.
11) Asesoramiento en el fortalecimiento institucional como paso hacia la formalización
laboral.
12) Realizar capacitaciones a los servidores públicos de la Entidad en materia de Derecho
Disciplinario y Derecho Laboral.</v>
          </cell>
          <cell r="Y181">
            <v>46</v>
          </cell>
          <cell r="Z181">
            <v>93151501</v>
          </cell>
          <cell r="AA181">
            <v>219784480</v>
          </cell>
          <cell r="AB181">
            <v>219784480</v>
          </cell>
          <cell r="AM181">
            <v>17101189</v>
          </cell>
          <cell r="AN181" t="str">
            <v>S</v>
          </cell>
          <cell r="AO181">
            <v>3249226</v>
          </cell>
          <cell r="AP181">
            <v>20350415</v>
          </cell>
          <cell r="AQ181" t="str">
            <v>N/A</v>
          </cell>
          <cell r="AR181">
            <v>587</v>
          </cell>
          <cell r="AS181">
            <v>44987</v>
          </cell>
          <cell r="AT181">
            <v>219784480</v>
          </cell>
          <cell r="AU181">
            <v>4366</v>
          </cell>
          <cell r="AV181">
            <v>44998</v>
          </cell>
          <cell r="AW181">
            <v>219784480</v>
          </cell>
          <cell r="AX181" t="str">
            <v>A-02-02-02-008-003-01</v>
          </cell>
          <cell r="AY181" t="str">
            <v>SERVICIOS DE CONSULTORÍA EN ADMINISTRACIÓN Y SERVICIOS DE GESTIÓN; SERVICIOS DE TECNOLOGÍA DE LA INFORMACIÓN</v>
          </cell>
          <cell r="AZ181" t="str">
            <v>SEGUROS DEL ESTADO</v>
          </cell>
          <cell r="BA181" t="str">
            <v>33-46-101049738</v>
          </cell>
          <cell r="BB181">
            <v>44998</v>
          </cell>
          <cell r="BC181" t="str">
            <v>CUMPLIMIENTO</v>
          </cell>
          <cell r="BD181">
            <v>25</v>
          </cell>
          <cell r="BE181">
            <v>54946120</v>
          </cell>
          <cell r="BF181">
            <v>44998</v>
          </cell>
          <cell r="BG181">
            <v>44998</v>
          </cell>
          <cell r="BH181">
            <v>45474</v>
          </cell>
          <cell r="BI181">
            <v>44995</v>
          </cell>
          <cell r="BJ181" t="str">
            <v>D. ADMINISTRATIVA Y FINANCIERA</v>
          </cell>
          <cell r="BK181" t="str">
            <v xml:space="preserve">CARLOS EDUARDO CACERES BUSTAMANTE-LADDY ASTRID GIRLADO PIEDRAHITA RAD </v>
          </cell>
          <cell r="BM181">
            <v>19598973</v>
          </cell>
          <cell r="BN181" t="str">
            <v>GRUPO DE GESTIÓN DE TALENTO HUMANO</v>
          </cell>
          <cell r="BO181" t="str">
            <v>GESTOR DE OPERACIONES</v>
          </cell>
          <cell r="BP181" t="str">
            <v>LAURA SANCHEZ SANTAMARIA</v>
          </cell>
          <cell r="BQ181" t="str">
            <v>EN EJECUCION</v>
          </cell>
          <cell r="BR181" t="str">
            <v>MASCULINO</v>
          </cell>
          <cell r="BS181" t="str">
            <v>Bogotá</v>
          </cell>
          <cell r="BT181" t="str">
            <v>Cra 13 122 34 AP 114</v>
          </cell>
          <cell r="BU181">
            <v>3004837973</v>
          </cell>
          <cell r="BV181" t="str">
            <v>carlosdiazgranados86@hotmail.com</v>
          </cell>
          <cell r="BW181">
            <v>31539</v>
          </cell>
          <cell r="BX181">
            <v>45247</v>
          </cell>
          <cell r="BY181">
            <v>37</v>
          </cell>
          <cell r="BZ181" t="str">
            <v>SANITAS</v>
          </cell>
          <cell r="CA181" t="str">
            <v>COLPENSIONES</v>
          </cell>
          <cell r="CB181" t="str">
            <v>POSITIVA</v>
          </cell>
          <cell r="CC181" t="str">
            <v>ABOGADO-ESP EN DERECHO
LABORAL Y DE LA SEGURIDAD SOCIAL-MAESTRIA EN ADMINISTRACION</v>
          </cell>
          <cell r="CH181" t="str">
            <v>CO1.PCCNTR.4759733</v>
          </cell>
        </row>
        <row r="182">
          <cell r="C182">
            <v>380</v>
          </cell>
          <cell r="D182" t="str">
            <v>ADRES-CPS-380-2023</v>
          </cell>
          <cell r="E182" t="str">
            <v>CONTRATACION DIRECTA</v>
          </cell>
          <cell r="F182" t="str">
            <v>PRESTACION DE SERVICIOS PROFESIONALES</v>
          </cell>
          <cell r="G182" t="str">
            <v>INICIAL</v>
          </cell>
          <cell r="H182">
            <v>44973</v>
          </cell>
          <cell r="I182" t="str">
            <v>PAOLA ANDREA VIRACACHA FONSECA</v>
          </cell>
          <cell r="J182" t="str">
            <v>CC</v>
          </cell>
          <cell r="K182">
            <v>52547870</v>
          </cell>
          <cell r="L182">
            <v>9</v>
          </cell>
          <cell r="M182" t="str">
            <v>Bogotá</v>
          </cell>
          <cell r="N182" t="str">
            <v>N</v>
          </cell>
          <cell r="O182" t="str">
            <v>N/A</v>
          </cell>
          <cell r="P182" t="str">
            <v>N/A</v>
          </cell>
          <cell r="Q182" t="str">
            <v>N/A</v>
          </cell>
          <cell r="R182">
            <v>44977</v>
          </cell>
          <cell r="S182">
            <v>45096</v>
          </cell>
          <cell r="T182">
            <v>180</v>
          </cell>
          <cell r="U182">
            <v>45157</v>
          </cell>
          <cell r="V182" t="str">
            <v>14 TP</v>
          </cell>
          <cell r="W182" t="str">
            <v>Prestar servicios profesionales para el diseño gráfico para apoyar las actividades de comunicación interna de la ADRES.</v>
          </cell>
          <cell r="X182" t="str">
            <v>1. Brindar y orientar a las diferentes Dependencias y áreas de la entidad en el proceso de identidad gráfica de la ADRES, a solicitud del Supervisor del Contrato y de conformidad con el objeto del contrato. 2. Diseñar y elaborar las piezas gráficas que requieran las dependencias de la entidad garantizando la imagen institucional de conformidad con la política de la información y las comunicaciones de la ADRES. 3. Realizar producción gráfica para las pagina Web e Intranet de la entidad (banners, botones, retoque, fotográfico e imágenes) que requiera la Dirección General de la ADRES. 4. Apoyar la diagramación visual de documentos impresos de divulgación interna, tales como: plegables, cartillas, afiches, entre otros. 5. Colaborar con el diseño de piezas gráficas solicitadas por la Dirección General, tales como presentaciones, informes e infografías. 6. Elaborar el diseño de piezas gráficas internas solicitadas por las diferentes áreas y proyectos de la ADRES. 7. Apoyar el proceso de diseño y diagramación de piezas para redes sociales, entre los que se encuentran carruseles, memes, portadas, entre otros formatos. 8. Asistir a las reuniones para el diseño conceptual y gráfico de las estrategias y campañas internas de la ADRES 9. Las demás que se deriven del objeto y naturaleza del contrato</v>
          </cell>
          <cell r="Y182">
            <v>40</v>
          </cell>
          <cell r="Z182">
            <v>80111620</v>
          </cell>
          <cell r="AA182">
            <v>17120000</v>
          </cell>
          <cell r="AB182">
            <v>17120000</v>
          </cell>
          <cell r="AC182"/>
          <cell r="AD182"/>
          <cell r="AE182"/>
          <cell r="AF182"/>
          <cell r="AG182">
            <v>45077</v>
          </cell>
          <cell r="AH182">
            <v>45157</v>
          </cell>
          <cell r="AI182">
            <v>45077</v>
          </cell>
          <cell r="AJ182">
            <v>8560000</v>
          </cell>
          <cell r="AK182">
            <v>45157</v>
          </cell>
          <cell r="AL182">
            <v>25680000</v>
          </cell>
          <cell r="AM182">
            <v>4280000</v>
          </cell>
          <cell r="AN182"/>
          <cell r="AO182"/>
          <cell r="AP182"/>
          <cell r="AQ182" t="str">
            <v>N/A</v>
          </cell>
          <cell r="AR182">
            <v>572</v>
          </cell>
          <cell r="AS182">
            <v>44965</v>
          </cell>
          <cell r="AT182">
            <v>17120000</v>
          </cell>
          <cell r="AU182">
            <v>2576</v>
          </cell>
          <cell r="AV182">
            <v>44974</v>
          </cell>
          <cell r="AW182">
            <v>17120000</v>
          </cell>
          <cell r="AX182" t="str">
            <v>A-02-02-02-008-003-01</v>
          </cell>
          <cell r="AY182" t="str">
            <v>SERVICIOS DE CONSULTORÍA EN ADMINISTRACIÓN Y SERVICIOS DE GESTIÓN; SERVICIOS DE TECNOLOGÍA DE LA INFORMACIÓN</v>
          </cell>
          <cell r="AZ182" t="str">
            <v>ASEGURADORA SOLIDARIA DE COLOMBIA</v>
          </cell>
          <cell r="BA182" t="str">
            <v>380 47 994000132354</v>
          </cell>
          <cell r="BB182">
            <v>44974</v>
          </cell>
          <cell r="BC182" t="str">
            <v>CUMPLIMIENTO</v>
          </cell>
          <cell r="BD182">
            <v>25</v>
          </cell>
          <cell r="BE182">
            <v>4280000</v>
          </cell>
          <cell r="BF182">
            <v>44973</v>
          </cell>
          <cell r="BG182">
            <v>44977</v>
          </cell>
          <cell r="BH182">
            <v>45280</v>
          </cell>
          <cell r="BI182">
            <v>44975</v>
          </cell>
          <cell r="BJ182" t="str">
            <v>D. GENERAL</v>
          </cell>
          <cell r="BK182" t="str">
            <v>JOHANNA ANDREA CONTRERAS VALDERRAMA-EDNA ZORAYA SANCHEZ GONZALEZ RAD 20231450013103 A PARTIR DEL 1 DE MARZO DE 2023-SONIA ALEJANDRA PERDOMO ARIAS RADICADO 20236400046233 A PARTIR DEL 18 DE JULIO DE 2023</v>
          </cell>
          <cell r="BL182" t="str">
            <v>EDNA ZORAYA SANCHEZ GONZALEZ RAD 20231450013103 A PARTIR DEL 1 DE MARZO DE 2023</v>
          </cell>
          <cell r="BM182">
            <v>1018428869</v>
          </cell>
          <cell r="BN182" t="str">
            <v>DIRECCION GENERAL</v>
          </cell>
          <cell r="BO182" t="str">
            <v>ASESORA</v>
          </cell>
          <cell r="BP182" t="str">
            <v>ROSA ELIANA RODRIGUEZ BERNAL</v>
          </cell>
          <cell r="BQ182" t="str">
            <v>TERMINADO</v>
          </cell>
          <cell r="BR182" t="str">
            <v>FEMENINO</v>
          </cell>
          <cell r="BS182" t="str">
            <v>Bogotá</v>
          </cell>
          <cell r="BT182" t="str">
            <v>Cra 7 N 6 A 52 Interior 8 Apto 205 Santa Barbara - Centro Ciudad Bolivar</v>
          </cell>
          <cell r="BU182">
            <v>3013988834</v>
          </cell>
          <cell r="BV182" t="str">
            <v>paola.viracacha@gmail.com</v>
          </cell>
          <cell r="BW182">
            <v>29381</v>
          </cell>
          <cell r="BX182">
            <v>45247</v>
          </cell>
          <cell r="BY182">
            <v>43</v>
          </cell>
          <cell r="BZ182" t="str">
            <v>SANITAS</v>
          </cell>
          <cell r="CA182" t="str">
            <v>COLPENSIONES</v>
          </cell>
          <cell r="CB182" t="str">
            <v>POSITIVA</v>
          </cell>
          <cell r="CC182" t="str">
            <v>DISEÑO GRAFICO</v>
          </cell>
          <cell r="CD182"/>
          <cell r="CE182"/>
          <cell r="CF182"/>
          <cell r="CG182"/>
          <cell r="CH182" t="str">
            <v>CO1.PCCNTR.4639132</v>
          </cell>
          <cell r="CI182"/>
          <cell r="CJ182"/>
          <cell r="CK182"/>
          <cell r="CL182"/>
          <cell r="CM182"/>
          <cell r="CN182"/>
          <cell r="CO182"/>
        </row>
        <row r="183">
          <cell r="C183">
            <v>581</v>
          </cell>
          <cell r="D183" t="str">
            <v>ADRES-CPS-581-2023</v>
          </cell>
          <cell r="E183" t="str">
            <v>CONTRATACION DIRECTA</v>
          </cell>
          <cell r="F183" t="str">
            <v>PRESTACION DE SERVICIOS PROFESIONALES</v>
          </cell>
          <cell r="G183" t="str">
            <v>INICIAL</v>
          </cell>
          <cell r="H183">
            <v>45070</v>
          </cell>
          <cell r="I183" t="str">
            <v>CARLOS OBREGON GONZALEZ</v>
          </cell>
          <cell r="J183" t="str">
            <v>CC</v>
          </cell>
          <cell r="K183">
            <v>19345157</v>
          </cell>
          <cell r="L183">
            <v>8</v>
          </cell>
          <cell r="M183"/>
          <cell r="N183" t="str">
            <v>N</v>
          </cell>
          <cell r="O183" t="str">
            <v>N/A</v>
          </cell>
          <cell r="P183" t="str">
            <v>N/A</v>
          </cell>
          <cell r="Q183" t="str">
            <v>N/A</v>
          </cell>
          <cell r="R183">
            <v>45071</v>
          </cell>
          <cell r="S183">
            <v>45291</v>
          </cell>
          <cell r="T183">
            <v>220</v>
          </cell>
          <cell r="U183">
            <v>45291</v>
          </cell>
          <cell r="V183"/>
          <cell r="W183" t="str">
            <v>Prestar servicios profesionales especializados a la Dirección General de la Administradora de los Recursos del Sistema General de Seguridad Social en Salud – ADRES, en la formulación, adopción, ejecución y control de los procesos comunicativos internos y externos relacionados con las políticas, planes y programas de la Entidad que deben ser difundidos a la ciudadanía en general mediante los diferentes canales de comunicación</v>
          </cell>
          <cell r="X183" t="str">
            <v>1.	Garantizar a la Dirección General que la información relacionada con las políticas, planes y programas que desarrolla la Entidad sea divulgada a los ciudadanos, teniendo en cuenta las reservas legales y el debido proceso.
2.	Desarrollar estrategias encaminas a la divulgación sobre la misión, visión y objetivos institucionales de la ADRES.
3.	Estructurar las ruedas de prensa y entrevistas que se pretendan realizar a los servidores públicos de la ADRES, con el fin de mantener informada a la ciudadanía sobre las actuaciones, planes, programas y resultados de la Entidad.  
4.	Mantener actualizado el flujo de contenido de los canales de comunicación Institucional. 
5.	Apoyar a la Entidad en las investigaciones que se realicen frente a los asuntos relacionados con la divulgación de la misión, visión, objetivos, programas y proyectos de la ADRES, cuando haya lugar a ello. 
6.	Elaborar comunicados e informes sobre la gestión que realiza la ADRES para dar cumplimiento a la misión, visión, objetivos, programas y proyectos Institucionales, así como, lo relacionado con las estrategias para fortalecer e implementar las políticas públicas de la Entidad.</v>
          </cell>
          <cell r="Y183"/>
          <cell r="Z183">
            <v>83121703</v>
          </cell>
          <cell r="AA183">
            <v>138519630</v>
          </cell>
          <cell r="AB183">
            <v>138519630</v>
          </cell>
          <cell r="AC183"/>
          <cell r="AD183"/>
          <cell r="AE183"/>
          <cell r="AF183"/>
          <cell r="AG183"/>
          <cell r="AH183"/>
          <cell r="AI183"/>
          <cell r="AJ183"/>
          <cell r="AK183"/>
          <cell r="AL183"/>
          <cell r="AM183">
            <v>18469284</v>
          </cell>
          <cell r="AN183"/>
          <cell r="AO183"/>
          <cell r="AP183"/>
          <cell r="AQ183" t="str">
            <v>N/A</v>
          </cell>
          <cell r="AR183">
            <v>701</v>
          </cell>
          <cell r="AS183">
            <v>45064</v>
          </cell>
          <cell r="AT183">
            <v>138519630</v>
          </cell>
          <cell r="AU183">
            <v>8501</v>
          </cell>
          <cell r="AV183">
            <v>45071</v>
          </cell>
          <cell r="AW183">
            <v>138519630</v>
          </cell>
          <cell r="AX183" t="str">
            <v>A-02-02-02-008-003-01</v>
          </cell>
          <cell r="AY183" t="str">
            <v>SERVICIOS DE CONSULTORÍA EN ADMINISTRACIÓN Y SERVICIOS DE GESTIÓN; SERVICIOS DE TECNOLOGÍA DE LA INFORMACIÓN</v>
          </cell>
          <cell r="AZ183" t="str">
            <v>ASEGURADORA SOLIDARIA DE COLOMBIA</v>
          </cell>
          <cell r="BA183" t="str">
            <v>360-47-994000026922</v>
          </cell>
          <cell r="BB183">
            <v>45070</v>
          </cell>
          <cell r="BC183" t="str">
            <v>CUMPLIMIENTO</v>
          </cell>
          <cell r="BD183">
            <v>25</v>
          </cell>
          <cell r="BE183">
            <v>34629907.5</v>
          </cell>
          <cell r="BF183">
            <v>45070</v>
          </cell>
          <cell r="BG183">
            <v>45070</v>
          </cell>
          <cell r="BH183">
            <v>45487</v>
          </cell>
          <cell r="BI183"/>
          <cell r="BJ183" t="str">
            <v>D. GENERAL</v>
          </cell>
          <cell r="BK183" t="str">
            <v>EDNA ZORAYA SANCHEZ GONZALEZ-SONIA ALEJANDRA PERDOMO ARIAS RADICADO 20236400046233 A PARTIR DEL 18 DE JULIO DE 2023</v>
          </cell>
          <cell r="BL183"/>
          <cell r="BM183">
            <v>1078367163</v>
          </cell>
          <cell r="BN183" t="str">
            <v>D. GENERAL</v>
          </cell>
          <cell r="BO183" t="str">
            <v>ASESOR</v>
          </cell>
          <cell r="BP183" t="str">
            <v>KELLY JHOANA ITURRIAGO TORREGROSA</v>
          </cell>
          <cell r="BQ183" t="str">
            <v>EN EJECUCION</v>
          </cell>
          <cell r="BR183"/>
          <cell r="BS183"/>
          <cell r="BT183"/>
          <cell r="BU183"/>
          <cell r="BV183"/>
          <cell r="BW183"/>
          <cell r="BX183"/>
          <cell r="BY183"/>
          <cell r="BZ183"/>
          <cell r="CA183"/>
          <cell r="CB183"/>
          <cell r="CC183"/>
          <cell r="CD183"/>
          <cell r="CE183"/>
          <cell r="CF183"/>
          <cell r="CG183"/>
          <cell r="CH183"/>
          <cell r="CI183"/>
          <cell r="CJ183"/>
          <cell r="CK183"/>
          <cell r="CL183"/>
          <cell r="CM183"/>
          <cell r="CN183"/>
          <cell r="CO183"/>
        </row>
        <row r="184">
          <cell r="C184">
            <v>288</v>
          </cell>
          <cell r="D184" t="str">
            <v>ADRES-CPS-288-2023</v>
          </cell>
          <cell r="E184" t="str">
            <v>CONTRATACION DIRECTA</v>
          </cell>
          <cell r="F184" t="str">
            <v>PRESTACION DE SERVICIOS PROFESIONALES</v>
          </cell>
          <cell r="G184" t="str">
            <v>INICIAL</v>
          </cell>
          <cell r="H184">
            <v>44957.615590277775</v>
          </cell>
          <cell r="I184" t="str">
            <v>ALCIRA YANNETH MALAGON MUÑOZ</v>
          </cell>
          <cell r="J184" t="str">
            <v>CC</v>
          </cell>
          <cell r="K184">
            <v>52560761</v>
          </cell>
          <cell r="L184">
            <v>8</v>
          </cell>
          <cell r="M184" t="str">
            <v>Bogotá</v>
          </cell>
          <cell r="N184" t="str">
            <v>N</v>
          </cell>
          <cell r="O184" t="str">
            <v>N/A</v>
          </cell>
          <cell r="P184" t="str">
            <v>N/A</v>
          </cell>
          <cell r="Q184" t="str">
            <v>N/A</v>
          </cell>
          <cell r="R184">
            <v>44959</v>
          </cell>
          <cell r="S184">
            <v>45078</v>
          </cell>
          <cell r="T184">
            <v>119</v>
          </cell>
          <cell r="U184">
            <v>45078</v>
          </cell>
          <cell r="V184" t="str">
            <v>9 TP+E+23MPR</v>
          </cell>
          <cell r="W184" t="str">
            <v>Prestar servicios profesionales a la Dirección de Otras Prestaciones de la ADRES en las actividades de seguimiento. reporte y/o actualizaciones relacionadas con la planeación estratégica de la Dirección</v>
          </cell>
          <cell r="X184" t="str">
            <v>1. Participar en la elaboración, ajuste o actualización de la formulación de los planes de acción, mapas de riesgos y formulación de indicadores de la Dirección de Otras Prestaciones. 2. Realizar seguimiento y reporte a los indicadores de gestión y plan de acción de la dependencia. 3. Ajustar, elaborar o actualizar los manuales operativos de la Dirección de Otras Prestaciones. 4. Realizar seguimiento a los planes de mejoramiento de la Dirección de Otras Prestaciones según las directrices y acompañamiento de la Oficina de Control Interno. 5. Elaborar, ajustar y reportar los riesgos asociados a la operación de la Dirección de Otras Prestaciones. 6. Reportar los avances de los planes de acción de la Dirección de Otras Prestaciones. 7. Realizar seguimiento y actualización al plan de adquisiciones de la Dirección de Otras Prestaciones. 8. Atender las auditorías internas que adelante la Oficina de Control Interno de la ADRES y remitir los insumos y demás reportes que esta requiera. 9. Las demás actividades que se deriven del objeto y naturaleza del contrato que para el efecto le asigne la Dirección de Otras Prestaciones</v>
          </cell>
          <cell r="Y184">
            <v>215</v>
          </cell>
          <cell r="Z184">
            <v>93151501</v>
          </cell>
          <cell r="AA184">
            <v>36000000</v>
          </cell>
          <cell r="AB184">
            <v>36000000</v>
          </cell>
          <cell r="AM184">
            <v>9000000</v>
          </cell>
          <cell r="AQ184" t="str">
            <v>N/A</v>
          </cell>
          <cell r="AR184">
            <v>446</v>
          </cell>
          <cell r="AS184">
            <v>44936</v>
          </cell>
          <cell r="AT184">
            <v>36000000</v>
          </cell>
          <cell r="AU184">
            <v>2425</v>
          </cell>
          <cell r="AV184">
            <v>44957</v>
          </cell>
          <cell r="AW184">
            <v>36000000</v>
          </cell>
          <cell r="AX184" t="str">
            <v>A-02-02-02-008-003-01</v>
          </cell>
          <cell r="AY184" t="str">
            <v>SERVICIOS DE CONSULTORÍA EN ADMINISTRACIÓN Y SERVICIOS DE GESTIÓN; SERVICIOS DE TECNOLOGÍA DE LA INFORMACIÓN</v>
          </cell>
          <cell r="AZ184" t="str">
            <v>SEGUROS DEL ESTADO</v>
          </cell>
          <cell r="BA184" t="str">
            <v>14-44-101173348</v>
          </cell>
          <cell r="BB184">
            <v>44958</v>
          </cell>
          <cell r="BC184" t="str">
            <v>CUMPLIMIENTO</v>
          </cell>
          <cell r="BD184">
            <v>25</v>
          </cell>
          <cell r="BE184">
            <v>9000000</v>
          </cell>
          <cell r="BF184">
            <v>44958</v>
          </cell>
          <cell r="BG184">
            <v>44959</v>
          </cell>
          <cell r="BH184">
            <v>45265</v>
          </cell>
          <cell r="BI184">
            <v>44958</v>
          </cell>
          <cell r="BJ184" t="str">
            <v>D. OTRAS PRESTACIONES</v>
          </cell>
          <cell r="BK184" t="str">
            <v>JAIRO EDISON TIRADO MARTINEZ</v>
          </cell>
          <cell r="BM184">
            <v>80020032</v>
          </cell>
          <cell r="BN184" t="str">
            <v>D. OTRAS PRESTACIONES</v>
          </cell>
          <cell r="BO184" t="str">
            <v>JEFE</v>
          </cell>
          <cell r="BP184" t="str">
            <v>LAURA SANCHEZ SANTAMARIA</v>
          </cell>
          <cell r="BQ184" t="str">
            <v>TERMINADO</v>
          </cell>
          <cell r="BR184" t="str">
            <v>FEMENINO</v>
          </cell>
          <cell r="BS184" t="str">
            <v>Bogotá</v>
          </cell>
          <cell r="BT184" t="str">
            <v>Cra 75 71 10</v>
          </cell>
          <cell r="BU184">
            <v>3103208929</v>
          </cell>
          <cell r="BV184" t="str">
            <v>aymalagon123@gmail.com</v>
          </cell>
          <cell r="BW184">
            <v>26943</v>
          </cell>
          <cell r="BX184">
            <v>45247</v>
          </cell>
          <cell r="BY184">
            <v>50</v>
          </cell>
          <cell r="BZ184" t="str">
            <v>COMPENSAR</v>
          </cell>
          <cell r="CA184" t="str">
            <v>COLPENSIONES</v>
          </cell>
          <cell r="CB184" t="str">
            <v>POSITIVA</v>
          </cell>
          <cell r="CC184" t="str">
            <v>ECONOMIA-DO
ESP EN ADM Y GERENCIA DE SISTEMAS DE CALI</v>
          </cell>
          <cell r="CH184" t="str">
            <v>CO1.PCCNTR.4519712</v>
          </cell>
        </row>
        <row r="185">
          <cell r="C185">
            <v>754</v>
          </cell>
          <cell r="D185" t="str">
            <v>ADRES-CPS-754-2023</v>
          </cell>
          <cell r="E185" t="str">
            <v>CONTRATACION DIRECTA</v>
          </cell>
          <cell r="F185" t="str">
            <v>PRESTACION DE SERVICIOS PROFESIONALES</v>
          </cell>
          <cell r="G185" t="str">
            <v>INICIAL</v>
          </cell>
          <cell r="H185">
            <v>45092</v>
          </cell>
          <cell r="I185" t="str">
            <v>CARLOS SANABRIA BUITRAGO</v>
          </cell>
          <cell r="J185" t="str">
            <v>CC</v>
          </cell>
          <cell r="K185">
            <v>79379770</v>
          </cell>
          <cell r="L185">
            <v>8</v>
          </cell>
          <cell r="N185" t="str">
            <v>N</v>
          </cell>
          <cell r="O185" t="str">
            <v>N/A</v>
          </cell>
          <cell r="P185" t="str">
            <v>N/A</v>
          </cell>
          <cell r="Q185" t="str">
            <v>N/A</v>
          </cell>
          <cell r="R185">
            <v>45093</v>
          </cell>
          <cell r="S185">
            <v>45291</v>
          </cell>
          <cell r="T185">
            <v>198</v>
          </cell>
          <cell r="U185">
            <v>45291</v>
          </cell>
          <cell r="W185" t="str">
            <v>Prestar servicios profesionales para apoyar la definición de lineamientos, implementación y apropiación en la entidad de modelos y estándares para la configuración de la arquitectura de aplicaciones en alineamiento con la política de gobierno digital del estado.</v>
          </cell>
          <cell r="X185" t="str">
            <v>1. Realizar con las áreas de negocio actividades para desarrollar estrategias de tecnologías de la información y mejorar las aplicaciones producto del ejercicio de arquitectura empresarial que el supervisor del contrato le indique. 2. Apoyar en la estructuración, diseño de la arquitectura y ejecución de los proyectos o sistemas de información que el supervisor le indique dentro del marco del dominio de las aplicaciones. 3. Identificar las brechas entre la situación actual y futura de los sistemas de información que le indique el supervisor. 4. Revisar los diseños de los componentes tecnológicos de los sistemas de información que determine el supervisor. 5. Apoyar la elaboración de la documentación de los artefactos tecnológicos que se definan para incorporarlos en el diseño de la solución en el dominio de aplicaciones en el marco del proceso de arquitectura empresarial. 6. Apoyar a la DGTIC en la adquisición e implementación de aplicaciones y mantener actualizado el catálogo de aplicaciones en la herramienta de arquitectura empresarial de la entidad. 7. Validar y dar concepto técnico de los productos y/o entregables que realicen los proveedores de aplicaciones en el marco de los ejercicios de arquitectura empresarial que realice la entidad en alineamiento con el Plan estratégico de tecnologías de la información - PETI y la política de gobierno digital del estado. 8. Acompañar a la DGTIC en la planeación, ejecución y seguimiento de los proyectos que incorporen componentes de aplicaciones realizados por personal interno o producto de la contratación de soluciones tecnológicas que realice la entidad. 9. Realizar las entrevistas, mesas de trabajo con las diferentes áreas de la ADRES, con el fin de llevar a cabo la revisión de la información y demás gestiones que le permitan levantar y documentar las especificaciones técnicas y demás artefactos que se requieran para proponer los nuevos diseños de soluciones tecnológicas. 10. Las demás actividades que se deriven del objeto y naturaleza del contrato, que para el efecto le designe el supervisor del contrato.</v>
          </cell>
          <cell r="Z185" t="str">
            <v>81111500; 81111700; 81111800</v>
          </cell>
          <cell r="AA185">
            <v>93885554</v>
          </cell>
          <cell r="AB185">
            <v>93885554</v>
          </cell>
          <cell r="AM185">
            <v>11270775</v>
          </cell>
          <cell r="AN185" t="str">
            <v>S</v>
          </cell>
          <cell r="AO185">
            <v>2141447</v>
          </cell>
          <cell r="AP185">
            <v>13412222</v>
          </cell>
          <cell r="AQ185" t="str">
            <v>N/A</v>
          </cell>
          <cell r="AR185">
            <v>697</v>
          </cell>
          <cell r="AS185">
            <v>45063</v>
          </cell>
          <cell r="AT185">
            <v>93885554</v>
          </cell>
          <cell r="AU185">
            <v>10182</v>
          </cell>
          <cell r="AV185">
            <v>45093</v>
          </cell>
          <cell r="AW185">
            <v>93885554</v>
          </cell>
          <cell r="AX185" t="str">
            <v>A-02-02-02-008-003-01</v>
          </cell>
          <cell r="AY185" t="str">
            <v>SERVICIOS DE CONSULTORÍA EN ADMINISTRACIÓN Y SERVICIOS DE GESTIÓN; SERVICIOS DE TECNOLOGÍA DE LA INFORMACIÓN</v>
          </cell>
          <cell r="AZ185" t="str">
            <v>ASEGURADORA SOLIDARIA DE COLOMBIA</v>
          </cell>
          <cell r="BA185" t="str">
            <v>376-47-994000021338</v>
          </cell>
          <cell r="BB185">
            <v>45093</v>
          </cell>
          <cell r="BC185" t="str">
            <v>CUMPLIMIENTO</v>
          </cell>
          <cell r="BD185">
            <v>25</v>
          </cell>
          <cell r="BE185">
            <v>23471388.5</v>
          </cell>
          <cell r="BF185">
            <v>45092</v>
          </cell>
          <cell r="BG185">
            <v>45093</v>
          </cell>
          <cell r="BH185">
            <v>45473</v>
          </cell>
          <cell r="BJ185" t="str">
            <v>D. GESTION TECNOLOGIAS DE LA INFORMACION Y COMUNICACIONES</v>
          </cell>
          <cell r="BK185" t="str">
            <v>HERIBERTO ALBUTRIA CORTES</v>
          </cell>
          <cell r="BM185">
            <v>93202683</v>
          </cell>
          <cell r="BN185" t="str">
            <v>DIRECCIÓN DE GESTIÓN DE TECNOLOGÍAS DE LA INFORMACIÓN Y LAS COMUNICACIONES</v>
          </cell>
          <cell r="BO185" t="str">
            <v>DIRECTOR</v>
          </cell>
          <cell r="BP185" t="str">
            <v>JOSE WILLMAN TORRRES GOMEZ</v>
          </cell>
          <cell r="BQ185" t="str">
            <v>EN EJECUCION</v>
          </cell>
        </row>
        <row r="186">
          <cell r="C186">
            <v>936</v>
          </cell>
          <cell r="D186" t="str">
            <v>ADRES-CTO-936-2023</v>
          </cell>
          <cell r="E186" t="str">
            <v>CONTRATACION DIRECTA</v>
          </cell>
          <cell r="F186" t="str">
            <v>CONTRATO INTERADMINISTRATIVO</v>
          </cell>
          <cell r="G186" t="str">
            <v>INICIAL</v>
          </cell>
          <cell r="H186">
            <v>45166</v>
          </cell>
          <cell r="I186" t="str">
            <v>CENTRAL DE INVERSIONES S.A.</v>
          </cell>
          <cell r="J186" t="str">
            <v>Nit</v>
          </cell>
          <cell r="K186">
            <v>860042945</v>
          </cell>
          <cell r="L186">
            <v>5</v>
          </cell>
          <cell r="M186" t="str">
            <v>Bogotá</v>
          </cell>
          <cell r="N186" t="str">
            <v>J</v>
          </cell>
          <cell r="O186" t="str">
            <v>Nicolas Corso Salamanca</v>
          </cell>
          <cell r="P186">
            <v>79955632</v>
          </cell>
          <cell r="Q186" t="str">
            <v>N/A</v>
          </cell>
          <cell r="R186">
            <v>45170</v>
          </cell>
          <cell r="S186">
            <v>45291</v>
          </cell>
          <cell r="T186">
            <v>121</v>
          </cell>
          <cell r="U186">
            <v>45291</v>
          </cell>
          <cell r="W186" t="str">
            <v>Apoyar y asesorar la sustanciación de las diversas etapas, que incluyen el inicio y fin del proceso
de determinación de deudor y cobro coactivo, cuya cuantía supera los 3 Millones de pesos</v>
          </cell>
          <cell r="Z186">
            <v>93151501</v>
          </cell>
          <cell r="AA186">
            <v>2998455811</v>
          </cell>
          <cell r="AB186">
            <v>2998455811</v>
          </cell>
          <cell r="AQ186" t="str">
            <v>N/A</v>
          </cell>
          <cell r="AR186">
            <v>834</v>
          </cell>
          <cell r="AS186">
            <v>45117</v>
          </cell>
          <cell r="AT186">
            <v>3000000000</v>
          </cell>
          <cell r="AU186">
            <v>22163</v>
          </cell>
          <cell r="AV186">
            <v>45167</v>
          </cell>
          <cell r="AW186">
            <v>2998455811</v>
          </cell>
          <cell r="AX186" t="str">
            <v>A-02-02-02-008-002-01</v>
          </cell>
          <cell r="AY186" t="str">
            <v>SERVICIOS JURIDICOS</v>
          </cell>
          <cell r="AZ186" t="str">
            <v>SEGUROS DEL ESTADO</v>
          </cell>
          <cell r="BA186" t="str">
            <v>21-44-101423281</v>
          </cell>
          <cell r="BB186">
            <v>45168</v>
          </cell>
          <cell r="BC186" t="str">
            <v xml:space="preserve">
CUMPLIMIENTO
CALIDAD DEL SERVICIO
</v>
          </cell>
          <cell r="BE186" t="str">
            <v>599.691.162,00 
299.845.581,00</v>
          </cell>
          <cell r="BF186">
            <v>45166</v>
          </cell>
          <cell r="BG186">
            <v>45169</v>
          </cell>
          <cell r="BH186">
            <v>45473</v>
          </cell>
          <cell r="BI186" t="str">
            <v>N/A</v>
          </cell>
          <cell r="BJ186" t="str">
            <v>O. ASESORA JURIDICA</v>
          </cell>
          <cell r="BK186" t="str">
            <v>SONIA CLEMENCIA RODRIGUEZ FORERO</v>
          </cell>
          <cell r="BM186">
            <v>51736182</v>
          </cell>
          <cell r="BN186" t="str">
            <v>GRUPO DE COBRO COACTIVO</v>
          </cell>
          <cell r="BO186" t="str">
            <v>GESTOR DE OPERACIONES</v>
          </cell>
          <cell r="BP186" t="str">
            <v>JOSE WILLMAN TORRRES GOMEZ</v>
          </cell>
          <cell r="BQ186" t="str">
            <v>EN EJECUCION</v>
          </cell>
        </row>
        <row r="187">
          <cell r="C187">
            <v>589</v>
          </cell>
          <cell r="D187" t="str">
            <v>ADRES-CPS-589-2023</v>
          </cell>
          <cell r="E187" t="str">
            <v>CONTRATACION DIRECTA</v>
          </cell>
          <cell r="F187" t="str">
            <v>PRESTACION DE SERVICIOS PROFESIONALES</v>
          </cell>
          <cell r="G187" t="str">
            <v>INICIAL</v>
          </cell>
          <cell r="H187">
            <v>45072</v>
          </cell>
          <cell r="I187" t="str">
            <v>CESAR EDUARDO REYES MARTÍNEZ</v>
          </cell>
          <cell r="J187" t="str">
            <v>CC</v>
          </cell>
          <cell r="K187">
            <v>1014183716</v>
          </cell>
          <cell r="L187">
            <v>1</v>
          </cell>
          <cell r="N187" t="str">
            <v>N</v>
          </cell>
          <cell r="O187" t="str">
            <v>N/A</v>
          </cell>
          <cell r="P187" t="str">
            <v>N/A</v>
          </cell>
          <cell r="Q187" t="str">
            <v>N/A</v>
          </cell>
          <cell r="R187">
            <v>45075</v>
          </cell>
          <cell r="S187">
            <v>45291</v>
          </cell>
          <cell r="T187">
            <v>216</v>
          </cell>
          <cell r="U187">
            <v>45291</v>
          </cell>
          <cell r="W187" t="str">
            <v>Prestar servicios profesionales por sus propios medios con plena autonomía técnica, administrativa y financiera a la Dirección de Gestión de Recursos Financieros de Salud en el procesamiento, seguimiento y análisis de la información derivada del recaudo de las fuentes de financiación del Sistema General de Seguridad Social en Salud registrados en los sistemas de información de la ADRES; así como apoyar en la preparación de los informes que muestren el comportamiento del recaudo de los recursos.</v>
          </cell>
          <cell r="X187" t="str">
            <v>1. Realizar el seguimiento y consolidación de la información alusiva a los recursos del SGSSS recaudados por la ADRES en las cuentas bancarias, tendiente a la generación de informes requeridos en el marco de los procesos y procedimientos de la Dirección. 2. Efectuar el seguimiento de los recursos recaudados por la ADRES para la financiación del SGSSS, tendientes a la generación de tableros de seguimiento y monitorio de los recursos. 3. Realizar el análisis del comportamiento del recaudo de las fuentes de financiación del SGSSS, tendiente a preparar los informes y/o documentos que muestren el análisis de las fuentes. 4. Procesar y registrar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5.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6. Apoyar en la consolidación, seguimiento y reporte de los avances de cumplimiento de las actividades registradas en el Plan de Acción a cargo de la Dirección de Gestión de Recursos Financieros de Salud. 7. Apoyar en la generación de la información requerida para dar respuesta a los requerimientos presentados por los actores del Sistema General de Seguridad Social en Salud, así como los interpuestos por los Órganos de Control y Vigilancia. 8. Velar por el mejoramiento continuo de los procedimientos recaudo del Proceso Recaudo e Identificación de Fuentes y proponer recomendaciones para el mejoramiento de estos. 9. Abstenerse de realizar directa o indirectamente operaciones utilizando información privilegiada o suministrar esta información a terceros, o recomendar la realización de operaciones con fundamento en dicha información</v>
          </cell>
          <cell r="Z187">
            <v>93151501</v>
          </cell>
          <cell r="AA187">
            <v>48073504</v>
          </cell>
          <cell r="AB187">
            <v>48073504</v>
          </cell>
          <cell r="AM187">
            <v>6009188</v>
          </cell>
          <cell r="AQ187" t="str">
            <v>N/A</v>
          </cell>
          <cell r="AR187">
            <v>651</v>
          </cell>
          <cell r="AS187">
            <v>45055</v>
          </cell>
          <cell r="AT187">
            <v>48073504</v>
          </cell>
          <cell r="AU187">
            <v>8513</v>
          </cell>
          <cell r="AV187">
            <v>45075</v>
          </cell>
          <cell r="AW187">
            <v>48073504</v>
          </cell>
          <cell r="AX187" t="str">
            <v>A-02-02-02-008-003-09</v>
          </cell>
          <cell r="AY187" t="str">
            <v>OTROS SERVICIOS PROFESIONALES Y TÉCNICOS N.C.P</v>
          </cell>
          <cell r="AZ187" t="str">
            <v>SEGUROS DEL ESTADO</v>
          </cell>
          <cell r="BA187" t="str">
            <v>25-46-101028116</v>
          </cell>
          <cell r="BB187">
            <v>45072</v>
          </cell>
          <cell r="BC187" t="str">
            <v>CUMPLIMIENTO</v>
          </cell>
          <cell r="BD187">
            <v>25</v>
          </cell>
          <cell r="BE187">
            <v>12018376</v>
          </cell>
          <cell r="BF187">
            <v>45071</v>
          </cell>
          <cell r="BG187">
            <v>45075</v>
          </cell>
          <cell r="BH187">
            <v>45474</v>
          </cell>
          <cell r="BI187">
            <v>45074</v>
          </cell>
          <cell r="BJ187" t="str">
            <v>D. DE GESTION DE LOS RECURSOS FINANCIEROS DE LA SALUD</v>
          </cell>
          <cell r="BK187" t="str">
            <v>CAMILO ANDRES CELY ESCOBAR</v>
          </cell>
          <cell r="BM187">
            <v>80201138</v>
          </cell>
          <cell r="BN187" t="str">
            <v>GRUPO DE CONTROL DE RECAUDO Y FUENTES DE FINANCIACION</v>
          </cell>
          <cell r="BO187" t="str">
            <v>GESTOR DE OPERACIONES</v>
          </cell>
          <cell r="BP187" t="str">
            <v>JOSE WILLMAN TORRRES GOMEZ</v>
          </cell>
          <cell r="BQ187" t="str">
            <v>EN EJECUCION</v>
          </cell>
        </row>
        <row r="188">
          <cell r="C188">
            <v>510</v>
          </cell>
          <cell r="D188" t="str">
            <v>ADRES-CPS-510-2023</v>
          </cell>
          <cell r="E188" t="str">
            <v>CONTRATACION DIRECTA</v>
          </cell>
          <cell r="F188" t="str">
            <v>PRESTACION DE SERVICIOS DE APOYO A LA GESTION</v>
          </cell>
          <cell r="G188" t="str">
            <v>INICIAL</v>
          </cell>
          <cell r="H188">
            <v>45063</v>
          </cell>
          <cell r="I188" t="str">
            <v>CESAR URBANO GÓMEZ PÉREZ</v>
          </cell>
          <cell r="J188" t="str">
            <v>CC</v>
          </cell>
          <cell r="K188">
            <v>1073600667</v>
          </cell>
          <cell r="L188">
            <v>3</v>
          </cell>
          <cell r="M188" t="str">
            <v>Bogotá</v>
          </cell>
          <cell r="N188" t="str">
            <v>N</v>
          </cell>
          <cell r="O188" t="str">
            <v>N/A</v>
          </cell>
          <cell r="P188" t="str">
            <v>N/A</v>
          </cell>
          <cell r="Q188" t="str">
            <v>N/A</v>
          </cell>
          <cell r="R188">
            <v>45064</v>
          </cell>
          <cell r="S188">
            <v>45291</v>
          </cell>
          <cell r="T188">
            <v>227</v>
          </cell>
          <cell r="U188">
            <v>45291</v>
          </cell>
          <cell r="V188" t="str">
            <v>15 TFTL/TL+4 ME O 6 SES+4 ME</v>
          </cell>
          <cell r="W188"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88"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188">
            <v>93151501</v>
          </cell>
          <cell r="AA188">
            <v>38460399</v>
          </cell>
          <cell r="AB188">
            <v>38460399</v>
          </cell>
          <cell r="AM188">
            <v>4048463</v>
          </cell>
          <cell r="AQ188" t="str">
            <v>N/A</v>
          </cell>
          <cell r="AR188">
            <v>605</v>
          </cell>
          <cell r="AS188">
            <v>45016</v>
          </cell>
          <cell r="AT188">
            <v>1999940748</v>
          </cell>
          <cell r="AU188">
            <v>8117</v>
          </cell>
          <cell r="AV188">
            <v>45063</v>
          </cell>
          <cell r="AW188">
            <v>38460399</v>
          </cell>
          <cell r="AX188" t="str">
            <v>A-02-02-02-008-003-01</v>
          </cell>
          <cell r="AY188" t="str">
            <v>SERVICIOS DE CONSULTORÍA EN ADMINISTRACIÓN Y SERVICIOS DE GESTIÓN; SERVICIOS DE TECNOLOGÍA DE LA INFORMACIÓN</v>
          </cell>
          <cell r="AZ188" t="str">
            <v>SEGUROS DEL ESTADO</v>
          </cell>
          <cell r="BA188" t="str">
            <v>14-44-101182484</v>
          </cell>
          <cell r="BB188">
            <v>45064</v>
          </cell>
          <cell r="BC188" t="str">
            <v>CUMPLIMIENTO</v>
          </cell>
          <cell r="BD188">
            <v>25</v>
          </cell>
          <cell r="BE188">
            <v>9615099.75</v>
          </cell>
          <cell r="BF188">
            <v>45063</v>
          </cell>
          <cell r="BG188">
            <v>45064</v>
          </cell>
          <cell r="BH188">
            <v>45483</v>
          </cell>
          <cell r="BI188">
            <v>45064</v>
          </cell>
          <cell r="BJ188" t="str">
            <v>D. OTRAS PRESTACIONES</v>
          </cell>
          <cell r="BK188" t="str">
            <v>JULIAN ANDRES BURITICA MEJIA-EDINSON MAURICIO HERNANDEZ MANRIQUE RAD 20236400056443 A PARTIR DEL 11 AL 29 DE SEPTIEMBRE</v>
          </cell>
          <cell r="BM188">
            <v>1078366532</v>
          </cell>
          <cell r="BN188" t="str">
            <v>GRUPO DE GESTIÓN DE RECONOCIMIENTOS</v>
          </cell>
          <cell r="BO188" t="str">
            <v>GESTOR DE OPERACIONES</v>
          </cell>
          <cell r="BP188" t="str">
            <v>DIANA CAROLINA BONILLA RODRIGUEZ</v>
          </cell>
          <cell r="BQ188" t="str">
            <v>EN EJECUCION</v>
          </cell>
          <cell r="BX188">
            <v>45247</v>
          </cell>
          <cell r="BY188">
            <v>123</v>
          </cell>
        </row>
        <row r="189">
          <cell r="C189">
            <v>938</v>
          </cell>
          <cell r="D189" t="str">
            <v>ADRES-CPS-938-2023</v>
          </cell>
          <cell r="E189" t="str">
            <v>CONTRATACION DIRECTA</v>
          </cell>
          <cell r="F189" t="str">
            <v>PRESTACION DE SERVICIOS PROFESIONALES</v>
          </cell>
          <cell r="G189" t="str">
            <v>INICIAL</v>
          </cell>
          <cell r="H189">
            <v>45168</v>
          </cell>
          <cell r="I189" t="str">
            <v>CLARA LUCIA DELGADO MURILLO</v>
          </cell>
          <cell r="J189" t="str">
            <v>CC</v>
          </cell>
          <cell r="K189">
            <v>51992550</v>
          </cell>
          <cell r="L189">
            <v>0</v>
          </cell>
          <cell r="M189" t="str">
            <v>Bogotá</v>
          </cell>
          <cell r="N189" t="str">
            <v>N</v>
          </cell>
          <cell r="O189" t="str">
            <v>N/A</v>
          </cell>
          <cell r="P189" t="str">
            <v>N/A</v>
          </cell>
          <cell r="Q189" t="str">
            <v>N/A</v>
          </cell>
          <cell r="R189">
            <v>45173</v>
          </cell>
          <cell r="S189">
            <v>45291</v>
          </cell>
          <cell r="T189">
            <v>118</v>
          </cell>
          <cell r="U189">
            <v>45291</v>
          </cell>
          <cell r="W189" t="str">
            <v>Prestar servicios profesionales para apoyar la ejecución de estrategias de comunicación externa
e interna de la ADRES y apoyar tareas de comunicación interna</v>
          </cell>
          <cell r="X189" t="str">
            <v>1. Acompañar a la ADRES en el desarrollo de estrategias en materia de comunicaciones en lo que respecta a la agenda institucional. 2. Brindar apoyo a la Dirección General, direcciones y demás oficinas de la ADRES frente a las necesidades de comunicación. 3. Atender los requerimientos de medios de comunicación frente a los temas relacionados con las funciones propias de la ADRES. 4. Proyectar boletines de prensa relacionados con la gestión de la ADRES, de acuerdo con las directrices del asesor de comunicaciones o quien haga sus veces. 5. Apoyar las actividades de comunicaciones internas (incluidas las de la intranet) y externas con la creación de contenidos, escritos, gráficos y audiovisuales que se requieran en la entidad. 6. Asistir a las reuniones (presenciales y virtuales) y demás eventos que convoquen las diferentes áreas de la ADRES, de acuerdo con las directrices de asesor de comunicaciones o quien haga sus veces. 7. Apoyar el cumplimiento de los requisitos del Sistema Integrado de Gestión Institucional y Evaluación, desde la definición de especificaciones, la actualización documental de manuales, procedimientos e instructivos, la identificación de normatividad vigente aplicable, la implementación de puntos de control, acciones preventivas y correctivas, notas de mejora, auditorías internas, actualización documental, gestión del Riesgo para el proceso de Gestión de Comunicaciones. 8. Las demás que se deriven del objeto y naturaleza del contrato a solicitud del supervisor.</v>
          </cell>
          <cell r="Z189">
            <v>80111620</v>
          </cell>
          <cell r="AA189">
            <v>23448930</v>
          </cell>
          <cell r="AB189">
            <v>23448930</v>
          </cell>
          <cell r="AM189">
            <v>4689786</v>
          </cell>
          <cell r="AQ189" t="str">
            <v>N/A</v>
          </cell>
          <cell r="AR189">
            <v>853</v>
          </cell>
          <cell r="AS189">
            <v>45110</v>
          </cell>
          <cell r="AT189">
            <v>23448930</v>
          </cell>
          <cell r="AU189">
            <v>23596</v>
          </cell>
          <cell r="AV189">
            <v>45169</v>
          </cell>
          <cell r="AW189">
            <v>23448930</v>
          </cell>
          <cell r="AX189" t="str">
            <v>A-02-02-02-008-003-01</v>
          </cell>
          <cell r="AY189" t="str">
            <v>SERVICIOS DE CONSULTORÍA EN ADMINISTRACIÓN Y SERVICIOS DE GESTIÓN; SERVICIOS DE TECNOLOGÍA DE LA INFORMACIÓN</v>
          </cell>
          <cell r="AZ189" t="str">
            <v>ASEGURADORA SOLIDARIA DE COLOMBIA</v>
          </cell>
          <cell r="BA189" t="str">
            <v>310-47-994000009699</v>
          </cell>
          <cell r="BB189">
            <v>45169</v>
          </cell>
          <cell r="BC189" t="str">
            <v>CUMPLIMIENTO</v>
          </cell>
          <cell r="BD189">
            <v>25</v>
          </cell>
          <cell r="BE189">
            <v>5862232.5</v>
          </cell>
          <cell r="BF189">
            <v>45170</v>
          </cell>
          <cell r="BG189">
            <v>45170</v>
          </cell>
          <cell r="BH189">
            <v>45473</v>
          </cell>
          <cell r="BI189">
            <v>45200</v>
          </cell>
          <cell r="BJ189" t="str">
            <v>DIRECCION GENERAL</v>
          </cell>
          <cell r="BK189" t="str">
            <v>SONIA ALEJANDRA PERDOMO ARIAS</v>
          </cell>
          <cell r="BM189">
            <v>39576006</v>
          </cell>
          <cell r="BN189" t="str">
            <v>DIRECCION GENERAL</v>
          </cell>
          <cell r="BO189" t="str">
            <v>ASESOR</v>
          </cell>
          <cell r="BP189" t="str">
            <v>JENNY CAROLINA GARCIA VARON</v>
          </cell>
          <cell r="BQ189" t="str">
            <v>EN EJECUCION</v>
          </cell>
        </row>
        <row r="190">
          <cell r="C190">
            <v>51</v>
          </cell>
          <cell r="D190" t="str">
            <v>ADRES-CPS-051-2023</v>
          </cell>
          <cell r="E190" t="str">
            <v>CONTRATACION DIRECTA</v>
          </cell>
          <cell r="F190" t="str">
            <v>PRESTACION DE SERVICIOS PROFESIONALES</v>
          </cell>
          <cell r="G190" t="str">
            <v>INICIAL</v>
          </cell>
          <cell r="H190">
            <v>44959</v>
          </cell>
          <cell r="I190" t="str">
            <v>MARIA MERCEDES GRIMALDO GOMEZ</v>
          </cell>
          <cell r="J190" t="str">
            <v>CC</v>
          </cell>
          <cell r="K190">
            <v>52709194</v>
          </cell>
          <cell r="L190">
            <v>4</v>
          </cell>
          <cell r="M190" t="str">
            <v>Bogotá</v>
          </cell>
          <cell r="N190" t="str">
            <v>N</v>
          </cell>
          <cell r="O190" t="str">
            <v>N/A</v>
          </cell>
          <cell r="P190" t="str">
            <v>N/A</v>
          </cell>
          <cell r="Q190" t="str">
            <v>N/A</v>
          </cell>
          <cell r="R190">
            <v>44963</v>
          </cell>
          <cell r="S190">
            <v>45082</v>
          </cell>
          <cell r="T190">
            <v>119</v>
          </cell>
          <cell r="U190">
            <v>45082</v>
          </cell>
          <cell r="V190" t="str">
            <v>11 TP+E+11 MEP</v>
          </cell>
          <cell r="W190" t="str">
            <v>Prestar servicios profesionales para ejercer la representación administrativa. prejudicial y judicial en los procesos en que sea parte la Administradora de los Recursos del Sistema General de Seguridad Social en Salud – ADRES o contra el entonces FOSYGA. como son los procesos liquidatarios. así como tramitar consultas y peticiones de carácter jurídico y requerimientos de entes de control.</v>
          </cell>
          <cell r="X190"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Ejercer la representación prejudicial. extrajudicial y judicial de la ADRES dentro de los
términos legales. adelantando las actuaciones necesarias dentro de los procesos judiciales
que versen sobre entidades liquidadas o en proceso de liquidación y que hagan parte del
sistema general de seguridad social en salud.
3. Allegar y solicitar la práctica de las pruebas que correspondan. en las etapas procesales
apropiadas dentro de las diligencias administrativas y judiciales en los procesos en los cuales
ejerza la Defensa Judicial de la entidad.
4. Proyectar las respuestas a los requerimientos de autoridades administrativas. judiciales y/o
personas naturales o jurídicas. relacionados con los procesos en los cuales actúa como
apoderado.
5. Hacer seguimiento permanente a los procesos asignados. con el fin de evitar
vencimientos de términos y garantizar la intervención oportuna de la entidad en los procesos
judiciales 6.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7.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8. Rendir informe al supervisor del contrato dentro de los 10días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9.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10. Presentar y sustentar ante el Comité Conciliación de la ADRES las fichas técnicas de
los procesos judiciales relevantes en la cual se requiera su pronunciamiento.
11. Registrar y actualizar en el Sistema Único de Gestión e Información de la Actividad Litigiosa
del Estado-Ekogui. los procesos judiciales y los trámites arbitrales a su cargo. posterior a cada
actuación procesal y demás obligaciones establecidas en el Decreto 1069 de 2015 o norma
que lo derogue. modifique o sustituya.
12.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13. Proyectar dentro del término otorgado por la ley. la respuesta a los derechos de petición.
consultas. observaciones y solicitudes que le sean asignados; para lo cual contará con la
herramienta electrónica que disponga la entidad para tal fin.
14. Rendir los informes. reportes y estados de información que requiera el supervisor del contrato
con relación a los procesos judiciales. trámites administrativos y solicitudes bajo su
responsabilidad.
15. Asistir a las convocatorias de reuniones que realice el supervisor del contrato y todas aquellas
en las que se requiera de su presencia en la entidad.
16. Realizar todas las gestiones necesarias para garantizar la adecuada defensa de la entidad</v>
          </cell>
          <cell r="Y190">
            <v>127</v>
          </cell>
          <cell r="Z190">
            <v>85101702</v>
          </cell>
          <cell r="AA190">
            <v>27904000</v>
          </cell>
          <cell r="AB190">
            <v>27904000</v>
          </cell>
          <cell r="AM190">
            <v>6976000</v>
          </cell>
          <cell r="AQ190" t="str">
            <v>N/A</v>
          </cell>
          <cell r="AR190">
            <v>561</v>
          </cell>
          <cell r="AS190">
            <v>44951</v>
          </cell>
          <cell r="AT190">
            <v>27904000</v>
          </cell>
          <cell r="AU190">
            <v>2463</v>
          </cell>
          <cell r="AV190">
            <v>44959</v>
          </cell>
          <cell r="AW190">
            <v>27904000</v>
          </cell>
          <cell r="AX190" t="str">
            <v>A-02-02-02-008-002-01</v>
          </cell>
          <cell r="AY190" t="str">
            <v>SERVICIOS JURÍDICOS</v>
          </cell>
          <cell r="AZ190" t="str">
            <v>SEGUROS DEL ESTADO</v>
          </cell>
          <cell r="BA190" t="str">
            <v>33-46-101048022</v>
          </cell>
          <cell r="BB190">
            <v>44959</v>
          </cell>
          <cell r="BC190" t="str">
            <v>CUMPLIMIENTO</v>
          </cell>
          <cell r="BD190">
            <v>25</v>
          </cell>
          <cell r="BE190">
            <v>6976000</v>
          </cell>
          <cell r="BF190">
            <v>44959</v>
          </cell>
          <cell r="BG190">
            <v>44960</v>
          </cell>
          <cell r="BH190">
            <v>45270</v>
          </cell>
          <cell r="BI190">
            <v>44961</v>
          </cell>
          <cell r="BJ190" t="str">
            <v>O. ASESORA JURIDICA</v>
          </cell>
          <cell r="BK190" t="str">
            <v>CRISTIAN DAVID PAEZ PAEZ</v>
          </cell>
          <cell r="BM190">
            <v>1049614764</v>
          </cell>
          <cell r="BN190" t="str">
            <v>GRUPO DE REPRESENTACION JUDICIAL</v>
          </cell>
          <cell r="BO190" t="str">
            <v>GESTOR DE OPERACIONES</v>
          </cell>
          <cell r="BP190" t="str">
            <v>ROSA ELIANA RODRIGUEZ BERNAL</v>
          </cell>
          <cell r="BQ190" t="str">
            <v>TERMINADO</v>
          </cell>
          <cell r="BR190" t="str">
            <v>FEMENINO</v>
          </cell>
          <cell r="BS190" t="str">
            <v>Bogotá</v>
          </cell>
          <cell r="BT190" t="str">
            <v>Cra 54 D 134 20 Int 2 AP 501 COLINA CAMPESTRE SUBA</v>
          </cell>
          <cell r="BU190">
            <v>7585028</v>
          </cell>
          <cell r="BV190" t="str">
            <v>mariamercedesgrimaldo@hotmail.com</v>
          </cell>
          <cell r="BW190">
            <v>29304</v>
          </cell>
          <cell r="BX190">
            <v>45247</v>
          </cell>
          <cell r="BY190">
            <v>43</v>
          </cell>
          <cell r="BZ190" t="str">
            <v>COMPENSAR</v>
          </cell>
          <cell r="CA190" t="str">
            <v>PORVENIR</v>
          </cell>
          <cell r="CB190" t="str">
            <v>POSITIVA</v>
          </cell>
          <cell r="CC190" t="str">
            <v>ABOGADA-ESP EN DERECHO
ADTIVO-ESP EN SERVICIOS
PUBLICOS DOMICILIARIOS</v>
          </cell>
          <cell r="CH190" t="str">
            <v>CO1.PCCNTR.4546757</v>
          </cell>
        </row>
        <row r="191">
          <cell r="C191">
            <v>951</v>
          </cell>
          <cell r="D191" t="str">
            <v>ADRES-CPS-951-2023</v>
          </cell>
          <cell r="E191" t="str">
            <v>CONTRATACION DIRECTA</v>
          </cell>
          <cell r="F191" t="str">
            <v>PRESTACION DE SERVICIOS PROFESIONALES</v>
          </cell>
          <cell r="G191" t="str">
            <v>INICIAL</v>
          </cell>
          <cell r="H191">
            <v>45205</v>
          </cell>
          <cell r="I191" t="str">
            <v>CLAUDIA JANETH MERCHAN GRAJALES</v>
          </cell>
          <cell r="J191" t="str">
            <v>CC</v>
          </cell>
          <cell r="K191">
            <v>1035414804</v>
          </cell>
          <cell r="M191" t="str">
            <v>Bogotá</v>
          </cell>
          <cell r="N191" t="str">
            <v>N</v>
          </cell>
          <cell r="O191" t="str">
            <v>N/A</v>
          </cell>
          <cell r="P191" t="str">
            <v>N/A</v>
          </cell>
          <cell r="Q191" t="str">
            <v>N/A</v>
          </cell>
          <cell r="R191">
            <v>45210</v>
          </cell>
          <cell r="S191">
            <v>45291</v>
          </cell>
          <cell r="T191">
            <v>81</v>
          </cell>
          <cell r="U191">
            <v>45291</v>
          </cell>
          <cell r="W191" t="str">
            <v>Prestar servicios profesionales especializados a la Administradora de los Recursos del Sistema General de Seguridad Social en Salud- ADRES- en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así como otras actividades de auditoría y análisis de la información requeridas por la Dirección Genera</v>
          </cell>
          <cell r="X191" t="str">
            <v>1. Verificar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2. Recolectar material documental, fotográfico y/o fílmico por medio del cual se evidencie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3. Generar y comunicar alertas a la ADRES en caso de evidenciar incumplimientos en el marco del desarrollo de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4. Elaborar informes de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y demás informes requeridos.
5. Entregar formalmente a la ADRES la información recolectada en el desarrollo de sus
obligaciones contractuales, de acuerdo con los lineamientos definidos por la entidad.
6. Cumplir con los términos establecidos en el cronograma de trabajo que se desarrolle dentro
del seguimiento realizado por la ADRES.
7. Asistir a las reuniones y mesas de trabajos que se convoquen para efectos de contribuir al
desarrollo efectivo del objeto contractual.
8. Las demás que le asigne el supervisor del contrato relacionadas con el objeto contractual</v>
          </cell>
          <cell r="AA191">
            <v>36750000</v>
          </cell>
          <cell r="AB191">
            <v>36750000</v>
          </cell>
          <cell r="AM191">
            <v>10500000</v>
          </cell>
          <cell r="AQ191" t="str">
            <v>N/A</v>
          </cell>
          <cell r="AR191">
            <v>881</v>
          </cell>
          <cell r="AS191">
            <v>45191</v>
          </cell>
          <cell r="AT191">
            <v>117936000</v>
          </cell>
          <cell r="AU191">
            <v>25428</v>
          </cell>
          <cell r="AV191">
            <v>45204</v>
          </cell>
          <cell r="AW191">
            <v>36750000</v>
          </cell>
          <cell r="AX191" t="str">
            <v>A-02-02-02-008-003-01</v>
          </cell>
          <cell r="AY191" t="str">
            <v>SERVICIOS DE CONSULTORÍA EN ADMINISTRACIÓN Y SERVICIOS DE GESTIÓN; SERVICIOS DE TECNOLOGÍA DE LA INFORMACIÓN</v>
          </cell>
          <cell r="AZ191" t="str">
            <v>ASEGURADORA SOLIDARIA DE COLOMBIA</v>
          </cell>
          <cell r="BA191" t="str">
            <v>380 47 994000138494</v>
          </cell>
          <cell r="BB191">
            <v>45210</v>
          </cell>
          <cell r="BC191" t="str">
            <v>CUMPLIMIENTO</v>
          </cell>
          <cell r="BD191">
            <v>25</v>
          </cell>
          <cell r="BE191">
            <v>9187500</v>
          </cell>
          <cell r="BF191">
            <v>45205</v>
          </cell>
          <cell r="BG191">
            <v>45210</v>
          </cell>
          <cell r="BH191">
            <v>45476</v>
          </cell>
          <cell r="BI191">
            <v>45205</v>
          </cell>
          <cell r="BJ191" t="str">
            <v>D. GENERAL</v>
          </cell>
          <cell r="BK191" t="str">
            <v>YASMIN CECILIA ESCAMILLA BADILLO</v>
          </cell>
          <cell r="BM191">
            <v>32769928</v>
          </cell>
          <cell r="BN191" t="str">
            <v>ASESORA</v>
          </cell>
          <cell r="BO191" t="str">
            <v>DIRECCION GENERAL</v>
          </cell>
          <cell r="BP191" t="str">
            <v>KELLY JHOANA ITURRIAGO TORREGROSA</v>
          </cell>
          <cell r="BQ191" t="str">
            <v>EN EJECUCION</v>
          </cell>
          <cell r="BR191" t="str">
            <v>FEMENINO</v>
          </cell>
          <cell r="CB191" t="str">
            <v>POSITIVA</v>
          </cell>
        </row>
        <row r="192">
          <cell r="C192">
            <v>227</v>
          </cell>
          <cell r="D192" t="str">
            <v>ADRES-CPS-227-2023</v>
          </cell>
          <cell r="E192" t="str">
            <v>CONTRATACION DIRECTA</v>
          </cell>
          <cell r="F192" t="str">
            <v>PRESTACION DE SERVICIOS PROFESIONALES</v>
          </cell>
          <cell r="G192" t="str">
            <v>INICIAL</v>
          </cell>
          <cell r="H192">
            <v>44957</v>
          </cell>
          <cell r="I192" t="str">
            <v>ESPERANZA CARDOZO PEREZ</v>
          </cell>
          <cell r="J192" t="str">
            <v>CC</v>
          </cell>
          <cell r="K192">
            <v>52711997</v>
          </cell>
          <cell r="L192">
            <v>8</v>
          </cell>
          <cell r="M192" t="str">
            <v>Bogotá</v>
          </cell>
          <cell r="N192" t="str">
            <v>N</v>
          </cell>
          <cell r="O192" t="str">
            <v>N/A</v>
          </cell>
          <cell r="P192" t="str">
            <v>N/A</v>
          </cell>
          <cell r="Q192" t="str">
            <v>N/A</v>
          </cell>
          <cell r="R192">
            <v>44963</v>
          </cell>
          <cell r="S192">
            <v>45082</v>
          </cell>
          <cell r="T192">
            <v>119</v>
          </cell>
          <cell r="U192">
            <v>45082</v>
          </cell>
          <cell r="W192"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192"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Identificar aspectos que afecten la seguridad del paciente. 5. Elaborar la base de datos de los pacientes auditados como insumo para el informe periódico. 6. Realizar las acciones que le sean asignadas por la líder del proceso. 7. Realizar el levantamiento y socialización del normograma trimestralmente. 8. Asistir a las reuniones que señale el supervisor del contrato. relacionadas con el objeto del contrato. 9. Cumplir con las demás actividades que estén relacionadas con el objeto contractual</v>
          </cell>
          <cell r="Y192">
            <v>393</v>
          </cell>
          <cell r="Z192">
            <v>93151501</v>
          </cell>
          <cell r="AA192">
            <v>30943780</v>
          </cell>
          <cell r="AB192">
            <v>30943780</v>
          </cell>
          <cell r="AM192">
            <v>7735945</v>
          </cell>
          <cell r="AQ192" t="str">
            <v>N/A</v>
          </cell>
          <cell r="AR192">
            <v>461</v>
          </cell>
          <cell r="AS192">
            <v>44936</v>
          </cell>
          <cell r="AT192">
            <v>30943780</v>
          </cell>
          <cell r="AU192">
            <v>2459</v>
          </cell>
          <cell r="AV192">
            <v>44959</v>
          </cell>
          <cell r="AW192">
            <v>30943780</v>
          </cell>
          <cell r="AX192" t="str">
            <v>A-02-02-02-008-003-01</v>
          </cell>
          <cell r="AY192" t="str">
            <v>SERVICIOS DE CONSULTORÍA EN ADMINISTRACIÓN Y SERVICIOS DE GESTIÓN; SERVICIOS DE TECNOLOGÍA DE LA INFORMACIÓN</v>
          </cell>
          <cell r="AZ192" t="str">
            <v>SEGUROS DEL ESTADO</v>
          </cell>
          <cell r="BA192" t="str">
            <v>14-44-101173429</v>
          </cell>
          <cell r="BB192">
            <v>44958</v>
          </cell>
          <cell r="BC192" t="str">
            <v>CUMPLIMIENTO</v>
          </cell>
          <cell r="BD192">
            <v>25</v>
          </cell>
          <cell r="BE192">
            <v>7735945</v>
          </cell>
          <cell r="BF192">
            <v>44957</v>
          </cell>
          <cell r="BG192">
            <v>44959</v>
          </cell>
          <cell r="BH192">
            <v>45270</v>
          </cell>
          <cell r="BI192">
            <v>44959</v>
          </cell>
          <cell r="BJ192" t="str">
            <v>D. OTRAS PRESTACIONES</v>
          </cell>
          <cell r="BK192" t="str">
            <v>MAYRA ALEJANDRA PEREZ BEJARANO</v>
          </cell>
          <cell r="BM192">
            <v>1026550881</v>
          </cell>
          <cell r="BN192" t="str">
            <v>GRUPO DE VERIFICACIÓN Y AUDITORÍA DE CUENTAS</v>
          </cell>
          <cell r="BO192" t="str">
            <v>GESTOR DE OPERACIONES</v>
          </cell>
          <cell r="BP192" t="str">
            <v>LAURA SANCHEZ SANTAMARIA</v>
          </cell>
          <cell r="BQ192" t="str">
            <v>TERMINADO</v>
          </cell>
          <cell r="BR192" t="str">
            <v>FEMENINO</v>
          </cell>
          <cell r="BS192" t="str">
            <v>Bogotá</v>
          </cell>
          <cell r="BT192" t="str">
            <v>Cl 152b No73b-51</v>
          </cell>
          <cell r="BU192">
            <v>3214911341</v>
          </cell>
          <cell r="BV192" t="str">
            <v>esperanza.cardozop@gmail.com</v>
          </cell>
          <cell r="BW192">
            <v>29654</v>
          </cell>
          <cell r="BX192">
            <v>45247</v>
          </cell>
          <cell r="BY192">
            <v>42</v>
          </cell>
          <cell r="BZ192" t="str">
            <v>COMPENSAR</v>
          </cell>
          <cell r="CA192" t="str">
            <v>COLPENSIONES</v>
          </cell>
          <cell r="CB192" t="str">
            <v>POSITIVA</v>
          </cell>
          <cell r="CC192" t="str">
            <v>ENFERMERIA</v>
          </cell>
          <cell r="CH192" t="str">
            <v>CO1.PCCNTR.4519396</v>
          </cell>
        </row>
        <row r="193">
          <cell r="C193">
            <v>446</v>
          </cell>
          <cell r="D193" t="str">
            <v>ADRES-CPS-446-2023</v>
          </cell>
          <cell r="E193" t="str">
            <v>CONTRATACION DIRECTA</v>
          </cell>
          <cell r="F193" t="str">
            <v>PRESTACION DE SERVICIOS PROFESIONALES</v>
          </cell>
          <cell r="G193" t="str">
            <v>INICIAL</v>
          </cell>
          <cell r="H193">
            <v>45040</v>
          </cell>
          <cell r="I193" t="str">
            <v>CLAUDIA LILIANA MORALES AVILA</v>
          </cell>
          <cell r="J193" t="str">
            <v>CC</v>
          </cell>
          <cell r="K193">
            <v>52147762</v>
          </cell>
          <cell r="L193">
            <v>5</v>
          </cell>
          <cell r="M193" t="str">
            <v>Bogotá</v>
          </cell>
          <cell r="N193" t="str">
            <v>N</v>
          </cell>
          <cell r="O193" t="str">
            <v>N/A</v>
          </cell>
          <cell r="P193" t="str">
            <v>N/A</v>
          </cell>
          <cell r="Q193" t="str">
            <v>N/A</v>
          </cell>
          <cell r="R193">
            <v>45042</v>
          </cell>
          <cell r="S193">
            <v>45291</v>
          </cell>
          <cell r="T193">
            <v>249</v>
          </cell>
          <cell r="U193">
            <v>45291</v>
          </cell>
          <cell r="V193" t="str">
            <v>13 TP+25 MEP</v>
          </cell>
          <cell r="W193"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9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193">
            <v>93151501</v>
          </cell>
          <cell r="AA193">
            <v>49236477</v>
          </cell>
          <cell r="AB193">
            <v>49236477</v>
          </cell>
          <cell r="AM193">
            <v>5182787</v>
          </cell>
          <cell r="AQ193" t="str">
            <v>N/A</v>
          </cell>
          <cell r="AR193">
            <v>604</v>
          </cell>
          <cell r="AS193">
            <v>45016</v>
          </cell>
          <cell r="AT193">
            <v>2806479189</v>
          </cell>
          <cell r="AU193">
            <v>6554</v>
          </cell>
          <cell r="AV193">
            <v>45042</v>
          </cell>
          <cell r="AW193">
            <v>49236477</v>
          </cell>
          <cell r="AX193" t="str">
            <v>A-02-02-02-008-003-01</v>
          </cell>
          <cell r="AY193" t="str">
            <v>SERVICIOS DE CONSULTORÍA EN ADMINISTRACIÓN Y SERVICIOS DE GESTIÓN; SERVICIOS DE TECNOLOGÍA DE LA INFORMACIÓN</v>
          </cell>
          <cell r="AZ193" t="str">
            <v>ASEGURADORA SOLIDARIA DE COLOMBIA</v>
          </cell>
          <cell r="BA193" t="str">
            <v>380-47-994000134421</v>
          </cell>
          <cell r="BB193">
            <v>45041</v>
          </cell>
          <cell r="BC193" t="str">
            <v>CUMPLIMIENTO</v>
          </cell>
          <cell r="BD193">
            <v>25</v>
          </cell>
          <cell r="BE193">
            <v>12309119.25</v>
          </cell>
          <cell r="BF193">
            <v>45040</v>
          </cell>
          <cell r="BG193">
            <v>45042</v>
          </cell>
          <cell r="BH193">
            <v>45476</v>
          </cell>
          <cell r="BI193">
            <v>45042</v>
          </cell>
          <cell r="BJ193" t="str">
            <v>D. OTRAS PRESTACIONES</v>
          </cell>
          <cell r="BK193" t="str">
            <v>JHAN PIERO CAMPOS CUELLAR</v>
          </cell>
          <cell r="BM193">
            <v>1093755452</v>
          </cell>
          <cell r="BN193" t="str">
            <v>GRUPO DE VERIFICACIÓN Y AUDITORÍA DE CUENTAS</v>
          </cell>
          <cell r="BO193" t="str">
            <v>GESTOR DE OPERACIONES</v>
          </cell>
          <cell r="BP193" t="str">
            <v>ESPERANZA RODRIGUEZ ROLDAN</v>
          </cell>
          <cell r="BQ193" t="str">
            <v>EN EJECUCION</v>
          </cell>
          <cell r="BX193">
            <v>45247</v>
          </cell>
          <cell r="BY193">
            <v>123</v>
          </cell>
        </row>
        <row r="194">
          <cell r="C194">
            <v>693</v>
          </cell>
          <cell r="D194" t="str">
            <v>ADRES-CPS-693-2023</v>
          </cell>
          <cell r="E194" t="str">
            <v>CONTRATACION DIRECTA</v>
          </cell>
          <cell r="F194" t="str">
            <v>PRESTACION DE SERVICIOS PROFESIONALES</v>
          </cell>
          <cell r="G194" t="str">
            <v>INICIAL</v>
          </cell>
          <cell r="H194">
            <v>45083</v>
          </cell>
          <cell r="I194" t="str">
            <v>CLAUDIA MARCELA CARREÑO GONZALEZ</v>
          </cell>
          <cell r="J194" t="str">
            <v>CC</v>
          </cell>
          <cell r="K194">
            <v>52285697</v>
          </cell>
          <cell r="L194">
            <v>5</v>
          </cell>
          <cell r="N194" t="str">
            <v>N</v>
          </cell>
          <cell r="O194" t="str">
            <v>N/A</v>
          </cell>
          <cell r="P194" t="str">
            <v>N/A</v>
          </cell>
          <cell r="Q194" t="str">
            <v>N/A</v>
          </cell>
          <cell r="R194">
            <v>45084</v>
          </cell>
          <cell r="S194">
            <v>45291</v>
          </cell>
          <cell r="T194">
            <v>207</v>
          </cell>
          <cell r="U194">
            <v>45291</v>
          </cell>
          <cell r="W194" t="str">
            <v>Prestar servicios profesionales especializados a la Dirección de Otras Prestaciones de la ADRES apoyando en las labores operativas de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194" t="str">
            <v>1. Realizar el seguimiento operativo y verificación de los lineamientos aplicados a la auditoría de las cuentas por servicios y tecnologías en salud no financiadas con la UPC ni con los presupuestos máximos, así como las reclamaciones por eventos catastróficos de origen natural, terroristas y accidentes de tránsito. 2. Realizar el seguimiento operativo y verificación a las validaciones, consistencia y consolidación de la información asociada a la auditoría de las cuentas por servicios y tecnologías en salud no financiadas con la UPC ni con los presupuestos máximos, así como las reclamaciones por eventos catastróficos de origen natural, terroristas y accidentes de tránsito. 3. Apoyar en la retroalimentación al Grupo de Auditoría de la Dirección de Otras Prestaciones en el correcto registro de los resultados de las tareas adelantadas en las herramientas de sistemas y/o formatos aplicables, de acuerdo con los alcances e instrucciones definidas para el efecto. 4. Realizar la asignación de las cuentas por servicios y tecnologías en salud no financiadas con la UPC ni con los presupuestos máximos, así como las reclamaciones por eventos catastróficos de origen natural, terroristas y accidentes de tránsito. 5. Disponer las herramientas de trabajo necesarias para llevar a cabo la verificación de las cuentas por servicios y tecnologías en salud no financiadas con la UPC ni con los presupuestos máximos, así como las reclamaciones por eventos catastróficos de origen natural, terroristas y accidentes de tránsito. 6. Preparar y consolidar la información e insumos requeridos para el pre cierre y cierre de los paquetes de reclamaciones y/o cuentas que le sean asignadas. 7. Generar y consolidar las muestras para el proceso de calidad interna asociada a la auditoría de cuentas por servicios y tecnologías en salud no financiadas con la UPC ni con los presupuestos máximos, así como las reclamaciones por eventos catastróficos de origen natural, terroristas y accidentes de tránsito. 8. Participar en las sesiones de revisión y verificación de los resultados de calidad derivados de los paquetes entregados por el grupo interno de verificación de cuentas de la Dirección de Otras Prestaciones. 9. Realizar seguimiento y verificación del cumplimiento de los cronogramas establecidos por la entidad para la revisión y verificación de las cuentas por servicios y tecnologías en salud no financiadas con la UPC ni con los presupuestos máximos, así como las reclamaciones por eventos catastróficos de origen natural, terroristas y accidentes de tránsito. 10. Consolidar y reportar las irregularidades detectadas durante el proceso de auditoría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con el fin de efectuar la revisión a análisis de estas y reportar al ente de control según corresponda. 11. Participar en las reuniones en que se solicite su asistencia por la relación de los temas a tratar con las actividades del objeto contractual. 12. Las demás actividades que se deriven del objeto y naturaleza del contrato, que para el efecto le asigne la Dirección de Otras Prestaciones</v>
          </cell>
          <cell r="Z194">
            <v>93151501</v>
          </cell>
          <cell r="AA194">
            <v>73687832</v>
          </cell>
          <cell r="AB194">
            <v>73687832</v>
          </cell>
          <cell r="AM194">
            <v>9210979</v>
          </cell>
          <cell r="AQ194" t="str">
            <v>N/A</v>
          </cell>
          <cell r="AR194">
            <v>727</v>
          </cell>
          <cell r="AS194">
            <v>45065</v>
          </cell>
          <cell r="AT194">
            <v>73687832</v>
          </cell>
          <cell r="AU194">
            <v>10052</v>
          </cell>
          <cell r="AV194">
            <v>45084</v>
          </cell>
          <cell r="AW194">
            <v>73687832</v>
          </cell>
          <cell r="AX194" t="str">
            <v>A-02-02-02-008-003-01</v>
          </cell>
          <cell r="AY194" t="str">
            <v>SERVICIOS DE CONSULTORÍA EN ADMINISTRACIÓN Y SERVICIOS DE GESTIÓN; SERVICIOS DE TECNOLOGÍA DE LA INFORMACIÓN</v>
          </cell>
          <cell r="AZ194" t="str">
            <v>SEGUROS DEL ESTADO</v>
          </cell>
          <cell r="BA194" t="str">
            <v>14-44-101184273</v>
          </cell>
          <cell r="BB194">
            <v>45083</v>
          </cell>
          <cell r="BC194" t="str">
            <v>CUMPLIMIENTO</v>
          </cell>
          <cell r="BD194">
            <v>25</v>
          </cell>
          <cell r="BE194">
            <v>18421958</v>
          </cell>
          <cell r="BF194">
            <v>45083</v>
          </cell>
          <cell r="BG194">
            <v>45084</v>
          </cell>
          <cell r="BH194">
            <v>45483</v>
          </cell>
          <cell r="BI194">
            <v>45084</v>
          </cell>
          <cell r="BJ194" t="str">
            <v>D. OTRAS PRESTACIONES</v>
          </cell>
          <cell r="BK194" t="str">
            <v>MAYRA ALEJANDRA PEREZ BEJARANO-CAMILO ANDRES PLAZAS VELOZA RAD 20236400054973 A PARTIR DEL 1 DE SEPTIEMBRE</v>
          </cell>
          <cell r="BM194">
            <v>1026550881</v>
          </cell>
          <cell r="BN194" t="str">
            <v>GRUPO DE VERIFICACIÓN Y AUDITORÍA DE CUENTAS</v>
          </cell>
          <cell r="BO194" t="str">
            <v>GESTOR DE OPERACIONES</v>
          </cell>
          <cell r="BP194" t="str">
            <v>JOSE WILLMAN TORRRES GOMEZ</v>
          </cell>
          <cell r="BQ194" t="str">
            <v>EN EJECUCION</v>
          </cell>
        </row>
        <row r="195">
          <cell r="C195">
            <v>73</v>
          </cell>
          <cell r="D195" t="str">
            <v>ADRES-CPS-073-2023</v>
          </cell>
          <cell r="E195" t="str">
            <v>CONTRATACION DIRECTA</v>
          </cell>
          <cell r="F195" t="str">
            <v>PRESTACION DE SERVICIOS PROFESIONALES</v>
          </cell>
          <cell r="G195" t="str">
            <v>INICIAL</v>
          </cell>
          <cell r="H195">
            <v>44950</v>
          </cell>
          <cell r="I195" t="str">
            <v>DIANA CAROLINA ZAPATA CASTILLO</v>
          </cell>
          <cell r="J195" t="str">
            <v>CC</v>
          </cell>
          <cell r="K195">
            <v>52718333</v>
          </cell>
          <cell r="L195">
            <v>1</v>
          </cell>
          <cell r="M195" t="str">
            <v>Bogotá</v>
          </cell>
          <cell r="N195" t="str">
            <v>N</v>
          </cell>
          <cell r="O195" t="str">
            <v>N/A</v>
          </cell>
          <cell r="P195" t="str">
            <v>N/A</v>
          </cell>
          <cell r="Q195" t="str">
            <v>N/A</v>
          </cell>
          <cell r="R195">
            <v>44952</v>
          </cell>
          <cell r="S195">
            <v>45071</v>
          </cell>
          <cell r="T195">
            <v>119</v>
          </cell>
          <cell r="U195">
            <v>45071</v>
          </cell>
          <cell r="V195" t="str">
            <v>13 TP+25 MEP</v>
          </cell>
          <cell r="W19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19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195">
            <v>338</v>
          </cell>
          <cell r="Z195">
            <v>93151501</v>
          </cell>
          <cell r="AA195">
            <v>20731148</v>
          </cell>
          <cell r="AB195">
            <v>20731148</v>
          </cell>
          <cell r="AM195">
            <v>5182787</v>
          </cell>
          <cell r="AQ195" t="str">
            <v>N/A</v>
          </cell>
          <cell r="AR195">
            <v>440</v>
          </cell>
          <cell r="AS195">
            <v>44936</v>
          </cell>
          <cell r="AT195">
            <v>684127884</v>
          </cell>
          <cell r="AU195">
            <v>491</v>
          </cell>
          <cell r="AV195">
            <v>44950</v>
          </cell>
          <cell r="AW195">
            <v>20731148</v>
          </cell>
          <cell r="AX195" t="str">
            <v>A-02-02-02-008-003-01</v>
          </cell>
          <cell r="AY195" t="str">
            <v>SERVICIOS DE CONSULTORÍA EN ADMINISTRACIÓN Y SERVICIOS DE GESTIÓN; SERVICIOS DE TECNOLOGÍA DE LA INFORMACIÓN</v>
          </cell>
          <cell r="AZ195" t="str">
            <v>SEGUROS DEL ESTADO</v>
          </cell>
          <cell r="BA195" t="str">
            <v>14-44-101172422</v>
          </cell>
          <cell r="BB195">
            <v>44951</v>
          </cell>
          <cell r="BC195" t="str">
            <v>CUMPLIMIENTO</v>
          </cell>
          <cell r="BD195">
            <v>25</v>
          </cell>
          <cell r="BE195">
            <v>5182787</v>
          </cell>
          <cell r="BF195">
            <v>44950</v>
          </cell>
          <cell r="BG195">
            <v>44951</v>
          </cell>
          <cell r="BH195">
            <v>45260</v>
          </cell>
          <cell r="BI195">
            <v>44952</v>
          </cell>
          <cell r="BJ195" t="str">
            <v>D. OTRAS PRESTACIONES</v>
          </cell>
          <cell r="BK195" t="str">
            <v>WILLIAM ENRIQUE TORRES RODRIGUEZ</v>
          </cell>
          <cell r="BL195"/>
          <cell r="BM195">
            <v>11275886</v>
          </cell>
          <cell r="BN195" t="str">
            <v>GRUPO DE VERIFICACION Y AUDITORIA DE CUENTAS</v>
          </cell>
          <cell r="BO195" t="str">
            <v>GESTOR DE OPERACIONES</v>
          </cell>
          <cell r="BP195" t="str">
            <v>ESPERANZA RODRIGUEZ ROLDAN</v>
          </cell>
          <cell r="BQ195" t="str">
            <v>TERMINADO</v>
          </cell>
          <cell r="BR195" t="str">
            <v>FEMENINO</v>
          </cell>
          <cell r="BS195" t="str">
            <v>Bogotá</v>
          </cell>
          <cell r="BT195" t="str">
            <v>Cl 87 No.94 Q - 17 Interior 307 Bachue</v>
          </cell>
          <cell r="BU195">
            <v>3112009861</v>
          </cell>
          <cell r="BV195" t="str">
            <v>valeria5629@hotmail.com</v>
          </cell>
          <cell r="BW195">
            <v>29999</v>
          </cell>
          <cell r="BX195">
            <v>45247</v>
          </cell>
          <cell r="BY195">
            <v>41</v>
          </cell>
          <cell r="BZ195" t="str">
            <v>SURA</v>
          </cell>
          <cell r="CA195" t="str">
            <v>PORVENIR</v>
          </cell>
          <cell r="CB195" t="str">
            <v>POSITIVA</v>
          </cell>
          <cell r="CC195" t="str">
            <v>ADM EMPRESAS-ESP EN SEGURIDAD SOCIAL INTEGRAL</v>
          </cell>
          <cell r="CH195" t="str">
            <v>CO1.PCCNTR.4456737</v>
          </cell>
        </row>
        <row r="196">
          <cell r="C196">
            <v>871</v>
          </cell>
          <cell r="D196" t="str">
            <v>ADRES-CPS-871-2023</v>
          </cell>
          <cell r="E196" t="str">
            <v>CONTRATACION DIRECTA</v>
          </cell>
          <cell r="F196" t="str">
            <v>PRESTACION DE SERVICIOS PROFESIONALES</v>
          </cell>
          <cell r="G196" t="str">
            <v>INICIAL</v>
          </cell>
          <cell r="H196">
            <v>45100</v>
          </cell>
          <cell r="I196" t="str">
            <v>CLAUDIA MARCELA TELLEZ GONZALEZ</v>
          </cell>
          <cell r="J196" t="str">
            <v>CC</v>
          </cell>
          <cell r="K196">
            <v>52740171</v>
          </cell>
          <cell r="L196">
            <v>5</v>
          </cell>
          <cell r="N196" t="str">
            <v>N</v>
          </cell>
          <cell r="O196" t="str">
            <v>N/A</v>
          </cell>
          <cell r="P196" t="str">
            <v>N/A</v>
          </cell>
          <cell r="Q196" t="str">
            <v>N/A</v>
          </cell>
          <cell r="R196">
            <v>45104</v>
          </cell>
          <cell r="S196">
            <v>45291</v>
          </cell>
          <cell r="T196">
            <v>187</v>
          </cell>
          <cell r="U196">
            <v>45291</v>
          </cell>
          <cell r="V196" t="str">
            <v>13 TP+25 MEP</v>
          </cell>
          <cell r="W196"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19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196">
            <v>93151501</v>
          </cell>
          <cell r="AA196">
            <v>36279509</v>
          </cell>
          <cell r="AB196">
            <v>36279509</v>
          </cell>
          <cell r="AM196">
            <v>5182787</v>
          </cell>
          <cell r="AQ196" t="str">
            <v>N/A</v>
          </cell>
          <cell r="AR196">
            <v>687</v>
          </cell>
          <cell r="AS196">
            <v>45062</v>
          </cell>
          <cell r="AT196">
            <v>943267234</v>
          </cell>
          <cell r="AU196">
            <v>10258</v>
          </cell>
          <cell r="AV196">
            <v>45100</v>
          </cell>
          <cell r="AW196">
            <v>36279509</v>
          </cell>
          <cell r="AX196" t="str">
            <v>A-02-02-02-008-003-01</v>
          </cell>
          <cell r="AY196" t="str">
            <v>SERVICIOS DE CONSULTORÍA EN ADMINISTRACIÓN Y SERVICIOS DE GESTIÓN; SERVICIOS DE TECNOLOGÍA DE LA INFORMACIÓN</v>
          </cell>
          <cell r="AZ196" t="str">
            <v>SEGUROS DEL ESTADO</v>
          </cell>
          <cell r="BA196" t="str">
            <v>21-46-101071190</v>
          </cell>
          <cell r="BB196">
            <v>45103</v>
          </cell>
          <cell r="BC196" t="str">
            <v>CUMPLIMIENTO</v>
          </cell>
          <cell r="BD196">
            <v>25</v>
          </cell>
          <cell r="BE196">
            <v>9069877.25</v>
          </cell>
          <cell r="BF196">
            <v>45100</v>
          </cell>
          <cell r="BG196">
            <v>45104</v>
          </cell>
          <cell r="BH196">
            <v>45473</v>
          </cell>
          <cell r="BI196">
            <v>45101</v>
          </cell>
          <cell r="BJ196" t="str">
            <v>D. OTRAS PRESTACIONES</v>
          </cell>
          <cell r="BK196" t="str">
            <v>LEIDY JANNETH LUIS CUERVO-LUISA FERNANDA DÍAZ GONZÁLEZ RAD 20236400064913 A PARTIR DEL 13 DE OCTUBRE AL 3 DE NOVIEMBRE</v>
          </cell>
          <cell r="BM196">
            <v>53062135</v>
          </cell>
          <cell r="BN196" t="str">
            <v>GRUPO DE VALIDACIÓN DE RESULTADOS DE AUDITORÍA</v>
          </cell>
          <cell r="BO196" t="str">
            <v>GESTOR DE OPERACIONES</v>
          </cell>
          <cell r="BP196" t="str">
            <v>JENNY CAROLINA GARCIA VARON</v>
          </cell>
          <cell r="BQ196" t="str">
            <v>EN EJECUCION</v>
          </cell>
        </row>
        <row r="197">
          <cell r="C197">
            <v>228</v>
          </cell>
          <cell r="D197" t="str">
            <v>ADRES-CPS-228-2023</v>
          </cell>
          <cell r="E197" t="str">
            <v>CONTRATACION DIRECTA</v>
          </cell>
          <cell r="F197" t="str">
            <v>PRESTACION DE SERVICIOS PROFESIONALES</v>
          </cell>
          <cell r="G197" t="str">
            <v>INICIAL</v>
          </cell>
          <cell r="H197">
            <v>44957</v>
          </cell>
          <cell r="I197" t="str">
            <v>ANGELICA MARIA FLOREZ CUESTAS</v>
          </cell>
          <cell r="J197" t="str">
            <v>CC</v>
          </cell>
          <cell r="K197">
            <v>52729876</v>
          </cell>
          <cell r="L197">
            <v>4</v>
          </cell>
          <cell r="M197" t="str">
            <v>Bogotá</v>
          </cell>
          <cell r="N197" t="str">
            <v>N</v>
          </cell>
          <cell r="O197" t="str">
            <v>N/A</v>
          </cell>
          <cell r="P197" t="str">
            <v>N/A</v>
          </cell>
          <cell r="Q197" t="str">
            <v>N/A</v>
          </cell>
          <cell r="R197">
            <v>44963</v>
          </cell>
          <cell r="S197">
            <v>45082</v>
          </cell>
          <cell r="T197">
            <v>119</v>
          </cell>
          <cell r="U197">
            <v>45082</v>
          </cell>
          <cell r="W197"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197"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Identificar aspectos que afecten la seguridad del paciente. 5. Elaborar la base de datos de los pacientes auditados como insumo para el informe periódico. 6. Realizar las acciones que le sean asignadas por la líder del proceso. 7. Realizar el levantamiento y socialización del normograma trimestralmente. 8. Asistir a las reuniones que señale el supervisor del contrato. relacionadas con el objeto del contrato. 9. Cumplir con las demás actividades que estén relacionadas con el objeto contractual</v>
          </cell>
          <cell r="Y197">
            <v>394</v>
          </cell>
          <cell r="Z197">
            <v>93151501</v>
          </cell>
          <cell r="AA197">
            <v>30943780</v>
          </cell>
          <cell r="AB197">
            <v>30943780</v>
          </cell>
          <cell r="AM197">
            <v>7735945</v>
          </cell>
          <cell r="AQ197" t="str">
            <v>N/A</v>
          </cell>
          <cell r="AR197">
            <v>461</v>
          </cell>
          <cell r="AS197">
            <v>44936</v>
          </cell>
          <cell r="AT197">
            <v>30943780</v>
          </cell>
          <cell r="AU197">
            <v>2461</v>
          </cell>
          <cell r="AV197">
            <v>44959</v>
          </cell>
          <cell r="AW197">
            <v>30943780</v>
          </cell>
          <cell r="AX197" t="str">
            <v>A-02-02-02-008-003-01</v>
          </cell>
          <cell r="AY197" t="str">
            <v>SERVICIOS DE CONSULTORÍA EN ADMINISTRACIÓN Y SERVICIOS DE GESTIÓN; SERVICIOS DE TECNOLOGÍA DE LA INFORMACIÓN</v>
          </cell>
          <cell r="AZ197" t="str">
            <v>SEGUROS DEL ESTADO</v>
          </cell>
          <cell r="BA197" t="str">
            <v>21-46-101060231</v>
          </cell>
          <cell r="BB197">
            <v>44959</v>
          </cell>
          <cell r="BC197" t="str">
            <v>CUMPLIMIENTO</v>
          </cell>
          <cell r="BD197">
            <v>25</v>
          </cell>
          <cell r="BE197">
            <v>7735945</v>
          </cell>
          <cell r="BF197">
            <v>44957</v>
          </cell>
          <cell r="BG197">
            <v>44960</v>
          </cell>
          <cell r="BH197">
            <v>45291</v>
          </cell>
          <cell r="BI197">
            <v>44959</v>
          </cell>
          <cell r="BJ197" t="str">
            <v>D. OTRAS PRESTACIONES</v>
          </cell>
          <cell r="BK197" t="str">
            <v>MAYRA ALEJANDRA PEREZ BEJARANO</v>
          </cell>
          <cell r="BM197">
            <v>1026550881</v>
          </cell>
          <cell r="BN197" t="str">
            <v>GRUPO DE VERIFICACIÓN Y AUDITORÍA DE CUENTAS</v>
          </cell>
          <cell r="BO197" t="str">
            <v>GESTOR DE OPERACIONES</v>
          </cell>
          <cell r="BP197" t="str">
            <v>LAURA SANCHEZ SANTAMARIA</v>
          </cell>
          <cell r="BQ197" t="str">
            <v>TERMINADO</v>
          </cell>
          <cell r="BR197" t="str">
            <v>FEMENINO</v>
          </cell>
          <cell r="BS197" t="str">
            <v>Bogotá</v>
          </cell>
          <cell r="BT197" t="str">
            <v>Cl 45c bis No 24-39</v>
          </cell>
          <cell r="BU197">
            <v>3114935635</v>
          </cell>
          <cell r="BV197" t="str">
            <v>angiemfc@gmail.com</v>
          </cell>
          <cell r="BW197">
            <v>29151</v>
          </cell>
          <cell r="BX197">
            <v>45247</v>
          </cell>
          <cell r="BY197">
            <v>44</v>
          </cell>
          <cell r="BZ197" t="str">
            <v>SANITAS</v>
          </cell>
          <cell r="CA197" t="str">
            <v>COLPENSIONES</v>
          </cell>
          <cell r="CB197" t="str">
            <v>POSITIVA</v>
          </cell>
          <cell r="CC197" t="str">
            <v>ENFERMERIA-ESP EN GERENCIA Y
AUDITORIA DE LA CALIDAD DE LA</v>
          </cell>
          <cell r="CH197" t="str">
            <v>CO1.PCCNTR.4519808</v>
          </cell>
        </row>
        <row r="198">
          <cell r="C198">
            <v>838</v>
          </cell>
          <cell r="D198" t="str">
            <v>ADRES-CPS-838-2023</v>
          </cell>
          <cell r="E198" t="str">
            <v>CONTRATACION DIRECTA</v>
          </cell>
          <cell r="F198" t="str">
            <v>PRESTACION DE SERVICIOS PROFESIONALES</v>
          </cell>
          <cell r="G198" t="str">
            <v>INICIAL</v>
          </cell>
          <cell r="H198">
            <v>45098</v>
          </cell>
          <cell r="I198" t="str">
            <v xml:space="preserve">CLAUDIA MILENA SOLER GAMBOA </v>
          </cell>
          <cell r="J198" t="str">
            <v>CC</v>
          </cell>
          <cell r="K198">
            <v>1020745650</v>
          </cell>
          <cell r="L198">
            <v>9</v>
          </cell>
          <cell r="N198" t="str">
            <v>N</v>
          </cell>
          <cell r="O198" t="str">
            <v>N/A</v>
          </cell>
          <cell r="P198" t="str">
            <v>N/A</v>
          </cell>
          <cell r="Q198" t="str">
            <v>N/A</v>
          </cell>
          <cell r="R198">
            <v>45100</v>
          </cell>
          <cell r="S198">
            <v>45291</v>
          </cell>
          <cell r="T198">
            <v>191</v>
          </cell>
          <cell r="U198">
            <v>45291</v>
          </cell>
          <cell r="W198" t="str">
            <v>Prestar Servicios profesionales para el desarrollo de las actividades asociadas al seguimiento, control y mejoramiento continuo de los procedimientos que soportan la gestión y operación de las Bases de Datos BDUA, BDEX y PVS</v>
          </cell>
          <cell r="X198" t="str">
            <v>1. Realizar ejecución de cruces de información para la depuración de las Bases de Datos que consolida las afiliaciones en la entidad. 2. Brindar la atención, respuesta y asistencias técnica, a las peticiones asignadas relacionadas con la operación de la BDUA, BDEX y PVS. 3. Recibir y validar la información que entregan las EPS para que la BDUA, BDEX y PVS contengan datos actualizados con la debida oportunidad. 4. Realizar depuraciones a la base de afiliación que opera la ADRES, de acuerdo con la normatividad Vigente. 5. Realizar los informes de seguimiento y control relacionados con la calidad y oportunidad en la entrega de los archivos remitidos por la EPS, EPS-S, entidades de los regímenes de excepción y especial, entidades prestadoras de planes voluntarios de salud, INPEC y entes territoriales en cada uno de los procesos establecidos en el marco normativo. 6. Efectuar verificación a los planes de mejoramiento, lo cual implica las actividades establecidas dentro de los mismos planes de mejoramiento y están asociados a los entes de control, relacionados con la BDUA, BDEX y PVS. 7. Identificar y reportar las oportunidades de mejora en los procesos y procedimientos funcionales y tecnológicos que soportan la operación de la BDUA, BDEX y PVS y asiste a la DGTIC en la actualización y mejoras de acuerdo con el sistema integrado de gestión de la ADRES. 8. Verificar y documentar los resultados de la ejecución de los procesos y procedimientos funcionales y tecnológicos que soportan la operación de la BDUA, BDEX y PVS para asegurar la oportunidad y calidad de la información de los afiliados. 9. Apoyar la realización de los procesos y procedimientos para la ejecución de las auditorías a la BDUA para la detección y corrección de posibles inconsistencias en los datos que soportan los procesos de reconocimiento de la UPC y documentar los resultados para ser informados a las EPS. 10. Realizar el control y seguimiento a las glosas que se generen dentro de los procesos de reporte de información por parte de EPS, EPS-S, entidades de los regímenes de excepción y especial, entidades prestadoras de planes voluntarios de salud, el INPEC y entes territoriales, para asegurar el procesamiento del mayor número de novedades con oportunidad y calidad 11. Verificar y monitorear la correcta operación y resultados de los procesos de BDUA, BDEX y PVS de conformidad con lo contemplado en las Resoluciones expedidas por el Ministerio de Salud y Protección Social, y el aseguramiento de la publicación de los resultados del proceso en el SFTP para que las entidades descarguen dicha información. 12. Identificar y documentar las oportunidades de mejora en la operación y resultados de los procesos de BDUA de conformidad con lo contemplado en las Resoluciones expedidas por el Ministerio de Salud y Protección Social y el aseguramiento de la publicación de los resultados del proceso en el SFTP para que las entidades descarguen dicha información. 13. Realizar los distintos informes requeridos por la ADRES, actores del sistema y entes de control relacionados con la operación de la BDUA, BDEX y PVS.14. Las demás actividades que se deriven del objeto y naturaleza del contrato, que para el
efecto le designe la DGTIC</v>
          </cell>
          <cell r="Z198">
            <v>81111800</v>
          </cell>
          <cell r="AA198">
            <v>41239520</v>
          </cell>
          <cell r="AB198">
            <v>41239520</v>
          </cell>
          <cell r="AM198">
            <v>5891360</v>
          </cell>
          <cell r="AQ198" t="str">
            <v>N/A</v>
          </cell>
          <cell r="AR198">
            <v>816</v>
          </cell>
          <cell r="AS198">
            <v>45090</v>
          </cell>
          <cell r="AT198">
            <v>41239520</v>
          </cell>
          <cell r="AU198">
            <v>10243</v>
          </cell>
          <cell r="AV198">
            <v>45099</v>
          </cell>
          <cell r="AW198">
            <v>41239520</v>
          </cell>
          <cell r="AX198" t="str">
            <v>A-02-02-02-008-003-01</v>
          </cell>
          <cell r="AY198" t="str">
            <v>SERVICIOS DE CONSULTORÍA EN ADMINISTRACIÓN Y SERVICIOS DE GESTIÓN; SERVICIOS DE TECNOLOGÍA DE LA INFORMACIÓN</v>
          </cell>
          <cell r="AZ198" t="str">
            <v>SEGUROS DEL ESTADO</v>
          </cell>
          <cell r="BA198" t="str">
            <v>11-44-101203737</v>
          </cell>
          <cell r="BB198">
            <v>45099</v>
          </cell>
          <cell r="BC198" t="str">
            <v>CUMPLIMIENTO</v>
          </cell>
          <cell r="BD198">
            <v>25</v>
          </cell>
          <cell r="BE198">
            <v>10309880</v>
          </cell>
          <cell r="BF198">
            <v>45098</v>
          </cell>
          <cell r="BG198">
            <v>45099</v>
          </cell>
          <cell r="BH198">
            <v>45474</v>
          </cell>
          <cell r="BI198">
            <v>45100</v>
          </cell>
          <cell r="BJ198" t="str">
            <v>D. GESTION TECNOLOGIAS DE LA INFORMACION Y COMUNICACIONES</v>
          </cell>
          <cell r="BK198" t="str">
            <v>WILLIAM ANDRES PAEZ PINZON</v>
          </cell>
          <cell r="BL198"/>
          <cell r="BM198">
            <v>1026269124</v>
          </cell>
          <cell r="BN198" t="str">
            <v>GRUPO DE GESTION DE OPERACIONES DE SISTEMAS DE INFORMACION</v>
          </cell>
          <cell r="BP198" t="str">
            <v>ESPERANZA RODRIGUEZ ROLDAN</v>
          </cell>
          <cell r="BQ198" t="str">
            <v>EN EJECUCION</v>
          </cell>
        </row>
        <row r="199">
          <cell r="C199">
            <v>714</v>
          </cell>
          <cell r="D199" t="str">
            <v>ADRES-CPS-714-2023</v>
          </cell>
          <cell r="E199" t="str">
            <v>CONTRATACION DIRECTA</v>
          </cell>
          <cell r="F199" t="str">
            <v>PRESTACION DE SERVICIOS PROFESIONALES</v>
          </cell>
          <cell r="G199" t="str">
            <v>INICIAL</v>
          </cell>
          <cell r="H199">
            <v>45091</v>
          </cell>
          <cell r="I199" t="str">
            <v>CLAUDIA PATRICIA GONZALEZ SANCHEZ</v>
          </cell>
          <cell r="J199" t="str">
            <v>CC</v>
          </cell>
          <cell r="K199">
            <v>53039627</v>
          </cell>
          <cell r="L199">
            <v>1</v>
          </cell>
          <cell r="N199" t="str">
            <v>N</v>
          </cell>
          <cell r="O199" t="str">
            <v>N/A</v>
          </cell>
          <cell r="P199" t="str">
            <v>N/A</v>
          </cell>
          <cell r="Q199" t="str">
            <v>N/A</v>
          </cell>
          <cell r="R199">
            <v>45097</v>
          </cell>
          <cell r="S199">
            <v>45291</v>
          </cell>
          <cell r="T199">
            <v>194</v>
          </cell>
          <cell r="U199">
            <v>45291</v>
          </cell>
          <cell r="V199" t="str">
            <v>13 TP+25 MEP</v>
          </cell>
          <cell r="W199"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19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199">
            <v>93151501</v>
          </cell>
          <cell r="AA199">
            <v>49236477</v>
          </cell>
          <cell r="AB199">
            <v>49236477</v>
          </cell>
          <cell r="AM199">
            <v>5182787</v>
          </cell>
          <cell r="AQ199" t="str">
            <v>N/A</v>
          </cell>
          <cell r="AR199">
            <v>604</v>
          </cell>
          <cell r="AS199">
            <v>45016</v>
          </cell>
          <cell r="AT199">
            <v>2806479189</v>
          </cell>
          <cell r="AU199">
            <v>10162</v>
          </cell>
          <cell r="AV199">
            <v>45092</v>
          </cell>
          <cell r="AW199">
            <v>49236477</v>
          </cell>
          <cell r="AX199" t="str">
            <v>A-02-02-02-008-003-01</v>
          </cell>
          <cell r="AY199" t="str">
            <v>SERVICIOS DE CONSULTORÍA EN ADMINISTRACIÓN Y SERVICIOS DE GESTIÓN; SERVICIOS DE TECNOLOGÍA DE LA INFORMACIÓN</v>
          </cell>
          <cell r="AZ199" t="str">
            <v>SEGUROS DEL ESTADO</v>
          </cell>
          <cell r="BA199" t="str">
            <v>14-44-101185259</v>
          </cell>
          <cell r="BB199">
            <v>45093</v>
          </cell>
          <cell r="BC199" t="str">
            <v>CUMPLIMIENTO</v>
          </cell>
          <cell r="BD199">
            <v>25</v>
          </cell>
          <cell r="BE199">
            <v>12309119.25</v>
          </cell>
          <cell r="BF199">
            <v>45091</v>
          </cell>
          <cell r="BG199">
            <v>45094</v>
          </cell>
          <cell r="BH199">
            <v>45493</v>
          </cell>
          <cell r="BI199">
            <v>45092</v>
          </cell>
          <cell r="BJ199" t="str">
            <v>D. OTRAS PRESTACIONES</v>
          </cell>
          <cell r="BK199" t="str">
            <v>EDINSON MAURICIO HERNANDEZ MANRIQUE</v>
          </cell>
          <cell r="BM199">
            <v>13928254</v>
          </cell>
          <cell r="BN199" t="str">
            <v>GRUPO DE GESTION DE RECONOCIMIENTOS</v>
          </cell>
          <cell r="BO199" t="str">
            <v>GESTOR DE OPERACIONES</v>
          </cell>
          <cell r="BP199" t="str">
            <v>JOSE WILLMAN TORRRES GOMEZ</v>
          </cell>
          <cell r="BQ199" t="str">
            <v>EN EJECUCION</v>
          </cell>
        </row>
        <row r="200">
          <cell r="C200">
            <v>314</v>
          </cell>
          <cell r="D200" t="str">
            <v>ADRES-CPS-314-2023</v>
          </cell>
          <cell r="E200" t="str">
            <v>CONTRATACION DIRECTA</v>
          </cell>
          <cell r="F200" t="str">
            <v>PRESTACION DE SERVICIOS PROFESIONALES</v>
          </cell>
          <cell r="G200" t="str">
            <v>INICIAL</v>
          </cell>
          <cell r="H200">
            <v>44971</v>
          </cell>
          <cell r="I200" t="str">
            <v>CLAUDIA MARCELA TELLEZ GONZÁLEZ</v>
          </cell>
          <cell r="J200" t="str">
            <v>CC</v>
          </cell>
          <cell r="K200">
            <v>52740171</v>
          </cell>
          <cell r="L200">
            <v>5</v>
          </cell>
          <cell r="M200" t="str">
            <v>Bogotá</v>
          </cell>
          <cell r="N200" t="str">
            <v>N</v>
          </cell>
          <cell r="O200" t="str">
            <v>N/A</v>
          </cell>
          <cell r="P200" t="str">
            <v>N/A</v>
          </cell>
          <cell r="Q200" t="str">
            <v>N/A</v>
          </cell>
          <cell r="R200">
            <v>44974</v>
          </cell>
          <cell r="S200">
            <v>45093</v>
          </cell>
          <cell r="T200">
            <v>119</v>
          </cell>
          <cell r="U200">
            <v>45093</v>
          </cell>
          <cell r="V200" t="str">
            <v>13 TP+25 MEP</v>
          </cell>
          <cell r="W20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0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200">
            <v>248</v>
          </cell>
          <cell r="Z200">
            <v>93151501</v>
          </cell>
          <cell r="AA200">
            <v>20731148</v>
          </cell>
          <cell r="AB200">
            <v>20731148</v>
          </cell>
          <cell r="AM200">
            <v>5182787</v>
          </cell>
          <cell r="AQ200" t="str">
            <v>N/A</v>
          </cell>
          <cell r="AR200">
            <v>449</v>
          </cell>
          <cell r="AS200">
            <v>44936</v>
          </cell>
          <cell r="AT200">
            <v>539009848</v>
          </cell>
          <cell r="AU200">
            <v>2570</v>
          </cell>
          <cell r="AV200">
            <v>44972</v>
          </cell>
          <cell r="AW200">
            <v>20731148</v>
          </cell>
          <cell r="AX200" t="str">
            <v>A-02-02-02-008-003-01</v>
          </cell>
          <cell r="AY200" t="str">
            <v>SERVICIOS DE CONSULTORÍA EN ADMINISTRACIÓN Y SERVICIOS DE GESTIÓN; SERVICIOS DE TECNOLOGÍA DE LA INFORMACIÓN</v>
          </cell>
          <cell r="AZ200" t="str">
            <v>SEGUROS DEL ESTADO</v>
          </cell>
          <cell r="BA200" t="str">
            <v>21-46-101063009</v>
          </cell>
          <cell r="BB200">
            <v>44971</v>
          </cell>
          <cell r="BC200" t="str">
            <v>CUMPLIMIENTO</v>
          </cell>
          <cell r="BD200">
            <v>25</v>
          </cell>
          <cell r="BE200">
            <v>5182787</v>
          </cell>
          <cell r="BF200">
            <v>44971</v>
          </cell>
          <cell r="BG200">
            <v>44972</v>
          </cell>
          <cell r="BH200">
            <v>45305</v>
          </cell>
          <cell r="BI200">
            <v>44972</v>
          </cell>
          <cell r="BJ200" t="str">
            <v>D. OTRAS PRESTACIONES</v>
          </cell>
          <cell r="BK200" t="str">
            <v>LEIDY JANNETH LUIS CUERVO</v>
          </cell>
          <cell r="BM200">
            <v>53062135</v>
          </cell>
          <cell r="BN200" t="str">
            <v>GRUPO DE VALIDACIÓN DE RESULTADOS DE AUDITORÍA</v>
          </cell>
          <cell r="BO200" t="str">
            <v>GESTOR DE OPERACIONES</v>
          </cell>
          <cell r="BP200" t="str">
            <v>KARLA MAYELIS MENGUAL REDONDO</v>
          </cell>
          <cell r="BQ200" t="str">
            <v>TERMINADO</v>
          </cell>
          <cell r="BR200" t="str">
            <v>FEMENINO</v>
          </cell>
          <cell r="BS200" t="str">
            <v>Bogotá</v>
          </cell>
          <cell r="BT200" t="str">
            <v>Cra 29 No 64 60 Sur</v>
          </cell>
          <cell r="BU200">
            <v>3102137653</v>
          </cell>
          <cell r="BV200" t="str">
            <v>staclaus06@hotmail,com</v>
          </cell>
          <cell r="BW200">
            <v>29625</v>
          </cell>
          <cell r="BX200">
            <v>45247</v>
          </cell>
          <cell r="BY200">
            <v>42</v>
          </cell>
          <cell r="BZ200" t="str">
            <v>COMPENSAR</v>
          </cell>
          <cell r="CA200" t="str">
            <v>COLFONDOS</v>
          </cell>
          <cell r="CB200" t="str">
            <v>POSITIVA</v>
          </cell>
          <cell r="CC200" t="str">
            <v>ENFERMERIA-ESP EN GERENCIA DE LA CALIDAD Y AUDITORIA EN SALUD</v>
          </cell>
          <cell r="CH200" t="str">
            <v>CO1.PCCNTR.4617935</v>
          </cell>
        </row>
        <row r="201">
          <cell r="C201">
            <v>553</v>
          </cell>
          <cell r="D201" t="str">
            <v>ADRES-CPS-553-2023</v>
          </cell>
          <cell r="E201" t="str">
            <v>CONTRATACION DIRECTA</v>
          </cell>
          <cell r="F201" t="str">
            <v>PRESTACION DE SERVICIOS PROFESIONALES</v>
          </cell>
          <cell r="G201" t="str">
            <v>INICIAL</v>
          </cell>
          <cell r="H201">
            <v>45076</v>
          </cell>
          <cell r="I201" t="str">
            <v>CLAUDIA PATRICIA PEINADO ISAZA</v>
          </cell>
          <cell r="J201" t="str">
            <v>CC</v>
          </cell>
          <cell r="K201">
            <v>40612922</v>
          </cell>
          <cell r="L201">
            <v>8</v>
          </cell>
          <cell r="N201" t="str">
            <v>N</v>
          </cell>
          <cell r="O201" t="str">
            <v>N/A</v>
          </cell>
          <cell r="P201" t="str">
            <v>N/A</v>
          </cell>
          <cell r="Q201" t="str">
            <v>N/A</v>
          </cell>
          <cell r="R201">
            <v>45078</v>
          </cell>
          <cell r="S201">
            <v>45291</v>
          </cell>
          <cell r="T201">
            <v>213</v>
          </cell>
          <cell r="U201">
            <v>45291</v>
          </cell>
          <cell r="W201"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201" t="str">
            <v>1. Apoyar en la elaboración de los documentos y actos administrativos que se requieran para adelantar el cobro efectivo de las sumas que le adeuden a la Entidad, por todo concepto, cumpliendo con el reparto entregado. 2. Apoyar al Grupo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Determinación del deudor y, ii) Cobro Coactivo. acorde con las normas que regulan los mismos.4.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Z201">
            <v>93151501</v>
          </cell>
          <cell r="AA201">
            <v>55808000</v>
          </cell>
          <cell r="AB201">
            <v>55808000</v>
          </cell>
          <cell r="AM201">
            <v>6976000</v>
          </cell>
          <cell r="AQ201" t="str">
            <v>N/A</v>
          </cell>
          <cell r="AR201">
            <v>693</v>
          </cell>
          <cell r="AS201">
            <v>45063</v>
          </cell>
          <cell r="AT201">
            <v>223232000</v>
          </cell>
          <cell r="AU201">
            <v>8532</v>
          </cell>
          <cell r="AV201">
            <v>45076</v>
          </cell>
          <cell r="AW201">
            <v>55808000</v>
          </cell>
          <cell r="AX201" t="str">
            <v>A-02-02-02-008-002-01</v>
          </cell>
          <cell r="AY201" t="str">
            <v>SERVICIOS JURÍDICOS</v>
          </cell>
          <cell r="AZ201" t="str">
            <v>SEGUROS DEL ESTADO</v>
          </cell>
          <cell r="BA201" t="str">
            <v>17-46-101027633</v>
          </cell>
          <cell r="BB201">
            <v>45076</v>
          </cell>
          <cell r="BC201" t="str">
            <v>CUMPLIMIENTO</v>
          </cell>
          <cell r="BD201">
            <v>25</v>
          </cell>
          <cell r="BE201">
            <v>13952000</v>
          </cell>
          <cell r="BF201">
            <v>45076</v>
          </cell>
          <cell r="BG201">
            <v>45076</v>
          </cell>
          <cell r="BH201">
            <v>45478</v>
          </cell>
          <cell r="BI201">
            <v>45077</v>
          </cell>
          <cell r="BJ201" t="str">
            <v>O. ASESORA JURIDICA</v>
          </cell>
          <cell r="BK201" t="str">
            <v>LUZ MARINA REYES ZAMBRANO-MONICA YORLANNY TORRES SANCHEZ RAD 20236400048663 A PARTIR DEL 31 DE JULIO DE 2023 HASTA EL 22 DE AGOSTO DE 2023</v>
          </cell>
          <cell r="BM201">
            <v>51791922</v>
          </cell>
          <cell r="BP201" t="str">
            <v>ESPERANZA RODRIGUEZ ROLDAN</v>
          </cell>
          <cell r="BQ201" t="str">
            <v>EN EJECUCION</v>
          </cell>
        </row>
        <row r="202">
          <cell r="C202">
            <v>266</v>
          </cell>
          <cell r="D202" t="str">
            <v>ADRES-CPS-266-2023</v>
          </cell>
          <cell r="E202" t="str">
            <v>CONTRATACION DIRECTA</v>
          </cell>
          <cell r="F202" t="str">
            <v>PRESTACION DE SERVICIOS DE APOYO A LA GESTION</v>
          </cell>
          <cell r="G202" t="str">
            <v>INICIAL</v>
          </cell>
          <cell r="H202">
            <v>44958</v>
          </cell>
          <cell r="I202" t="str">
            <v>SANDRA MILENA MONTILLA FERNANDEZ</v>
          </cell>
          <cell r="J202" t="str">
            <v>CC</v>
          </cell>
          <cell r="K202">
            <v>52754306</v>
          </cell>
          <cell r="L202">
            <v>3</v>
          </cell>
          <cell r="M202" t="str">
            <v>Bogotá</v>
          </cell>
          <cell r="N202" t="str">
            <v>N</v>
          </cell>
          <cell r="O202" t="str">
            <v>N/A</v>
          </cell>
          <cell r="P202" t="str">
            <v>N/A</v>
          </cell>
          <cell r="Q202" t="str">
            <v>N/A</v>
          </cell>
          <cell r="R202">
            <v>44960</v>
          </cell>
          <cell r="S202">
            <v>45079</v>
          </cell>
          <cell r="T202">
            <v>119</v>
          </cell>
          <cell r="U202">
            <v>45079</v>
          </cell>
          <cell r="V202">
            <v>15</v>
          </cell>
          <cell r="W20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20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202">
            <v>270</v>
          </cell>
          <cell r="Z202">
            <v>93151501</v>
          </cell>
          <cell r="AA202">
            <v>16193852</v>
          </cell>
          <cell r="AB202">
            <v>16193852</v>
          </cell>
          <cell r="AM202">
            <v>4048463</v>
          </cell>
          <cell r="AQ202" t="str">
            <v>N/A</v>
          </cell>
          <cell r="AR202">
            <v>448</v>
          </cell>
          <cell r="AS202">
            <v>44936</v>
          </cell>
          <cell r="AT202">
            <v>421040152</v>
          </cell>
          <cell r="AU202">
            <v>2449</v>
          </cell>
          <cell r="AV202">
            <v>44958</v>
          </cell>
          <cell r="AW202">
            <v>16193852</v>
          </cell>
          <cell r="AX202" t="str">
            <v>A-02-02-02-008-003-01</v>
          </cell>
          <cell r="AY202" t="str">
            <v>SERVICIOS DE CONSULTORÍA EN ADMINISTRACIÓN Y SERVICIOS DE GESTIÓN; SERVICIOS DE TECNOLOGÍA DE LA INFORMACIÓN</v>
          </cell>
          <cell r="AZ202" t="str">
            <v>SEGUROS DEL ESTADO</v>
          </cell>
          <cell r="BA202" t="str">
            <v>14-44-101173467</v>
          </cell>
          <cell r="BB202">
            <v>44958</v>
          </cell>
          <cell r="BC202" t="str">
            <v>CUMPLIMIENTO</v>
          </cell>
          <cell r="BD202">
            <v>25</v>
          </cell>
          <cell r="BE202">
            <v>4048463</v>
          </cell>
          <cell r="BF202">
            <v>44958</v>
          </cell>
          <cell r="BG202">
            <v>44959</v>
          </cell>
          <cell r="BH202">
            <v>45275</v>
          </cell>
          <cell r="BI202">
            <v>44959</v>
          </cell>
          <cell r="BJ202" t="str">
            <v>D. OTRAS PRESTACIONES</v>
          </cell>
          <cell r="BK202" t="str">
            <v>WILSON RUBIEL VELASQUEZ CASTAÑEDA</v>
          </cell>
          <cell r="BM202">
            <v>79541341</v>
          </cell>
          <cell r="BN202" t="str">
            <v>GRUPO DE VALIDACIÓN DE RESULTADOS DE AUDITORÍA</v>
          </cell>
          <cell r="BO202" t="str">
            <v>GESTOR DE OPERACIONES</v>
          </cell>
          <cell r="BP202" t="str">
            <v>JOSE WILLMAN TORRRES GOMEZ</v>
          </cell>
          <cell r="BQ202" t="str">
            <v>TERMINADO</v>
          </cell>
          <cell r="BR202" t="str">
            <v>FEMENINO</v>
          </cell>
          <cell r="BS202" t="str">
            <v>Bogotá</v>
          </cell>
          <cell r="BT202" t="str">
            <v>Cra 90B  49 A sur - 44 Casa</v>
          </cell>
          <cell r="BU202" t="str">
            <v> 3107878693</v>
          </cell>
          <cell r="BV202" t="str">
            <v>sandymf52@hotmail.com</v>
          </cell>
          <cell r="BW202">
            <v>29920</v>
          </cell>
          <cell r="BX202">
            <v>45247</v>
          </cell>
          <cell r="BY202">
            <v>41</v>
          </cell>
          <cell r="BZ202" t="str">
            <v>COMPENSAR</v>
          </cell>
          <cell r="CA202" t="str">
            <v>COLFONDOS</v>
          </cell>
          <cell r="CB202" t="str">
            <v>POSITIVA</v>
          </cell>
          <cell r="CC202" t="str">
            <v>ADM DE EMPRESAS</v>
          </cell>
          <cell r="CH202" t="str">
            <v>CO1.PCCNTR.4529118</v>
          </cell>
        </row>
        <row r="203">
          <cell r="C203">
            <v>701</v>
          </cell>
          <cell r="D203" t="str">
            <v>ADRES-CPS-701-2023</v>
          </cell>
          <cell r="E203" t="str">
            <v>CONTRATACION DIRECTA</v>
          </cell>
          <cell r="F203" t="str">
            <v>PRESTACION DE SERVICIOS DE APOYO A LA GESTION</v>
          </cell>
          <cell r="G203" t="str">
            <v>INICIAL</v>
          </cell>
          <cell r="H203">
            <v>45092</v>
          </cell>
          <cell r="I203" t="str">
            <v>SANDRA MILENA MONTILLA FERNANDEZ</v>
          </cell>
          <cell r="J203" t="str">
            <v>CC</v>
          </cell>
          <cell r="K203">
            <v>52754306</v>
          </cell>
          <cell r="L203">
            <v>3</v>
          </cell>
          <cell r="N203" t="str">
            <v>N</v>
          </cell>
          <cell r="O203" t="str">
            <v>N/A</v>
          </cell>
          <cell r="P203" t="str">
            <v>N/A</v>
          </cell>
          <cell r="Q203" t="str">
            <v>N/A</v>
          </cell>
          <cell r="R203">
            <v>45097</v>
          </cell>
          <cell r="S203">
            <v>45291</v>
          </cell>
          <cell r="T203">
            <v>69</v>
          </cell>
          <cell r="U203">
            <v>45166</v>
          </cell>
          <cell r="V203" t="str">
            <v>15 TFTL/TL+4 ME O 6 SES+4 ME</v>
          </cell>
          <cell r="W203"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203"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203">
            <v>93151501</v>
          </cell>
          <cell r="AA203">
            <v>28339241</v>
          </cell>
          <cell r="AB203">
            <v>28339241</v>
          </cell>
          <cell r="AM203">
            <v>4048463</v>
          </cell>
          <cell r="AQ203" t="str">
            <v>N/A</v>
          </cell>
          <cell r="AR203">
            <v>702</v>
          </cell>
          <cell r="AS203">
            <v>45064</v>
          </cell>
          <cell r="AT203">
            <v>538445579</v>
          </cell>
          <cell r="AU203">
            <v>10177</v>
          </cell>
          <cell r="AV203">
            <v>45093</v>
          </cell>
          <cell r="AW203">
            <v>28339241</v>
          </cell>
          <cell r="AX203" t="str">
            <v>A-02-02-02-008-003-01</v>
          </cell>
          <cell r="AY203" t="str">
            <v>SERVICIOS DE CONSULTORÍA EN ADMINISTRACIÓN Y SERVICIOS DE GESTIÓN; SERVICIOS DE TECNOLOGÍA DE LA INFORMACIÓN</v>
          </cell>
          <cell r="AZ203" t="str">
            <v>SEGUROS DEL ESTADO</v>
          </cell>
          <cell r="BA203" t="str">
            <v>14-44-101185183</v>
          </cell>
          <cell r="BB203">
            <v>45092</v>
          </cell>
          <cell r="BC203" t="str">
            <v>CUMPLIMIENTO</v>
          </cell>
          <cell r="BD203">
            <v>25</v>
          </cell>
          <cell r="BE203">
            <v>7084810.25</v>
          </cell>
          <cell r="BF203">
            <v>45092</v>
          </cell>
          <cell r="BG203">
            <v>45094</v>
          </cell>
          <cell r="BH203">
            <v>45493</v>
          </cell>
          <cell r="BI203">
            <v>45094</v>
          </cell>
          <cell r="BJ203" t="str">
            <v>D. OTRAS PRESTACIONES</v>
          </cell>
          <cell r="BK203" t="str">
            <v>WILSON RUBIEL VELASQUEZ CASTAÑEDA</v>
          </cell>
          <cell r="BM203">
            <v>79541341</v>
          </cell>
          <cell r="BN203" t="str">
            <v>GRUPO DE VALIDACIÓN DE RESULTADOS DE AUDITORÍA</v>
          </cell>
          <cell r="BO203" t="str">
            <v>GESTOR DE OPERACIONES</v>
          </cell>
          <cell r="BP203" t="str">
            <v>ESPERANZA RODRIGUEZ ROLDAN</v>
          </cell>
          <cell r="BQ203" t="str">
            <v>TERMINADO</v>
          </cell>
        </row>
        <row r="204">
          <cell r="C204">
            <v>776</v>
          </cell>
          <cell r="D204" t="str">
            <v>ADRES-CPS-776-2023</v>
          </cell>
          <cell r="E204" t="str">
            <v>CONTRATACION DIRECTA</v>
          </cell>
          <cell r="F204" t="str">
            <v>PRESTACION DE SERVICIOS DE APOYO A LA GESTION</v>
          </cell>
          <cell r="G204" t="str">
            <v>INICIAL</v>
          </cell>
          <cell r="H204">
            <v>45091</v>
          </cell>
          <cell r="I204" t="str">
            <v>CLAUDIA PATRICIA ROMERO MARTINEZ</v>
          </cell>
          <cell r="J204" t="str">
            <v>CC</v>
          </cell>
          <cell r="K204">
            <v>52109604</v>
          </cell>
          <cell r="L204">
            <v>8</v>
          </cell>
          <cell r="N204" t="str">
            <v>N</v>
          </cell>
          <cell r="O204" t="str">
            <v>N/A</v>
          </cell>
          <cell r="P204" t="str">
            <v>N/A</v>
          </cell>
          <cell r="Q204" t="str">
            <v>N/A</v>
          </cell>
          <cell r="R204">
            <v>45093</v>
          </cell>
          <cell r="S204">
            <v>45291</v>
          </cell>
          <cell r="T204">
            <v>198</v>
          </cell>
          <cell r="U204">
            <v>45291</v>
          </cell>
          <cell r="V204" t="str">
            <v>15 TFTL/TL+4 ME O 6 SES+4 ME</v>
          </cell>
          <cell r="W20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0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204">
            <v>93151501</v>
          </cell>
          <cell r="AA204">
            <v>32387704</v>
          </cell>
          <cell r="AB204">
            <v>32387704</v>
          </cell>
          <cell r="AM204">
            <v>4048463</v>
          </cell>
          <cell r="AQ204" t="str">
            <v>N/A</v>
          </cell>
          <cell r="AR204">
            <v>737</v>
          </cell>
          <cell r="AS204">
            <v>45065</v>
          </cell>
          <cell r="AT204">
            <v>485815560</v>
          </cell>
          <cell r="AU204">
            <v>10136</v>
          </cell>
          <cell r="AV204">
            <v>45092</v>
          </cell>
          <cell r="AW204">
            <v>32387704</v>
          </cell>
          <cell r="AX204" t="str">
            <v>A-02-02-02-008-003-01</v>
          </cell>
          <cell r="AY204" t="str">
            <v>SERVICIOS DE CONSULTORÍA EN ADMINISTRACIÓN Y SERVICIOS DE GESTIÓN; SERVICIOS DE TECNOLOGÍA DE LA INFORMACIÓN</v>
          </cell>
          <cell r="AZ204" t="str">
            <v>ASEGURADORA SOLIDARIA DE COLOMBIA</v>
          </cell>
          <cell r="BA204" t="str">
            <v>380-47-994000136291</v>
          </cell>
          <cell r="BB204">
            <v>45092</v>
          </cell>
          <cell r="BC204" t="str">
            <v>CUMPLIMIENTO</v>
          </cell>
          <cell r="BD204">
            <v>25</v>
          </cell>
          <cell r="BE204">
            <v>8096926</v>
          </cell>
          <cell r="BF204">
            <v>45091</v>
          </cell>
          <cell r="BG204">
            <v>45092</v>
          </cell>
          <cell r="BH204">
            <v>45476</v>
          </cell>
          <cell r="BI204">
            <v>45093</v>
          </cell>
          <cell r="BJ204" t="str">
            <v>D. OTRAS PRESTACIONES</v>
          </cell>
          <cell r="BK204" t="str">
            <v xml:space="preserve">HENRY CEPEDA VEGA-MILLER ALEXANDER REINA ESCOBAR RAD 20236400061723 DEL 2 DE OCTUBRE AL 31 DE OCTUBRE </v>
          </cell>
          <cell r="BM204">
            <v>91151924</v>
          </cell>
          <cell r="BN204" t="str">
            <v>GRUPO DE VERIFICACIÓN Y AUDITORÍA DE CUENTAS</v>
          </cell>
          <cell r="BO204" t="str">
            <v>GESTOR DE OPERACIONES</v>
          </cell>
          <cell r="BP204" t="str">
            <v>JENNY CAROLINA GARCIA VARON</v>
          </cell>
          <cell r="BQ204" t="str">
            <v>EN EJECUCION</v>
          </cell>
        </row>
        <row r="205">
          <cell r="C205">
            <v>221</v>
          </cell>
          <cell r="D205" t="str">
            <v>ADRES-CPS-221-2023</v>
          </cell>
          <cell r="E205" t="str">
            <v>CONTRATACION DIRECTA</v>
          </cell>
          <cell r="F205" t="str">
            <v>PRESTACION DE SERVICIOS PROFESIONALES</v>
          </cell>
          <cell r="G205" t="str">
            <v>INICIAL</v>
          </cell>
          <cell r="H205">
            <v>44951</v>
          </cell>
          <cell r="I205" t="str">
            <v>JULIE ANDREA MUÑOZ CHAVARRO</v>
          </cell>
          <cell r="J205" t="str">
            <v>CC</v>
          </cell>
          <cell r="K205">
            <v>52761810</v>
          </cell>
          <cell r="L205">
            <v>3</v>
          </cell>
          <cell r="M205" t="str">
            <v>Bogotá</v>
          </cell>
          <cell r="N205" t="str">
            <v>N</v>
          </cell>
          <cell r="O205" t="str">
            <v>N/A</v>
          </cell>
          <cell r="P205" t="str">
            <v>N/A</v>
          </cell>
          <cell r="Q205" t="str">
            <v>N/A</v>
          </cell>
          <cell r="R205">
            <v>44952</v>
          </cell>
          <cell r="S205">
            <v>45071</v>
          </cell>
          <cell r="T205">
            <v>119</v>
          </cell>
          <cell r="U205">
            <v>45071</v>
          </cell>
          <cell r="W205" t="str">
            <v>Prestar servicios profesionales de apoyo al desarrollo de los proyectos asociados a los procesos del régimen contributivo y del régimen subsidiado. así como a la validación. reconocimiento y pago de pruebas COVID-19 a cargo de la Dirección de Liquidaciones y Garantías</v>
          </cell>
          <cell r="X205" t="str">
            <v>1. Apoyar. en los casos que se requiera. los procesos de liquidación del régimen contributivo y del régimen subsidiado a cargo de la Dirección de Liquidaciones y Garantías. 2. Proponer mejoras a los procesos y aplicaciones del régimen contributivo y del régimen subsidiado. haciendo las recomendaciones y sugerencias para que se revise su conveniencia y aplicación. 3. Realizar las actividades que le sean encomendadas para el desarrollo de los proyectos asociados a los procesos del régimen contributivo y del régimen subsidiado. 4. Realizar los informes que requiera la Dirección de Liquidaciones y Garantías o los organismos de inspección. vigilancia y control. en relación con los procesos del régimen contributivo y del régimen subsidiado. 5. Brindar soporte técnico a las EPS y EOC en lo relacionado con el cargue de la información en la plataforma dispuesta por la ADRES para el reporte de pruebas COVID19. así como atender las asistencias técnicas que sean requeridas. 6. Apoyar a la ADRES en los procesos tendientes a la validación. reconocimiento y pago de pruebas COVID-19 conforme la normativa vigente y las disposiciones que para tal efecto establezca la ADRES. 7. Generar reportes sobre la información presentada por las EPS y EOC con ocasión del proceso de validación. reconocimiento y pago que adelanta la ADRES sobre pruebas COVID-19 con destino a las demás dependencias de la entidad. a organismos de inspección. vigilancia y control. o a usuarios externos. 8. Elaborar los requerimientos de nuevas funcionalidades o mejoras que se requieran desarrollar a las plataformas dispuestas por la ADRES en el marco del proceso de reporte. validación. reconocimiento y pago de pruebas COVID-19. de acuerdo con las necesidades que evidencie la ADRES. 9. Apoyar en las reuniones en las cuales la ADRES solicite su acompañamiento. en relación con los temas y actividades objeto del contrato.</v>
          </cell>
          <cell r="Y205">
            <v>83</v>
          </cell>
          <cell r="Z205">
            <v>93151501</v>
          </cell>
          <cell r="AA205">
            <v>36644000</v>
          </cell>
          <cell r="AB205">
            <v>36644000</v>
          </cell>
          <cell r="AM205">
            <v>9161000</v>
          </cell>
          <cell r="AQ205" t="str">
            <v>N/A</v>
          </cell>
          <cell r="AR205">
            <v>424</v>
          </cell>
          <cell r="AS205">
            <v>44932</v>
          </cell>
          <cell r="AT205">
            <v>36644000</v>
          </cell>
          <cell r="AU205">
            <v>523</v>
          </cell>
          <cell r="AV205">
            <v>44951</v>
          </cell>
          <cell r="AW205">
            <v>36644000</v>
          </cell>
          <cell r="AX205" t="str">
            <v>A-02-02-02-008-003-01</v>
          </cell>
          <cell r="AY205" t="str">
            <v>SERVICIOS DE CONSULTORÍA EN ADMINISTRACIÓN Y SERVICIOS DE GESTIÓN; SERVICIOS DE TECNOLOGÍA DE LA INFORMACIÓN</v>
          </cell>
          <cell r="AZ205" t="str">
            <v>ASEGURADORA SOLIDARIA DE COLOMBIA</v>
          </cell>
          <cell r="BA205" t="str">
            <v>99-40-00042112</v>
          </cell>
          <cell r="BB205">
            <v>44951</v>
          </cell>
          <cell r="BC205" t="str">
            <v>CUMPLIMIENTO</v>
          </cell>
          <cell r="BD205">
            <v>25</v>
          </cell>
          <cell r="BE205">
            <v>9161000</v>
          </cell>
          <cell r="BF205">
            <v>44951</v>
          </cell>
          <cell r="BH205">
            <v>45260</v>
          </cell>
          <cell r="BI205">
            <v>44952</v>
          </cell>
          <cell r="BJ205" t="str">
            <v>D. DE LIQUIDACIONES Y GARANTIAS</v>
          </cell>
          <cell r="BK205" t="str">
            <v>JULIO ANDRES GONZALEZ GODOY</v>
          </cell>
          <cell r="BM205">
            <v>80187584</v>
          </cell>
          <cell r="BN205" t="str">
            <v>SUBDIRECCION DE LIQUIDACIONES DEL ASEGURAMIENTO</v>
          </cell>
          <cell r="BO205" t="str">
            <v>ASESOR</v>
          </cell>
          <cell r="BP205" t="str">
            <v>LAURA SANCHEZ SANTAMARIA</v>
          </cell>
          <cell r="BQ205" t="str">
            <v>TERMINADO</v>
          </cell>
          <cell r="BR205" t="str">
            <v>FEMENINO</v>
          </cell>
          <cell r="BS205" t="str">
            <v>Mosquera</v>
          </cell>
          <cell r="BT205" t="str">
            <v>Cl 20 N 5 94 Casa 82 casa</v>
          </cell>
          <cell r="BU205">
            <v>4632666</v>
          </cell>
          <cell r="BV205" t="str">
            <v>andreamunoz1015@gmail.com</v>
          </cell>
          <cell r="BW205">
            <v>30845</v>
          </cell>
          <cell r="BX205">
            <v>45247</v>
          </cell>
          <cell r="BY205">
            <v>39</v>
          </cell>
          <cell r="BZ205" t="str">
            <v>FAMISANAR</v>
          </cell>
          <cell r="CA205" t="str">
            <v>PORVENIR</v>
          </cell>
          <cell r="CB205" t="str">
            <v>POSITIVA</v>
          </cell>
          <cell r="CC205" t="str">
            <v>ING DE SISTEMAS</v>
          </cell>
          <cell r="CH205" t="str">
            <v>CO1.PCCNTR.4474473</v>
          </cell>
        </row>
        <row r="206">
          <cell r="C206">
            <v>513</v>
          </cell>
          <cell r="D206" t="str">
            <v>ADRES-CPS-513-2023</v>
          </cell>
          <cell r="E206" t="str">
            <v>CONTRATACION DIRECTA</v>
          </cell>
          <cell r="F206" t="str">
            <v>PRESTACION DE SERVICIOS DE APOYO A LA GESTION</v>
          </cell>
          <cell r="G206" t="str">
            <v>INICIAL</v>
          </cell>
          <cell r="H206">
            <v>45070</v>
          </cell>
          <cell r="I206" t="str">
            <v>CLAUDIA PATRICIA SOLARTE OSORIO</v>
          </cell>
          <cell r="J206" t="str">
            <v>CC</v>
          </cell>
          <cell r="K206">
            <v>1016018958</v>
          </cell>
          <cell r="L206">
            <v>9</v>
          </cell>
          <cell r="M206" t="str">
            <v>Bogotá</v>
          </cell>
          <cell r="N206" t="str">
            <v>N</v>
          </cell>
          <cell r="O206" t="str">
            <v>N/A</v>
          </cell>
          <cell r="P206" t="str">
            <v>N/A</v>
          </cell>
          <cell r="Q206" t="str">
            <v>N/A</v>
          </cell>
          <cell r="R206">
            <v>45071</v>
          </cell>
          <cell r="S206">
            <v>45291</v>
          </cell>
          <cell r="T206">
            <v>220</v>
          </cell>
          <cell r="U206">
            <v>45291</v>
          </cell>
          <cell r="V206" t="str">
            <v xml:space="preserve"> 14A TFT/TL+21 ME O 6 SES + 21 ME</v>
          </cell>
          <cell r="W206" t="str">
            <v>Apoyar por sus propios medios con plena autonomía técnica, administrativa y financiera a la Dirección de Gestión de los recursos Financieros de Salud en las actividades operativas que conllevan al giro de los recursos a los terceros beneficiarios, a cargo del grupo de Gestión de Pagos y Portafolio.</v>
          </cell>
          <cell r="X206" t="str">
            <v>1. Apoyar en las actividades que conlleven 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Realizar propuestas de acciones de mejora continua para maximizar los resultados de los
procesos en los cuales desarrolla sus actividades, recomendando y sugiriendo las acciones
convenientes para la coordinación.
10. Guardar estricta reserva y confidencialidad sobre las operaciones, sus resultados y sobre la
información que tenga acceso en la ejecución de las obligaciones y/o la que conozca por
medio de las actividades propias de la Coordinación de Gestión de Pago y Portafolio.
11. Abstenerse de realizar directa e indirectamente operaciones, utilizando información
privilegiada, suministrándola a terceros o recomendando la realización de operaciones con
fundamento en dicha información
12. Apoyar todos los temas operativos correspondiente a la reprogramación de pagos de todos
los procesos misionales y los relacionados con programas COVID (THS – CET).
13. Realizar el seguimiento y calculo requeridos en el marco del Decreto 1437 Cuentas Maestras
a cargo del grupo de Gestión de Pagos y Portafolio.
14. Las demás actividades que se deriven del objeto y naturaleza del contrato, que para el efecto
le designe la Entidad.
15. Realizar las actividades que conlleven a la organización de las carpetas, documentos y/o
soportes que se generen a partir de la aplicación del procedimiento de giro de recursos o pago
de procesos misionales</v>
          </cell>
          <cell r="Z206">
            <v>93151501</v>
          </cell>
          <cell r="AA206">
            <v>38182992</v>
          </cell>
          <cell r="AB206">
            <v>38182992</v>
          </cell>
          <cell r="AM206">
            <v>4772874</v>
          </cell>
          <cell r="AQ206" t="str">
            <v>N/A</v>
          </cell>
          <cell r="AR206">
            <v>625</v>
          </cell>
          <cell r="AS206">
            <v>45044</v>
          </cell>
          <cell r="AT206">
            <v>38182992</v>
          </cell>
          <cell r="AU206">
            <v>8495</v>
          </cell>
          <cell r="AV206">
            <v>45071</v>
          </cell>
          <cell r="AW206">
            <v>38182992</v>
          </cell>
          <cell r="AX206" t="str">
            <v>A-02-02-02-008-003-09</v>
          </cell>
          <cell r="AY206" t="str">
            <v>OTROS SERVICIOS PROFESIONALES Y TÉCNICOS N.C.P.</v>
          </cell>
          <cell r="AZ206" t="str">
            <v>ASEGURADORA SOLIDARIA DE COLOMBIA</v>
          </cell>
          <cell r="BA206" t="str">
            <v>340 47 994000045314</v>
          </cell>
          <cell r="BB206">
            <v>45070</v>
          </cell>
          <cell r="BC206" t="str">
            <v>CUMPLIMIENTO</v>
          </cell>
          <cell r="BD206">
            <v>25</v>
          </cell>
          <cell r="BE206">
            <v>9545748</v>
          </cell>
          <cell r="BF206">
            <v>45070</v>
          </cell>
          <cell r="BG206">
            <v>45072</v>
          </cell>
          <cell r="BH206">
            <v>45478</v>
          </cell>
          <cell r="BI206">
            <v>45071</v>
          </cell>
          <cell r="BJ206" t="str">
            <v>D. DE GESTION DE LOS RECURSOS FINANCIEROS DE LA SALUD</v>
          </cell>
          <cell r="BK206" t="str">
            <v>RAFAEL GUILLERMO ANAYA SANTRICH</v>
          </cell>
          <cell r="BM206">
            <v>80242798</v>
          </cell>
          <cell r="BP206" t="str">
            <v>ROSA ELIANA RODRIGUEZ BERNAL</v>
          </cell>
          <cell r="BQ206" t="str">
            <v>EN EJECUCION</v>
          </cell>
          <cell r="BX206">
            <v>45247</v>
          </cell>
          <cell r="BY206">
            <v>123</v>
          </cell>
        </row>
        <row r="207">
          <cell r="C207">
            <v>730</v>
          </cell>
          <cell r="D207" t="str">
            <v>ADRES-CPS-730-2023</v>
          </cell>
          <cell r="E207" t="str">
            <v>CONTRATACION DIRECTA</v>
          </cell>
          <cell r="F207" t="str">
            <v>PRESTACION DE SERVICIOS DE APOYO A LA GESTION</v>
          </cell>
          <cell r="G207" t="str">
            <v>INICIAL</v>
          </cell>
          <cell r="H207">
            <v>45084</v>
          </cell>
          <cell r="I207" t="str">
            <v>CLAUDIA VIVIANA GUZMAN AYALA</v>
          </cell>
          <cell r="J207" t="str">
            <v>CC</v>
          </cell>
          <cell r="K207">
            <v>1018437070</v>
          </cell>
          <cell r="L207">
            <v>9</v>
          </cell>
          <cell r="N207" t="str">
            <v>N</v>
          </cell>
          <cell r="O207" t="str">
            <v>N/A</v>
          </cell>
          <cell r="P207" t="str">
            <v>N/A</v>
          </cell>
          <cell r="Q207" t="str">
            <v>N/A</v>
          </cell>
          <cell r="R207">
            <v>45086</v>
          </cell>
          <cell r="S207">
            <v>45291</v>
          </cell>
          <cell r="T207">
            <v>205</v>
          </cell>
          <cell r="U207">
            <v>45291</v>
          </cell>
          <cell r="W207" t="str">
            <v>Apoyar al grupo de notificaciones de la Oficina Asesora Jurídica, en el manejo de los sistemas de información y actualización de la gestión relacionada con las funciones del Grupo en los diferentes sistemas de información, control de las PQR e informes requeridos por cualquier área u órgano de control.</v>
          </cell>
          <cell r="X207" t="str">
            <v>1. Recepcionar y llevar el control de la correspondencia recibida a través del sistema de gestión documental de la ADRES dispuesta para tal fin. 2. Realizar el seguimiento y el reparto de la correspondencia recibida entre los notificadores para su gestión según las resoluciones asignadas a cada profesional y suministrar la información que le sea requerida. 3. Apoyar el reparto de las resoluciones expedidas por las dependencias de la ADRES entre los profesionales encargados de realizar las notificaciones. 4. Dar contestación a los correos electrónicos recibidos de las distintas dependencias de la ADRES mediante los cuales se consulta el estado de las notificaciones y realizar las consultas necesarias en la plataforma de 4-72 5. Recibir y realizar el seguimiento y control de los reportes que realiza la empresa de correspondencia 4-72 de las notificadas realizadas por la Oficina Asesora Jurídica. 6. Apoyar y elaborar los informes sobre la gestión del grupo de notificaciones que le sean solicitados por el jefe de la Oficina Asesora Jurídica de la ADRES y por el líder de notificaciones. 7. Las demás actividades operativas que se deriven del objeto y naturaleza del contrato, que se requieran para el cumplimiento de las funciones asignadas a la Oficina Asesora Jurídica – notificaciones.</v>
          </cell>
          <cell r="Z207">
            <v>93151501</v>
          </cell>
          <cell r="AA207">
            <v>20471892</v>
          </cell>
          <cell r="AB207">
            <v>20471892</v>
          </cell>
          <cell r="AM207">
            <v>2924556</v>
          </cell>
          <cell r="AQ207" t="str">
            <v>N/A</v>
          </cell>
          <cell r="AR207">
            <v>771</v>
          </cell>
          <cell r="AS207">
            <v>45072</v>
          </cell>
          <cell r="AT207">
            <v>20471892</v>
          </cell>
          <cell r="AU207">
            <v>10074</v>
          </cell>
          <cell r="AV207">
            <v>45085</v>
          </cell>
          <cell r="AW207">
            <v>20471892</v>
          </cell>
          <cell r="AX207" t="str">
            <v>A-02-02-02-008-003-09</v>
          </cell>
          <cell r="AY207" t="str">
            <v>OTROS SERVICIOS PROFESIONALES Y TÉCNICOS N.C.P</v>
          </cell>
          <cell r="AZ207" t="str">
            <v>EQUIDAD SEGUROS</v>
          </cell>
          <cell r="BA207" t="str">
            <v>AB000369</v>
          </cell>
          <cell r="BB207">
            <v>45084</v>
          </cell>
          <cell r="BC207" t="str">
            <v>CUMPLIMIENTO</v>
          </cell>
          <cell r="BD207">
            <v>25</v>
          </cell>
          <cell r="BE207">
            <v>5117973</v>
          </cell>
          <cell r="BF207">
            <v>45084</v>
          </cell>
          <cell r="BG207">
            <v>45086</v>
          </cell>
          <cell r="BH207">
            <v>45473</v>
          </cell>
          <cell r="BI207">
            <v>45085</v>
          </cell>
          <cell r="BJ207" t="str">
            <v>O. ASESORA JURIDICA</v>
          </cell>
          <cell r="BK207" t="str">
            <v>LUIS MIGUEL RODRIGUEZ GARZON-MARCOS JAHER PARRA OVIEDO-ALISSON VALENTINA PINEDA LOPEZ RAD 20236400057223 A PARTIR DEL 13 DE SEPTIEMBRE</v>
          </cell>
          <cell r="BL207"/>
          <cell r="BM207">
            <v>79882728</v>
          </cell>
          <cell r="BN207" t="str">
            <v>O. ASESORA JURIDICA</v>
          </cell>
          <cell r="BO207" t="str">
            <v>JEFE</v>
          </cell>
          <cell r="BP207" t="str">
            <v>JENNY CAROLINA GARCIA VARON</v>
          </cell>
          <cell r="BQ207" t="str">
            <v>EN EJECUCION</v>
          </cell>
        </row>
        <row r="208">
          <cell r="C208">
            <v>960</v>
          </cell>
          <cell r="D208" t="str">
            <v>ADRES-CPS-960-2023</v>
          </cell>
          <cell r="E208" t="str">
            <v>CONTRATACION DIRECTA</v>
          </cell>
          <cell r="F208" t="str">
            <v>PRESTACION DE SERVICIOS PROFESIONALES</v>
          </cell>
          <cell r="G208" t="str">
            <v>INICIAL</v>
          </cell>
          <cell r="H208">
            <v>45212</v>
          </cell>
          <cell r="I208" t="str">
            <v>CONSTANZA CRISTINA DIAZ ROMERO</v>
          </cell>
          <cell r="J208" t="str">
            <v>CC</v>
          </cell>
          <cell r="K208">
            <v>39570825</v>
          </cell>
          <cell r="M208" t="str">
            <v>Bogotá</v>
          </cell>
          <cell r="N208" t="str">
            <v>N</v>
          </cell>
          <cell r="O208" t="str">
            <v>N/A</v>
          </cell>
          <cell r="P208" t="str">
            <v>N/A</v>
          </cell>
          <cell r="Q208" t="str">
            <v>N/A</v>
          </cell>
          <cell r="S208">
            <v>45291</v>
          </cell>
          <cell r="T208">
            <v>45291</v>
          </cell>
          <cell r="U208">
            <v>45291</v>
          </cell>
          <cell r="W208" t="str">
            <v>Prestar servicios profesionales a la Oficina Asesora de Planeación para el diseño del modelo de gestión de proyectos, su monitoreo, cumplimiento, progreso, capacitación y avance en la ADRES</v>
          </cell>
          <cell r="X208" t="str">
            <v>1. Ejecutar las acciones a que haya lugar desde la OAPCR y orientar a los procesos en lo que corresponda para dar cumplimiento al decreto 088 de 2022 de digitalización y automatización de los trámites. 2. Apoyar en la definición y ejecución del plan de trabajo y las estrategias requeridas para la gestión de proyectos y el rediseño del modelo de procesos de la Entidad. 3. Brindar asistencia técnica a las áreas y procesos, en la formulación de requerimientos para automatización. 4. Asesorar a las dependencias para que generen la documentación de sus proyectos y contribuir al uso y apropiación de las metodologías de gestión de proyectos. 5. Presentar los datos o informes solicitados por el supervisor, relacionados con los procesos y proyectos 6. Acompañar en el análisis de la información de las diferentes revisiones y seguimientos realizados al Sistema Integrado de Gestión Institucional, relacionada con los procesos, para proponer actividades necesarias en su mantenimiento y mejora, conforme a los lineamientos establecidos. 7. Participar en las mesas técnicas en las que sea requerido para abordar los temas de su competencia y brindar la asesoría y/o recomendaciones a que haya lugar. 8. Las demás actividades que se deriven del objeto y naturaleza del contrato, que para efecto le designe el supervisor del contrato.</v>
          </cell>
          <cell r="AA208">
            <v>35000000</v>
          </cell>
          <cell r="AB208">
            <v>35000000</v>
          </cell>
          <cell r="AM208">
            <v>10000000</v>
          </cell>
          <cell r="AQ208" t="str">
            <v>N/A</v>
          </cell>
          <cell r="AR208">
            <v>895</v>
          </cell>
          <cell r="AS208">
            <v>45201</v>
          </cell>
          <cell r="AT208">
            <v>35000000</v>
          </cell>
          <cell r="AU208">
            <v>25444</v>
          </cell>
          <cell r="AV208">
            <v>45212</v>
          </cell>
          <cell r="AW208">
            <v>35000000</v>
          </cell>
          <cell r="AX208" t="str">
            <v>A-02-02-02-008-003-01</v>
          </cell>
          <cell r="AY208" t="str">
            <v>SERVICIOS DE CONSULTORÍA EN ADMINISTRACIÓN Y SERVICIOS DE GESTIÓN; SERVICIOS DE TECNOLOGÍA DE LA INFORMACIÓN</v>
          </cell>
          <cell r="AZ208" t="str">
            <v>SEGUROS DEL ESTADO</v>
          </cell>
          <cell r="BA208" t="str">
            <v>11-46-101040210</v>
          </cell>
          <cell r="BB208">
            <v>45212</v>
          </cell>
          <cell r="BC208" t="str">
            <v>CUMPLIMIENTO</v>
          </cell>
          <cell r="BD208">
            <v>25</v>
          </cell>
          <cell r="BE208">
            <v>8750000</v>
          </cell>
          <cell r="BF208">
            <v>45212</v>
          </cell>
          <cell r="BG208">
            <v>45212</v>
          </cell>
          <cell r="BH208">
            <v>45480</v>
          </cell>
          <cell r="BI208">
            <v>45213</v>
          </cell>
          <cell r="BJ208" t="str">
            <v>O. ASESORA DE PLANEACION Y CONTROL DE RIESGOS</v>
          </cell>
          <cell r="BK208" t="str">
            <v>HUGO PRADA LOZADA</v>
          </cell>
          <cell r="BN208" t="str">
            <v>JEFE</v>
          </cell>
          <cell r="BO208" t="str">
            <v>O. ASESORA DE PLANEACION Y CONTROL DE RIESGOS</v>
          </cell>
          <cell r="BP208" t="str">
            <v>JENNY CAROLINA GARCIA VARON</v>
          </cell>
          <cell r="BQ208" t="str">
            <v>EN EJECUCION</v>
          </cell>
          <cell r="BR208" t="str">
            <v>FEMENINO</v>
          </cell>
        </row>
        <row r="209">
          <cell r="C209">
            <v>918</v>
          </cell>
          <cell r="D209" t="str">
            <v>ADRES-CTO-918-2023</v>
          </cell>
          <cell r="E209" t="str">
            <v>ORDEN DE COMPRA 113441</v>
          </cell>
          <cell r="F209" t="str">
            <v>PRESTACION DE SERVICIOS</v>
          </cell>
          <cell r="G209" t="str">
            <v>INICIAL</v>
          </cell>
          <cell r="H209">
            <v>45128</v>
          </cell>
          <cell r="I209" t="str">
            <v>CONTROLES EMPRESARIALES SAS</v>
          </cell>
          <cell r="J209" t="str">
            <v>Nit</v>
          </cell>
          <cell r="K209">
            <v>800058607</v>
          </cell>
          <cell r="L209">
            <v>2</v>
          </cell>
          <cell r="M209" t="str">
            <v>Bogotá</v>
          </cell>
          <cell r="N209" t="str">
            <v>J</v>
          </cell>
          <cell r="O209" t="str">
            <v>Adriana Marquez Pardo</v>
          </cell>
          <cell r="P209"/>
          <cell r="Q209" t="str">
            <v>N/A</v>
          </cell>
          <cell r="R209">
            <v>45139</v>
          </cell>
          <cell r="S209">
            <v>45291</v>
          </cell>
          <cell r="T209">
            <v>152</v>
          </cell>
          <cell r="U209">
            <v>45291</v>
          </cell>
          <cell r="V209"/>
          <cell r="W209" t="str">
            <v>Adquirir productos y servicios de Microsoft de la Categoría Enterprise</v>
          </cell>
          <cell r="X209"/>
          <cell r="Y209"/>
          <cell r="Z209"/>
          <cell r="AA209">
            <v>4094163519.3200002</v>
          </cell>
          <cell r="AB209">
            <v>4094163519.3200002</v>
          </cell>
          <cell r="AC209"/>
          <cell r="AD209"/>
          <cell r="AE209"/>
          <cell r="AF209"/>
          <cell r="AG209"/>
          <cell r="AH209"/>
          <cell r="AI209"/>
          <cell r="AJ209"/>
          <cell r="AK209"/>
          <cell r="AL209"/>
          <cell r="AM209"/>
          <cell r="AN209"/>
          <cell r="AO209"/>
          <cell r="AP209"/>
          <cell r="AQ209"/>
          <cell r="AR209">
            <v>823</v>
          </cell>
          <cell r="AS209"/>
          <cell r="AT209"/>
          <cell r="AU209">
            <v>13273</v>
          </cell>
          <cell r="AV209"/>
          <cell r="AW209" t="str">
            <v>3.794.163.519.32 
300.000.000.00</v>
          </cell>
          <cell r="AX209"/>
          <cell r="AY209" t="str">
            <v>PAQUETES DE SOFTWARE  
SERVICIOS DE CONSULTORÍA EN ADMINISTRACIÓN Y SERVICIOS DE GESTIÓN; SERVICIOS DE TECNOLOGÍA DE LA INFORMACIÓN</v>
          </cell>
          <cell r="AZ209"/>
          <cell r="BA209"/>
          <cell r="BB209"/>
          <cell r="BC209"/>
          <cell r="BD209"/>
          <cell r="BE209"/>
          <cell r="BF209"/>
          <cell r="BG209"/>
          <cell r="BH209"/>
          <cell r="BI209"/>
          <cell r="BJ209" t="str">
            <v>D. GESTION TECNOLOGIAS DE LA INFORMACION Y COMUNICACIONES</v>
          </cell>
          <cell r="BK209" t="str">
            <v>EDILBERTO ZAMORA ALVARADO</v>
          </cell>
          <cell r="BL209"/>
          <cell r="BM209">
            <v>19259792</v>
          </cell>
          <cell r="BN209" t="str">
            <v>D. GESTION TECNOLOGIAS DE LA INFORMACION Y COMUNICACIONES</v>
          </cell>
          <cell r="BO209" t="str">
            <v>GESTOR DE OPERACIONES</v>
          </cell>
          <cell r="BP209" t="str">
            <v>JOSE WILLMAN TORRRES GOMEZ</v>
          </cell>
          <cell r="BQ209" t="str">
            <v>EN EJECUCION</v>
          </cell>
          <cell r="BR209"/>
          <cell r="BS209"/>
          <cell r="BT209"/>
          <cell r="BU209"/>
          <cell r="BV209"/>
          <cell r="BW209"/>
          <cell r="BX209"/>
          <cell r="BY209"/>
          <cell r="BZ209"/>
          <cell r="CA209"/>
          <cell r="CB209"/>
          <cell r="CC209"/>
          <cell r="CD209"/>
          <cell r="CE209"/>
          <cell r="CF209"/>
          <cell r="CG209"/>
          <cell r="CH209"/>
          <cell r="CI209"/>
          <cell r="CJ209"/>
          <cell r="CK209"/>
          <cell r="CL209"/>
          <cell r="CM209"/>
          <cell r="CN209"/>
          <cell r="CO209"/>
        </row>
        <row r="210">
          <cell r="C210">
            <v>172</v>
          </cell>
          <cell r="D210" t="str">
            <v>ADRES-CPS-172-2023</v>
          </cell>
          <cell r="E210" t="str">
            <v>CONTRATACION DIRECTA</v>
          </cell>
          <cell r="F210" t="str">
            <v>PRESTACION DE SERVICIOS DE APOYO A LA GESTION</v>
          </cell>
          <cell r="G210" t="str">
            <v>INICIAL</v>
          </cell>
          <cell r="H210">
            <v>44950</v>
          </cell>
          <cell r="I210" t="str">
            <v xml:space="preserve">ANA MILENA LOZANO CORTES </v>
          </cell>
          <cell r="J210" t="str">
            <v>CC</v>
          </cell>
          <cell r="K210">
            <v>52783096</v>
          </cell>
          <cell r="L210">
            <v>5</v>
          </cell>
          <cell r="M210" t="str">
            <v>Bogotá</v>
          </cell>
          <cell r="N210" t="str">
            <v>N</v>
          </cell>
          <cell r="O210" t="str">
            <v>N/A</v>
          </cell>
          <cell r="P210" t="str">
            <v>N/A</v>
          </cell>
          <cell r="Q210" t="str">
            <v>N/A</v>
          </cell>
          <cell r="R210">
            <v>44953</v>
          </cell>
          <cell r="S210">
            <v>45072</v>
          </cell>
          <cell r="T210">
            <v>119</v>
          </cell>
          <cell r="U210">
            <v>45072</v>
          </cell>
          <cell r="V210" t="str">
            <v>15 TFTL/TL+4 ME O 6 SES+4 ME</v>
          </cell>
          <cell r="W210"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210"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210">
            <v>256</v>
          </cell>
          <cell r="Z210">
            <v>93151501</v>
          </cell>
          <cell r="AA210">
            <v>16193852</v>
          </cell>
          <cell r="AB210">
            <v>16193852</v>
          </cell>
          <cell r="AM210">
            <v>4048463</v>
          </cell>
          <cell r="AQ210" t="str">
            <v>N/A</v>
          </cell>
          <cell r="AR210">
            <v>448</v>
          </cell>
          <cell r="AS210">
            <v>44936</v>
          </cell>
          <cell r="AT210">
            <v>421040152</v>
          </cell>
          <cell r="AU210">
            <v>484</v>
          </cell>
          <cell r="AV210">
            <v>44950</v>
          </cell>
          <cell r="AW210">
            <v>16193852</v>
          </cell>
          <cell r="AX210" t="str">
            <v>A-02-02-02-008-003-01</v>
          </cell>
          <cell r="AY210" t="str">
            <v>SERVICIOS DE CONSULTORÍA EN ADMINISTRACIÓN Y SERVICIOS DE GESTIÓN; SERVICIOS DE TECNOLOGÍA DE LA INFORMACIÓN</v>
          </cell>
          <cell r="AZ210" t="str">
            <v>ASEGURADORA SOLIDARIA DE COLOMBIA</v>
          </cell>
          <cell r="BA210" t="str">
            <v>376-47-994000020472</v>
          </cell>
          <cell r="BB210">
            <v>44952</v>
          </cell>
          <cell r="BC210" t="str">
            <v>CUMPLIMIENTO</v>
          </cell>
          <cell r="BD210">
            <v>25</v>
          </cell>
          <cell r="BE210">
            <v>4048463</v>
          </cell>
          <cell r="BF210">
            <v>44950</v>
          </cell>
          <cell r="BG210">
            <v>44953</v>
          </cell>
          <cell r="BH210">
            <v>45260</v>
          </cell>
          <cell r="BI210">
            <v>44951</v>
          </cell>
          <cell r="BJ210" t="str">
            <v>D. OTRAS PRESTACIONES</v>
          </cell>
          <cell r="BK210" t="str">
            <v>RODRIGO ALEXANDER MOLINA PALOMARES</v>
          </cell>
          <cell r="BM210">
            <v>1078366565</v>
          </cell>
          <cell r="BN210" t="str">
            <v>GRUPO DE VALIDACIÓN DE RESULTADOS DE AUDITORÍA</v>
          </cell>
          <cell r="BO210" t="str">
            <v>GESTOR DE OPERACIONES</v>
          </cell>
          <cell r="BP210" t="str">
            <v>JOSE WILLMAN TORRRES GOMEZ</v>
          </cell>
          <cell r="BQ210" t="str">
            <v>TERMINADO</v>
          </cell>
          <cell r="BR210" t="str">
            <v>FEMENINO</v>
          </cell>
          <cell r="BS210" t="str">
            <v>Bogotá</v>
          </cell>
          <cell r="BT210" t="str">
            <v>Cra 89 c 34 a 37 sur</v>
          </cell>
          <cell r="BU210">
            <v>3125107872</v>
          </cell>
          <cell r="BV210" t="str">
            <v>anamilen158@hotmail.com</v>
          </cell>
          <cell r="BW210">
            <v>29894</v>
          </cell>
          <cell r="BX210">
            <v>45247</v>
          </cell>
          <cell r="BY210">
            <v>42</v>
          </cell>
          <cell r="BZ210" t="str">
            <v>FAMISANAR</v>
          </cell>
          <cell r="CA210" t="str">
            <v>COLFONDOS</v>
          </cell>
          <cell r="CB210" t="str">
            <v>POSITIVA</v>
          </cell>
          <cell r="CC210" t="str">
            <v>TECNICO PROFESIONAL AUXILIAR ENFERMERIA</v>
          </cell>
          <cell r="CH210" t="str">
            <v>CO1.PCCNTR.4458409</v>
          </cell>
        </row>
        <row r="211">
          <cell r="C211">
            <v>856</v>
          </cell>
          <cell r="D211" t="str">
            <v>ADRES-CPS-856-2023</v>
          </cell>
          <cell r="E211" t="str">
            <v>CONTRATACION DIRECTA</v>
          </cell>
          <cell r="F211" t="str">
            <v>PRESTACION DE SERVICIOS PROFESIONALES</v>
          </cell>
          <cell r="G211" t="str">
            <v>INICIAL</v>
          </cell>
          <cell r="H211">
            <v>45100</v>
          </cell>
          <cell r="I211" t="str">
            <v>CRIS CAROLINA PRIETO REYES</v>
          </cell>
          <cell r="J211" t="str">
            <v>CC</v>
          </cell>
          <cell r="K211">
            <v>52525835</v>
          </cell>
          <cell r="L211">
            <v>6</v>
          </cell>
          <cell r="N211" t="str">
            <v>N</v>
          </cell>
          <cell r="O211" t="str">
            <v>N/A</v>
          </cell>
          <cell r="P211" t="str">
            <v>N/A</v>
          </cell>
          <cell r="Q211" t="str">
            <v>N/A</v>
          </cell>
          <cell r="R211">
            <v>45106</v>
          </cell>
          <cell r="S211">
            <v>45291</v>
          </cell>
          <cell r="T211">
            <v>185</v>
          </cell>
          <cell r="U211">
            <v>45291</v>
          </cell>
          <cell r="W211"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211"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211">
            <v>93151501</v>
          </cell>
          <cell r="AA211">
            <v>36279509</v>
          </cell>
          <cell r="AB211">
            <v>36279509</v>
          </cell>
          <cell r="AM211">
            <v>5182787</v>
          </cell>
          <cell r="AQ211" t="str">
            <v>N/A</v>
          </cell>
          <cell r="AR211">
            <v>724</v>
          </cell>
          <cell r="AS211">
            <v>45065</v>
          </cell>
          <cell r="AT211">
            <v>362795090</v>
          </cell>
          <cell r="AU211">
            <v>10273</v>
          </cell>
          <cell r="AV211">
            <v>45103</v>
          </cell>
          <cell r="AW211">
            <v>36279509</v>
          </cell>
          <cell r="AX211" t="str">
            <v>A-02-02-02-008-003-01</v>
          </cell>
          <cell r="AY211" t="str">
            <v>SERVICIOS DE CONSULTORÍA EN ADMINISTRACIÓN Y SERVICIOS DE GESTIÓN; SERVICIOS DE TECNOLOGÍA DE LA INFORMACIÓN</v>
          </cell>
          <cell r="AZ211" t="str">
            <v>ASEGURADORA SOLIDARIA DE COLOMBIA</v>
          </cell>
          <cell r="BA211" t="str">
            <v>380-47-994000136529</v>
          </cell>
          <cell r="BB211">
            <v>45103</v>
          </cell>
          <cell r="BC211" t="str">
            <v>CUMPLIMIENTO</v>
          </cell>
          <cell r="BD211">
            <v>25</v>
          </cell>
          <cell r="BE211">
            <v>9069877.25</v>
          </cell>
          <cell r="BF211">
            <v>45100</v>
          </cell>
          <cell r="BG211">
            <v>45106</v>
          </cell>
          <cell r="BH211">
            <v>45476</v>
          </cell>
          <cell r="BI211">
            <v>45106</v>
          </cell>
          <cell r="BJ211" t="str">
            <v>D. OTRAS PRESTACIONES</v>
          </cell>
          <cell r="BK211" t="str">
            <v>MAURICIO PAEZ VILLALBA</v>
          </cell>
          <cell r="BL211"/>
          <cell r="BM211">
            <v>1010178182</v>
          </cell>
          <cell r="BN211" t="str">
            <v>GRUPO DE VERIFICACIÓN Y AUDITORÍA DE CUENTAS</v>
          </cell>
          <cell r="BO211" t="str">
            <v>GESTOR DE OPERACIONES</v>
          </cell>
          <cell r="BP211" t="str">
            <v>DIANA MARCELA SERRANO ASPRILLA</v>
          </cell>
          <cell r="BQ211" t="str">
            <v>EN EJECUCION</v>
          </cell>
        </row>
        <row r="212">
          <cell r="C212">
            <v>312</v>
          </cell>
          <cell r="D212" t="str">
            <v>ADRES-CPS-312-2023</v>
          </cell>
          <cell r="E212" t="str">
            <v>CONTRATACION DIRECTA</v>
          </cell>
          <cell r="F212" t="str">
            <v>PRESTACION DE SERVICIOS PROFESIONALES</v>
          </cell>
          <cell r="G212" t="str">
            <v>INICIAL</v>
          </cell>
          <cell r="H212">
            <v>44966</v>
          </cell>
          <cell r="I212" t="str">
            <v>LILIANA HERRERA HERRADA</v>
          </cell>
          <cell r="J212" t="str">
            <v>CC</v>
          </cell>
          <cell r="K212">
            <v>52789565</v>
          </cell>
          <cell r="L212">
            <v>5</v>
          </cell>
          <cell r="M212" t="str">
            <v>Bogotá</v>
          </cell>
          <cell r="N212" t="str">
            <v>N</v>
          </cell>
          <cell r="O212" t="str">
            <v>N/A</v>
          </cell>
          <cell r="P212" t="str">
            <v>N/A</v>
          </cell>
          <cell r="Q212" t="str">
            <v>N/A</v>
          </cell>
          <cell r="R212">
            <v>44970</v>
          </cell>
          <cell r="S212">
            <v>45089</v>
          </cell>
          <cell r="T212">
            <v>119</v>
          </cell>
          <cell r="U212">
            <v>45089</v>
          </cell>
          <cell r="V212" t="str">
            <v>13 TP+25 MEP</v>
          </cell>
          <cell r="W212"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1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212">
            <v>246</v>
          </cell>
          <cell r="Z212">
            <v>93151501</v>
          </cell>
          <cell r="AA212">
            <v>20731148</v>
          </cell>
          <cell r="AB212">
            <v>20731148</v>
          </cell>
          <cell r="AM212">
            <v>5182787</v>
          </cell>
          <cell r="AQ212" t="str">
            <v>N/A</v>
          </cell>
          <cell r="AR212">
            <v>449</v>
          </cell>
          <cell r="AS212">
            <v>44936</v>
          </cell>
          <cell r="AT212">
            <v>539009848</v>
          </cell>
          <cell r="AU212">
            <v>2551</v>
          </cell>
          <cell r="AV212">
            <v>44966</v>
          </cell>
          <cell r="AW212">
            <v>20731148</v>
          </cell>
          <cell r="AX212" t="str">
            <v>A-02-02-02-008-003-01</v>
          </cell>
          <cell r="AY212" t="str">
            <v>SERVICIOS DE CONSULTORÍA EN ADMINISTRACIÓN Y SERVICIOS DE GESTIÓN; SERVICIOS DE TECNOLOGÍA DE LA INFORMACIÓN</v>
          </cell>
          <cell r="AZ212" t="str">
            <v>SEGUROS DEL ESTADO</v>
          </cell>
          <cell r="BA212" t="str">
            <v>33-46-101048513</v>
          </cell>
          <cell r="BB212">
            <v>44966</v>
          </cell>
          <cell r="BC212" t="str">
            <v>CUMPLIMIENTO</v>
          </cell>
          <cell r="BD212">
            <v>25</v>
          </cell>
          <cell r="BE212">
            <v>5182787</v>
          </cell>
          <cell r="BF212">
            <v>44967</v>
          </cell>
          <cell r="BG212">
            <v>44967</v>
          </cell>
          <cell r="BH212">
            <v>45280</v>
          </cell>
          <cell r="BI212">
            <v>44968</v>
          </cell>
          <cell r="BJ212" t="str">
            <v>D. OTRAS PRESTACIONES</v>
          </cell>
          <cell r="BK212" t="str">
            <v>RODRIGO ALEXANDER MOLINA PALOMARES</v>
          </cell>
          <cell r="BM212">
            <v>1078366565</v>
          </cell>
          <cell r="BN212" t="str">
            <v>GRUPO DE VALIDACIÓN DE RESULTADOS DE AUDITORÍA</v>
          </cell>
          <cell r="BO212" t="str">
            <v>GESTOR DE OPERACIONES</v>
          </cell>
          <cell r="BP212" t="str">
            <v>KARLA MAYELIS MENGUAL REDONDO</v>
          </cell>
          <cell r="BQ212" t="str">
            <v>TERMINADO</v>
          </cell>
          <cell r="BR212" t="str">
            <v>FEMENINO</v>
          </cell>
          <cell r="BS212" t="str">
            <v>Bogotá</v>
          </cell>
          <cell r="BT212" t="str">
            <v>Cra 145 N 144 C 72</v>
          </cell>
          <cell r="BU212">
            <v>3176998210</v>
          </cell>
          <cell r="BV212" t="str">
            <v>liherrera11@hotmail.com</v>
          </cell>
          <cell r="BW212">
            <v>29505</v>
          </cell>
          <cell r="BX212">
            <v>45247</v>
          </cell>
          <cell r="BY212">
            <v>43</v>
          </cell>
          <cell r="BZ212" t="str">
            <v>SANITAS</v>
          </cell>
          <cell r="CA212" t="str">
            <v>COLPENSIONES</v>
          </cell>
          <cell r="CB212" t="str">
            <v>POSITIVA</v>
          </cell>
          <cell r="CC212" t="str">
            <v>ADM EMPRESAS-ESP DE GERENCIA DE PROYECTOS EN INTELIGENCIA DE
NEGOCIOS
PROYECTOS EN INTELIGENCIA DE
NEGOCIOS</v>
          </cell>
          <cell r="CH212" t="str">
            <v>CO1.PCCNTR.4593753</v>
          </cell>
        </row>
        <row r="213">
          <cell r="C213">
            <v>505</v>
          </cell>
          <cell r="D213" t="str">
            <v>ADRES-CPS-505-2023</v>
          </cell>
          <cell r="E213" t="str">
            <v>CONTRATACION DIRECTA</v>
          </cell>
          <cell r="F213" t="str">
            <v>PRESTACION DE SERVICIOS PROFESIONALES</v>
          </cell>
          <cell r="G213" t="str">
            <v>INICIAL</v>
          </cell>
          <cell r="H213">
            <v>45057</v>
          </cell>
          <cell r="I213" t="str">
            <v>CRISTHIAN DAVID PEÑA PARADA</v>
          </cell>
          <cell r="J213" t="str">
            <v>CC</v>
          </cell>
          <cell r="K213">
            <v>1020757823</v>
          </cell>
          <cell r="L213">
            <v>8</v>
          </cell>
          <cell r="M213" t="str">
            <v>Bogotá</v>
          </cell>
          <cell r="N213" t="str">
            <v>N</v>
          </cell>
          <cell r="O213" t="str">
            <v>N/A</v>
          </cell>
          <cell r="P213" t="str">
            <v>N/A</v>
          </cell>
          <cell r="Q213" t="str">
            <v>N/A</v>
          </cell>
          <cell r="R213">
            <v>45062</v>
          </cell>
          <cell r="S213">
            <v>45291</v>
          </cell>
          <cell r="T213">
            <v>229</v>
          </cell>
          <cell r="U213">
            <v>45291</v>
          </cell>
          <cell r="V213" t="str">
            <v xml:space="preserve"> 12 TP+E+5 ME</v>
          </cell>
          <cell r="W213" t="str">
            <v>Prestar servicios profesionales a la Dirección de Otras Prestaciones de la ADRES en el análisis, verificación y cruce de la información de las fuentes internas y externas, involucradas en los procesos de recobros y reclamaciones, efectuando las validaciones que se consideren pertinente, así como en la elaboración de apoyos y conceptos técnicos que se requieran para atender la operación de la dependencia</v>
          </cell>
          <cell r="X213" t="str">
            <v>1. Realizar el soporte y acompañamiento técnico que requiera la Dirección de Otras
Prestaciones en el diseño, desarrollo, implementación, parametrización y ejecución de
validaciones y alertas a practicarse a las cuentas derivadas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así como la revisión de la
consistencia de la información generada a partir de las fuentes internas y externas.
2. Adelantar los cruces de bases de datos y consultas de información requeridos para adelantar
la verificación, reconocimiento y pago de las cuentas por concepto de servicios de salud a
víctimas de eventos de origen natural, de eventos terroristas, de las víctimas de accidentes
de tránsito cuando no exista cobertura por parte del SOAT y de las solicitudes por servicios y
tecnologías en salud no financiadas por la UPC.
3. Revisar las observaciones sobre los diferentes insumos generados en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Generar la información que se requiera a partir de los aplicativos dispuestos para el trámite
de verificación de los recobros y reclamaciones, validando su funcionamiento o ejecución.
5. Consolidación la información de los recobros que hagan parte de procesos judiciales y que
hayan sido presentados en el proceso de saneamiento definitivo 6. Efectuar las actividades técnicas que requiera la ADRES en la realización de los procesos de
diseño, parametrización, desarrollo, implementación, manejo asociado a las funcionalidades
de los aplicativos tecnológicos que se requieran y/o dispongan para el manejo de la
información de las reclamaciones por eventos catastróficos de origen natural, terroristas y
accidentes de tránsito y de las solicitudes por servicios y tecnologías en salud no financiadas
por la UPC, los cuales pueden estar a cargo de la ENTIDAD o del tercero que se contrate para
el proceso de auditoría.
7. Realizar el proceso de captura, seguimiento, monitoreo y consulta de la información que
presenten las entidades recobrantes a la ADRES, relacionada con los servicios y tecnologías
en salud no financiados con la UPC.
8. Proponer técnicamente mejoras frente a los aplicativos misionales que se identifiquen
derivados de la ejecución del proceso de auditoría de los servicios y tecnologías en salud no
financiados con la UPC.
9. Efectuar la validación del inventario de imágenes que alleguen las entidades recobrantes
como soporte de los procesos de prescripción, direccionamiento, prestación, suministro,
facturación y pago de los servicios y tecnologías no financiados con la UPC.
10. Preparar y presentar a la Dirección de Otras Prestaciones las respuestas de las consultas y
peticiones enviadas por los diferentes actores que conforman el Sistema de Seguridad Social
en Salud, así como de los diferentes entes de inspección, vigilancia, control e investigación,
que estén relacionadas con el proceso de verificación, control y pago de los servicios y
tecnologías en salud no financiadas con la UPC del régimen contributivo que sean
presentados ante la ADRES.
11. Participar en las reuniones o audiencias en que se solicite su asistencia por la relación de los
temas a tratar con las actividades del objeto contractual.
12. Las demás actividades que se deriven del objeto y naturaleza del contrato, que para el efecto
le asigne la Dirección de Otras Prestaciones</v>
          </cell>
          <cell r="Z213">
            <v>93151501</v>
          </cell>
          <cell r="AA213">
            <v>48073504</v>
          </cell>
          <cell r="AB213">
            <v>48073504</v>
          </cell>
          <cell r="AM213">
            <v>6009188</v>
          </cell>
          <cell r="AQ213" t="str">
            <v>N/A</v>
          </cell>
          <cell r="AR213">
            <v>618</v>
          </cell>
          <cell r="AS213">
            <v>45044</v>
          </cell>
          <cell r="AT213">
            <v>51078098</v>
          </cell>
          <cell r="AU213">
            <v>8062</v>
          </cell>
          <cell r="AV213">
            <v>45058</v>
          </cell>
          <cell r="AW213">
            <v>48073504</v>
          </cell>
          <cell r="AX213" t="str">
            <v>A-02-02-02-008-003-01</v>
          </cell>
          <cell r="AY213" t="str">
            <v>SERVICIOS DE CONSULTORÍA EN ADMINISTRACIÓN Y SERVICIOS DE GESTIÓN; SERVICIOS DE TECNOLOGÍA DE LA INFORMACIÓN</v>
          </cell>
          <cell r="AZ213" t="str">
            <v>SEGUROS DEL ESTADO</v>
          </cell>
          <cell r="BA213" t="str">
            <v>21-46-101068459</v>
          </cell>
          <cell r="BB213">
            <v>45061</v>
          </cell>
          <cell r="BC213" t="str">
            <v>CUMPLIMIENTO</v>
          </cell>
          <cell r="BD213">
            <v>25</v>
          </cell>
          <cell r="BE213">
            <v>12018376</v>
          </cell>
          <cell r="BF213">
            <v>45056</v>
          </cell>
          <cell r="BG213">
            <v>45062</v>
          </cell>
          <cell r="BH213">
            <v>45474</v>
          </cell>
          <cell r="BI213">
            <v>45059</v>
          </cell>
          <cell r="BJ213" t="str">
            <v>D. OTRAS PRESTACIONES</v>
          </cell>
          <cell r="BK213" t="str">
            <v>PAOLA ANDREA CESPEDES FORERO</v>
          </cell>
          <cell r="BM213">
            <v>52536438</v>
          </cell>
          <cell r="BN213"/>
          <cell r="BP213" t="str">
            <v>ROSA ELIANA RODRIGUEZ BERNAL</v>
          </cell>
          <cell r="BQ213" t="str">
            <v>EN EJECUCION</v>
          </cell>
          <cell r="BX213">
            <v>45247</v>
          </cell>
          <cell r="BY213">
            <v>123</v>
          </cell>
        </row>
        <row r="214">
          <cell r="C214">
            <v>591</v>
          </cell>
          <cell r="D214" t="str">
            <v>ADRES-CPS-591-2023</v>
          </cell>
          <cell r="E214" t="str">
            <v>CONTRATACION DIRECTA</v>
          </cell>
          <cell r="F214" t="str">
            <v>PRESTACION DE SERVICIOS PROFESIONALES</v>
          </cell>
          <cell r="G214" t="str">
            <v>INICIAL</v>
          </cell>
          <cell r="H214">
            <v>45072</v>
          </cell>
          <cell r="I214" t="str">
            <v>DANIEL ALFONSO GARAVITO JIMENEZ</v>
          </cell>
          <cell r="J214" t="str">
            <v>CC</v>
          </cell>
          <cell r="K214">
            <v>1032371771</v>
          </cell>
          <cell r="L214">
            <v>9</v>
          </cell>
          <cell r="N214" t="str">
            <v>N</v>
          </cell>
          <cell r="O214" t="str">
            <v>N/A</v>
          </cell>
          <cell r="P214" t="str">
            <v>N/A</v>
          </cell>
          <cell r="Q214" t="str">
            <v>N/A</v>
          </cell>
          <cell r="R214">
            <v>45072</v>
          </cell>
          <cell r="S214">
            <v>45291</v>
          </cell>
          <cell r="T214">
            <v>219</v>
          </cell>
          <cell r="U214">
            <v>45291</v>
          </cell>
          <cell r="W214" t="str">
            <v>Prestar servicios profesionales especializados a la Dirección General de la Administradora de los Recursos del Sistema General de Seguridad Social en Salud-ADRES, para brindar apoyo, seguimiento y acompañamiento en materia estadística, análisis de información y estructuración del programa de Analítica de Datos e información que se pretende implementar en la Entidad</v>
          </cell>
          <cell r="X214" t="str">
            <v>1. Guiar a la Dirección General en los proyectos de analítica que se desarrollan al interior de la
entidad, proponiendo alternativas que permitan comunicación entre el equipo y las demás áreas.
2. Participar activamente en la definición de los objetivos y la implementación de las estrategias
de la entidad en cuanto a la gestión de la información y el análisis de datos, garantizando que las
operaciones del equipo de analítica estén alineadas con estos objetivos.
3. Emitir recomendaciones para el desarrollo del sistema de información unificado e interoperable
para la salud.
4. Orientar la producción implementación y el mantenimiento de los productos de datos y
soluciones propuestas por el equipo de analítica.
5. Asegurar la precisión y la calidad técnica de los productos y entregables del equipo de analítica.
6. Proponer en las temáticas priorizadas un esquema de disposición de la información institucional
que contribuya a la transparencia y acceso a información pública de la entidad.
7. Asistir y participar en las reuniones que le sean delegadas por el Director General en los temas
relacionados con el objeto del contrato.
8. Entregar informe final para cierre del contrato con la descripción y análisis de cada una de las
actividades realizadas, así como con las respectivas recomendaciones a seguir por cada una de
las actividades</v>
          </cell>
          <cell r="Z214">
            <v>93151501</v>
          </cell>
          <cell r="AA214">
            <v>78327872</v>
          </cell>
          <cell r="AB214">
            <v>78327872</v>
          </cell>
          <cell r="AM214">
            <v>9790984</v>
          </cell>
          <cell r="AQ214" t="str">
            <v>N/A</v>
          </cell>
          <cell r="AR214">
            <v>698</v>
          </cell>
          <cell r="AS214">
            <v>45057</v>
          </cell>
          <cell r="AT214">
            <v>78327872</v>
          </cell>
          <cell r="AU214">
            <v>8508</v>
          </cell>
          <cell r="AV214">
            <v>45072</v>
          </cell>
          <cell r="AW214">
            <v>78327872</v>
          </cell>
          <cell r="AX214" t="str">
            <v>A-02-02-02-008-003-01</v>
          </cell>
          <cell r="AY214" t="str">
            <v>SERVICIOS DE CONSULTORÍA EN ADMINISTRACIÓN Y SERVICIOS DE GESTIÓN; SERVICIOS DE TECNOLOGÍA DE LA INFORMACIÓN</v>
          </cell>
          <cell r="AZ214" t="str">
            <v>ASEGURADORA SOLIDARIA DE COLOMBIA</v>
          </cell>
          <cell r="BA214" t="str">
            <v>380 47 994000135506</v>
          </cell>
          <cell r="BB214">
            <v>45072</v>
          </cell>
          <cell r="BC214" t="str">
            <v>CUMPLIMIENTO</v>
          </cell>
          <cell r="BD214">
            <v>25</v>
          </cell>
          <cell r="BE214">
            <v>19581968</v>
          </cell>
          <cell r="BF214">
            <v>45072</v>
          </cell>
          <cell r="BG214">
            <v>45072</v>
          </cell>
          <cell r="BH214">
            <v>45476</v>
          </cell>
          <cell r="BI214">
            <v>45072</v>
          </cell>
          <cell r="BJ214" t="str">
            <v>D. GENERAL</v>
          </cell>
          <cell r="BK214" t="str">
            <v>EDNA ZORAYA SANCHEZ GONZALEZ-YASMIN CECILIA ESCAMILLA BADILLO RAD 20236400065113 A PARTIR DEL 11 DE OCTUBRE HASTA EL 1 DE NOVIEMBRE DE 2023</v>
          </cell>
          <cell r="BM214">
            <v>1078367163</v>
          </cell>
          <cell r="BN214" t="str">
            <v>D. GENERAL</v>
          </cell>
          <cell r="BO214" t="str">
            <v>ASESOR</v>
          </cell>
          <cell r="BP214" t="str">
            <v>KELLY JHOANA ITURRIAGO TORREGROSA</v>
          </cell>
          <cell r="BQ214" t="str">
            <v>EN EJECUCION</v>
          </cell>
        </row>
        <row r="215">
          <cell r="C215">
            <v>10</v>
          </cell>
          <cell r="D215" t="str">
            <v>ADRES-CPS-010-2023</v>
          </cell>
          <cell r="E215" t="str">
            <v>CONTRATACION DIRECTA</v>
          </cell>
          <cell r="F215" t="str">
            <v>PRESTACION DE SERVICIOS PROFESIONALES</v>
          </cell>
          <cell r="G215" t="str">
            <v>INICIAL</v>
          </cell>
          <cell r="H215">
            <v>44938</v>
          </cell>
          <cell r="I215" t="str">
            <v>LUZ DARY PEREZ QUIJANO</v>
          </cell>
          <cell r="J215" t="str">
            <v>CC</v>
          </cell>
          <cell r="K215">
            <v>52798396</v>
          </cell>
          <cell r="L215">
            <v>5</v>
          </cell>
          <cell r="M215" t="str">
            <v>Bogotá</v>
          </cell>
          <cell r="N215" t="str">
            <v>N</v>
          </cell>
          <cell r="O215" t="str">
            <v>N/A</v>
          </cell>
          <cell r="P215" t="str">
            <v>N/A</v>
          </cell>
          <cell r="Q215" t="str">
            <v>N/A</v>
          </cell>
          <cell r="R215">
            <v>44938</v>
          </cell>
          <cell r="S215">
            <v>45057</v>
          </cell>
          <cell r="T215">
            <v>119</v>
          </cell>
          <cell r="U215">
            <v>45057</v>
          </cell>
          <cell r="V215" t="str">
            <v>9 TP+E+23MPR</v>
          </cell>
          <cell r="W215" t="str">
            <v xml:space="preserve">Prestar servicios profesionales en el Grupo Interno de Gestión Financiera Interna de la Dirección Administrativa y Financiera de la ADRES. en las actividades relacionadas con la ejecución de los contratos de Funcionamiento a cargo de la Entidad en lo referente al pago y liquidación de cuentas. generación de Informes de Ejecución Presupuestal de los Contratos. seguimiento y análisis ejecución presupuestal mensual y las actividades de cierre presupuestales mensuales </v>
          </cell>
          <cell r="X215" t="str">
            <v>1. Prestar servicios profesionales al Grupo Interno de Gestión Financiera Interna en las
actividades relacionadas con el pago. liquidación de cuentas y emisión de los informes
relacionados con la ejecución de los contratos de funcionamiento celebrados por la Entidad.
2. Prestar servicios profesionales en el Grupo Interno de Gestión Financiera Interna en las
actividades relacionadas con seguimiento y análisis ejecución presupuestal mensual y las
actividades de cierre presupuestales mensuales.
3. Generar los Informes de Gestión Presupuestal y las actividades de cierre presupuestales
mensuales solicitados por la Coordinadora del Grupo de Gestión Financiera Interna.
4. Proyectar y revisar las respuestas a las peticiones. consultas y requerimientos. de los
procesos financieros conforme a las instrucciones impartidas por el Supervisor del Contrato.
5. Efectuar las actividades relacionadas con la verificación. registro y validación de los
documentos anexos para los trámites de gestión financiera de los contratos que le asigne el
supervisor en cumplimiento del objeto del contrato.
6. Gestionar con el Grupo Interno de Gestión financiera las actividades asignadas con las
auditorías y revisiones internas conforme a las disposiciones legales en materia presupuestal.
7. Asistir a las reuniones que sean solicitada por la supervisión del contrato y que se encuentren
relaciones con las actividades del objeto contractual.
8. Elaborar los informes con calidad y oportunidad que le sean solicitados por el supervisor y
que. por su contenido y naturaleza. estén en el marco del objeto del contrato.
9. Atender los requerimientos de la Coordinadora del Grupo de Gestión Financiera Interna en
las actividades relacionadas con la planeación y gestión presupuestal de la Unidad de Gestión
General de la Dirección Administrativa y Financiera de la Entidad.
10. Analizar. definir y realizar seguimiento a los indicadores de ejecución presupuestal de la
Unidad de Gestión General que requiera el Grupo de Gestión Financiera Interna.
11. Las demás actividades que les sean asignadas por el supervisor y que se encuentren en el
marco del objeto contractual</v>
          </cell>
          <cell r="Y215">
            <v>11</v>
          </cell>
          <cell r="Z215">
            <v>93151501</v>
          </cell>
          <cell r="AA215">
            <v>32000000</v>
          </cell>
          <cell r="AB215">
            <v>32000000</v>
          </cell>
          <cell r="AM215">
            <v>8000000</v>
          </cell>
          <cell r="AQ215" t="str">
            <v>N/A</v>
          </cell>
          <cell r="AR215">
            <v>387</v>
          </cell>
          <cell r="AS215">
            <v>44932</v>
          </cell>
          <cell r="AT215">
            <v>32000000</v>
          </cell>
          <cell r="AU215">
            <v>371</v>
          </cell>
          <cell r="AV215">
            <v>44938</v>
          </cell>
          <cell r="AW215">
            <v>32000000</v>
          </cell>
          <cell r="AX215" t="str">
            <v>A-02-02-02-008-003-01</v>
          </cell>
          <cell r="AY215" t="str">
            <v>SERVICIOS DE CONSULTORÍA EN ADMINISTRACIÓN Y SERVICIOS DE GESTIÓN; SERVICIOS DE TECNOLOGÍA DE LA INFORMACIÓN</v>
          </cell>
          <cell r="AZ215" t="str">
            <v>ASEGURADORA SOLIDARIA DE COLOMBIA</v>
          </cell>
          <cell r="BA215" t="str">
            <v>310-47-994000007008</v>
          </cell>
          <cell r="BB215">
            <v>44938</v>
          </cell>
          <cell r="BC215" t="str">
            <v>CUMPLIMIENTO</v>
          </cell>
          <cell r="BD215">
            <v>25</v>
          </cell>
          <cell r="BE215">
            <v>8000000</v>
          </cell>
          <cell r="BF215">
            <v>44938</v>
          </cell>
          <cell r="BG215">
            <v>44938</v>
          </cell>
          <cell r="BH215">
            <v>45245</v>
          </cell>
          <cell r="BI215">
            <v>44938</v>
          </cell>
          <cell r="BJ215" t="str">
            <v>D. ADMINISTRATIVA Y FINANCIERA</v>
          </cell>
          <cell r="BK215" t="str">
            <v>YULY ANDREA GOMEZ GUTIERREZ</v>
          </cell>
          <cell r="BL215"/>
          <cell r="BM215">
            <v>52528416</v>
          </cell>
          <cell r="BN215" t="str">
            <v xml:space="preserve"> GRUPO INTERNO DE GESTION FINANCIERA</v>
          </cell>
          <cell r="BO215" t="str">
            <v>COORDINADORA</v>
          </cell>
          <cell r="BP215" t="str">
            <v>LAURA SANCHEZ SANTAMARIA</v>
          </cell>
          <cell r="BQ215" t="str">
            <v>TERMINADO</v>
          </cell>
          <cell r="BR215" t="str">
            <v>FEMENINO</v>
          </cell>
          <cell r="BS215" t="str">
            <v>Bogotá</v>
          </cell>
          <cell r="BT215" t="str">
            <v>CL 147 C No 100-16 Apto 302 La Campiña Suba</v>
          </cell>
          <cell r="BU215">
            <v>3006456</v>
          </cell>
          <cell r="BV215" t="str">
            <v>admonperez@gmail.com</v>
          </cell>
          <cell r="BW215">
            <v>29406</v>
          </cell>
          <cell r="BX215">
            <v>45247</v>
          </cell>
          <cell r="BY215">
            <v>43</v>
          </cell>
          <cell r="BZ215" t="str">
            <v>SANITAS</v>
          </cell>
          <cell r="CA215" t="str">
            <v>PROTECCION</v>
          </cell>
          <cell r="CB215" t="str">
            <v>POSITIVA</v>
          </cell>
          <cell r="CC215" t="str">
            <v>TECNICA PROFESIONAL EN
CONTABILIDAD Y FINANZAS-ADM DE EMPRESAS</v>
          </cell>
          <cell r="CH215" t="str">
            <v>CO1.PCCNTR.4391050</v>
          </cell>
        </row>
        <row r="216">
          <cell r="C216">
            <v>593</v>
          </cell>
          <cell r="D216" t="str">
            <v>ADRES-CPS-593-2023</v>
          </cell>
          <cell r="E216" t="str">
            <v>CONTRATACION DIRECTA</v>
          </cell>
          <cell r="F216" t="str">
            <v>PRESTACION DE SERVICIOS PROFESIONALES</v>
          </cell>
          <cell r="G216" t="str">
            <v>INICIAL</v>
          </cell>
          <cell r="H216">
            <v>45075</v>
          </cell>
          <cell r="I216" t="str">
            <v>DANIEL EDUARDO CABEZAS MURILLO</v>
          </cell>
          <cell r="J216" t="str">
            <v>CC</v>
          </cell>
          <cell r="K216">
            <v>94371028</v>
          </cell>
          <cell r="L216">
            <v>9</v>
          </cell>
          <cell r="M216"/>
          <cell r="N216" t="str">
            <v>N</v>
          </cell>
          <cell r="O216" t="str">
            <v>N/A</v>
          </cell>
          <cell r="P216" t="str">
            <v>N/A</v>
          </cell>
          <cell r="Q216" t="str">
            <v>N/A</v>
          </cell>
          <cell r="R216">
            <v>45077</v>
          </cell>
          <cell r="S216">
            <v>45291</v>
          </cell>
          <cell r="T216">
            <v>214</v>
          </cell>
          <cell r="U216">
            <v>45291</v>
          </cell>
          <cell r="W216" t="str">
            <v>Prestar servicios profesionales para asesorar e implementar las diferentes iniciativas, en especial el seguimiento de proyectos, el Marco de Interoperabilidad, el apoyo al proyecto de gobierno de datos y al proyecto de arquitectura empresarial de la Oficina Asesora de Planeación y Control de Riesgos</v>
          </cell>
          <cell r="X216" t="str">
            <v>1.	Definir y asesorar en el mejoramiento continuo del Sistema Integrado de Gestión Inst 1. Desarrollar acciones con la Oficina Asesora de Planeación en la implementación de iniciativas relacionadas a la gestión y seguimiento de proyectos.
2.	Apoyar en las actividades del proyecto de gobierno de datos, incluyendo la adopción del Marco de Referencia de Arquitectura Empresarial y el Marco de Interoperabilidad. 
3.	Articular actividades relativas al proyecto de interoperabilidad y acompañar a las dependencias de la ADRES en su implementación, promoviendo la documentación permanente de los servicios según el plan de trabajo.
4.	Consolidar la información de los indicadores de seguimiento y monitoreo de los proyectos reportada por los roles encargados de la ADRES, verificando la existencia de los entregables. 
5.	Articular el seguimiento a objetivos, metas e indicadores de los planes, proyectos y procesos institucionales, de conformidad con la estrategia y el plan de acción de la dependencia. 
6.	Armonizar actividades de implementación de los instrumentos de planeación, seguimiento y evaluación de proyectos en el marco del Sistema Integrado de Gestión Institucional -SIGI de la ADRES. 
7.	Brindar apoyo a la Oficina Asesora de Planeación en la actualización y optimización constante del Sistema Integrado de Gestión Institucional (SIGI), siguiendo la estrategia y el plan de acción establecidos para el período correspondiente. Esto incluye la integración del SIGI con otros sistemas y la adherencia al Modelo Integrado de Planeación y Gestión (MIPG)."Servir de apoyo a la ADRES en su vinculación al Sistema Estadístico Nacional y colaborar con la OAPCR en la participación en las Mesas Estadísticas de Salud. 
8.	Las demás actividades que se deriven del objeto y naturaleza del contrato, que para el efecto le designe el supervisor.</v>
          </cell>
          <cell r="Z216">
            <v>80101604</v>
          </cell>
          <cell r="AA216">
            <v>96000000</v>
          </cell>
          <cell r="AB216">
            <v>96000000</v>
          </cell>
          <cell r="AM216">
            <v>12000000</v>
          </cell>
          <cell r="AQ216" t="str">
            <v>N/A</v>
          </cell>
          <cell r="AR216">
            <v>628</v>
          </cell>
          <cell r="AS216">
            <v>45048</v>
          </cell>
          <cell r="AT216">
            <v>96000000</v>
          </cell>
          <cell r="AU216">
            <v>8529</v>
          </cell>
          <cell r="AV216">
            <v>45076</v>
          </cell>
          <cell r="AW216">
            <v>96000000</v>
          </cell>
          <cell r="AX216" t="str">
            <v>A-02-02-02-008-003-01</v>
          </cell>
          <cell r="AY216" t="str">
            <v>SERVICIOS DE CONSULTORÍA EN ADMINISTRACIÓN Y SERVICIOS DE GESTIÓN; SERVICIOS DE TECNOLOGÍA DE LA INFORMACIÓN</v>
          </cell>
          <cell r="AZ216" t="str">
            <v>SEGUROS DEL ESTADO</v>
          </cell>
          <cell r="BA216" t="str">
            <v>15-46-101034001</v>
          </cell>
          <cell r="BB216">
            <v>45076</v>
          </cell>
          <cell r="BC216" t="str">
            <v>CUMPLIMIENTO</v>
          </cell>
          <cell r="BD216">
            <v>25</v>
          </cell>
          <cell r="BE216">
            <v>24000000</v>
          </cell>
          <cell r="BF216">
            <v>45075</v>
          </cell>
          <cell r="BG216">
            <v>45076</v>
          </cell>
          <cell r="BH216">
            <v>45480</v>
          </cell>
          <cell r="BI216">
            <v>45077</v>
          </cell>
          <cell r="BJ216" t="str">
            <v>O. ASESORA DE PLANEACION Y CONTROL DE RIESGOS</v>
          </cell>
          <cell r="BK216" t="str">
            <v>HUGO PRADA LOZADA</v>
          </cell>
          <cell r="BM216">
            <v>13871094</v>
          </cell>
          <cell r="BN216" t="str">
            <v>OFICINA ASESORA DE PLANEACION Y CONTROL DE RIESGOS</v>
          </cell>
          <cell r="BO216" t="str">
            <v xml:space="preserve">JEFE </v>
          </cell>
          <cell r="BP216" t="str">
            <v>LAURA SANCHEZ SANTAMARIA</v>
          </cell>
          <cell r="BQ216" t="str">
            <v>EN EJECUCION</v>
          </cell>
        </row>
        <row r="217">
          <cell r="C217">
            <v>161</v>
          </cell>
          <cell r="D217" t="str">
            <v>ADRES-CPS-161-2023</v>
          </cell>
          <cell r="E217" t="str">
            <v>CONTRATACION DIRECTA</v>
          </cell>
          <cell r="F217" t="str">
            <v>PRESTACION DE SERVICIOS DE APOYO A LA GESTION</v>
          </cell>
          <cell r="G217" t="str">
            <v>INICIAL</v>
          </cell>
          <cell r="H217">
            <v>44952</v>
          </cell>
          <cell r="I217" t="str">
            <v>NATALIA RAMIREZ BERMEO</v>
          </cell>
          <cell r="J217" t="str">
            <v>CC</v>
          </cell>
          <cell r="K217">
            <v>52805998</v>
          </cell>
          <cell r="L217">
            <v>1</v>
          </cell>
          <cell r="M217" t="str">
            <v>Bogotá</v>
          </cell>
          <cell r="N217" t="str">
            <v>N</v>
          </cell>
          <cell r="O217" t="str">
            <v>N/A</v>
          </cell>
          <cell r="P217" t="str">
            <v>N/A</v>
          </cell>
          <cell r="Q217" t="str">
            <v>N/A</v>
          </cell>
          <cell r="R217">
            <v>44958</v>
          </cell>
          <cell r="S217">
            <v>45077</v>
          </cell>
          <cell r="T217">
            <v>119</v>
          </cell>
          <cell r="U217">
            <v>45077</v>
          </cell>
          <cell r="V217" t="str">
            <v>15 TFTL/TL+4 ME O 6 SES+4 ME</v>
          </cell>
          <cell r="W21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1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17">
            <v>293</v>
          </cell>
          <cell r="Z217">
            <v>93151501</v>
          </cell>
          <cell r="AA217">
            <v>16193852</v>
          </cell>
          <cell r="AB217">
            <v>16193852</v>
          </cell>
          <cell r="AM217">
            <v>4048463</v>
          </cell>
          <cell r="AQ217" t="str">
            <v>N/A</v>
          </cell>
          <cell r="AR217">
            <v>432</v>
          </cell>
          <cell r="AS217">
            <v>44936</v>
          </cell>
          <cell r="AT217">
            <v>615366376</v>
          </cell>
          <cell r="AU217">
            <v>925</v>
          </cell>
          <cell r="AV217">
            <v>44957</v>
          </cell>
          <cell r="AW217">
            <v>16193852</v>
          </cell>
          <cell r="AX217" t="str">
            <v>A-02-02-02-008-003-01</v>
          </cell>
          <cell r="AY217" t="str">
            <v>SERVICIOS DE CONSULTORÍA EN ADMINISTRACIÓN Y SERVICIOS DE GESTIÓN; SERVICIOS DE TECNOLOGÍA DE LA INFORMACIÓN</v>
          </cell>
          <cell r="AZ217" t="str">
            <v>SEGUROS DEL ESTADO</v>
          </cell>
          <cell r="BA217" t="str">
            <v>14-44-101172854</v>
          </cell>
          <cell r="BB217">
            <v>44953</v>
          </cell>
          <cell r="BC217" t="str">
            <v>CUMPLIMIENTO</v>
          </cell>
          <cell r="BD217">
            <v>25</v>
          </cell>
          <cell r="BE217">
            <v>4048463</v>
          </cell>
          <cell r="BF217">
            <v>44952</v>
          </cell>
          <cell r="BG217">
            <v>44953</v>
          </cell>
          <cell r="BH217">
            <v>45260</v>
          </cell>
          <cell r="BI217">
            <v>44953</v>
          </cell>
          <cell r="BJ217" t="str">
            <v>D. OTRAS PRESTACIONES</v>
          </cell>
          <cell r="BK217" t="str">
            <v>MAURICIO ANDRES GONZALEZ ANTOLINEZ-JHAN PIERO CAMPOS CUELLAR RAD 20231450026523 DEL 2 AL 23 DE MAYO DE 2023</v>
          </cell>
          <cell r="BM217">
            <v>80074021</v>
          </cell>
          <cell r="BN217" t="str">
            <v>GRUPO DE GESTIÓN DE RECONOCIMIENTOS</v>
          </cell>
          <cell r="BO217" t="str">
            <v>GESTOR DE OPERACIONES</v>
          </cell>
          <cell r="BP217" t="str">
            <v>JOSE WILLMAN TORRRES GOMEZ</v>
          </cell>
          <cell r="BQ217" t="str">
            <v>TERMINADO</v>
          </cell>
          <cell r="BR217" t="str">
            <v>FEMENINO</v>
          </cell>
          <cell r="BS217" t="str">
            <v>Bogotá</v>
          </cell>
          <cell r="BT217" t="str">
            <v xml:space="preserve">Cr 100 No 153b 73 Cassa Tuna Baja </v>
          </cell>
          <cell r="BU217">
            <v>3112322349</v>
          </cell>
          <cell r="BV217" t="str">
            <v>natachi1981@hotmail.com</v>
          </cell>
          <cell r="BW217">
            <v>29942</v>
          </cell>
          <cell r="BX217">
            <v>45247</v>
          </cell>
          <cell r="BY217">
            <v>41</v>
          </cell>
          <cell r="BZ217" t="str">
            <v>SANITAS</v>
          </cell>
          <cell r="CA217" t="str">
            <v>COLFONDOS</v>
          </cell>
          <cell r="CB217" t="str">
            <v>POSITIVA</v>
          </cell>
          <cell r="CC217" t="str">
            <v>TECNICO EN análisis  Y PROGRAMACION DE COMPUTADORES</v>
          </cell>
          <cell r="CH217" t="str">
            <v>CO1.PCCNTR.4458907</v>
          </cell>
        </row>
        <row r="218">
          <cell r="C218">
            <v>943</v>
          </cell>
          <cell r="D218" t="str">
            <v>ADRES-CPS-943-2023</v>
          </cell>
          <cell r="E218" t="str">
            <v>CONTRATACION DIRECTA</v>
          </cell>
          <cell r="F218" t="str">
            <v>PRESTACION DE SERVICIOS PROFESIONALES</v>
          </cell>
          <cell r="G218" t="str">
            <v>INICIAL</v>
          </cell>
          <cell r="H218">
            <v>45177</v>
          </cell>
          <cell r="I218" t="str">
            <v>DANIEL FERNANDO DELGADO RUIZ</v>
          </cell>
          <cell r="J218" t="str">
            <v>CC</v>
          </cell>
          <cell r="K218">
            <v>1085327915</v>
          </cell>
          <cell r="L218">
            <v>9</v>
          </cell>
          <cell r="M218" t="str">
            <v>Bogotá</v>
          </cell>
          <cell r="N218" t="str">
            <v>N</v>
          </cell>
          <cell r="O218" t="str">
            <v>N/A</v>
          </cell>
          <cell r="P218" t="str">
            <v>N/A</v>
          </cell>
          <cell r="Q218" t="str">
            <v>N/A</v>
          </cell>
          <cell r="R218">
            <v>45181</v>
          </cell>
          <cell r="S218">
            <v>45291</v>
          </cell>
          <cell r="T218">
            <v>110</v>
          </cell>
          <cell r="U218">
            <v>45291</v>
          </cell>
          <cell r="V218" t="str">
            <v>14 TP</v>
          </cell>
          <cell r="W218" t="str">
            <v>Prestar servicios profesionales para apoyar a las dependencias de la ADRES en el proceso de notificación de actos administrativos expedidos por la entidad.</v>
          </cell>
          <cell r="X218" t="str">
            <v>1. Realizar el proceso de notificación de los Actos Administrativos emitidos por las distintas dependencias de la ADRES en desarrollo de sus funciones. 2. Revisar que los actos administrativos cuenten con las direcciones de los terceros de las personas naturales y jurídicas conforme a la información remitida por las áreas para lograr la notificación en debida forma, en caso negativo informar de manera inmediata al líder para la corrección por parte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Z218">
            <v>93151501</v>
          </cell>
          <cell r="AA218">
            <v>29830794</v>
          </cell>
          <cell r="AB218">
            <v>29830794</v>
          </cell>
          <cell r="AM218">
            <v>4261542</v>
          </cell>
          <cell r="AQ218" t="str">
            <v>N/A</v>
          </cell>
          <cell r="AR218">
            <v>864</v>
          </cell>
          <cell r="AS218">
            <v>45170</v>
          </cell>
          <cell r="AT218">
            <v>89492382</v>
          </cell>
          <cell r="AU218">
            <v>23621</v>
          </cell>
          <cell r="AV218">
            <v>45180</v>
          </cell>
          <cell r="AW218">
            <v>29830794</v>
          </cell>
          <cell r="AX218" t="str">
            <v>A-02-02-02-008-003-09</v>
          </cell>
          <cell r="AY218" t="str">
            <v>OTROS SERVICIOS PROFESIONALES Y TÉCNICOS N.C.P</v>
          </cell>
          <cell r="AZ218" t="str">
            <v>SEGUROS DEL ESTADO</v>
          </cell>
          <cell r="BA218" t="str">
            <v>33-46-101053373</v>
          </cell>
          <cell r="BB218">
            <v>45180</v>
          </cell>
          <cell r="BC218" t="str">
            <v>CUMPLIMIENTO</v>
          </cell>
          <cell r="BD218">
            <v>25</v>
          </cell>
          <cell r="BE218">
            <v>7457698.5</v>
          </cell>
          <cell r="BF218">
            <v>45180</v>
          </cell>
          <cell r="BG218">
            <v>45180</v>
          </cell>
          <cell r="BH218">
            <v>45481</v>
          </cell>
          <cell r="BI218">
            <v>45181</v>
          </cell>
          <cell r="BJ218" t="str">
            <v>O. ASESORA JURIDICA</v>
          </cell>
          <cell r="BK218" t="str">
            <v>ALISSON VALENTINA PINEDA LOPEZ</v>
          </cell>
          <cell r="BM218">
            <v>1110561732</v>
          </cell>
          <cell r="BN218" t="str">
            <v>ASESORA</v>
          </cell>
          <cell r="BO218" t="str">
            <v>DIRECCION GENERAL</v>
          </cell>
          <cell r="BP218" t="str">
            <v>JENNY CAROLINA GARCIA VARON</v>
          </cell>
          <cell r="BQ218" t="str">
            <v>EN EJECUCION</v>
          </cell>
          <cell r="BR218" t="str">
            <v>MASCULINO</v>
          </cell>
        </row>
        <row r="219">
          <cell r="C219">
            <v>618</v>
          </cell>
          <cell r="D219" t="str">
            <v>ADRES-CPS-618-2023</v>
          </cell>
          <cell r="E219" t="str">
            <v>CONTRATACION DIRECTA</v>
          </cell>
          <cell r="F219" t="str">
            <v>PRESTACION DE SERVICIOS PROFESIONALES</v>
          </cell>
          <cell r="G219" t="str">
            <v>CESION</v>
          </cell>
          <cell r="H219">
            <v>45177</v>
          </cell>
          <cell r="I219" t="str">
            <v>DANIEL RICARDO RODRIGUEZ RODRIGUEZ</v>
          </cell>
          <cell r="J219" t="str">
            <v>CC</v>
          </cell>
          <cell r="K219">
            <v>1098744411</v>
          </cell>
          <cell r="L219">
            <v>4</v>
          </cell>
          <cell r="M219" t="str">
            <v>Bogotá</v>
          </cell>
          <cell r="N219" t="str">
            <v>N</v>
          </cell>
          <cell r="O219" t="str">
            <v>N/A</v>
          </cell>
          <cell r="P219" t="str">
            <v>N/A</v>
          </cell>
          <cell r="Q219" t="str">
            <v>N/A</v>
          </cell>
          <cell r="R219">
            <v>45177</v>
          </cell>
          <cell r="S219">
            <v>45291</v>
          </cell>
          <cell r="T219">
            <v>114</v>
          </cell>
          <cell r="U219">
            <v>45291</v>
          </cell>
          <cell r="V219">
            <v>11</v>
          </cell>
          <cell r="W219"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219"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219">
            <v>80121700</v>
          </cell>
          <cell r="AA219">
            <v>0</v>
          </cell>
          <cell r="AB219">
            <v>0</v>
          </cell>
          <cell r="AE219">
            <v>45177</v>
          </cell>
          <cell r="AF219">
            <v>34182400</v>
          </cell>
          <cell r="AM219">
            <v>6976000</v>
          </cell>
          <cell r="AQ219" t="str">
            <v>N/A</v>
          </cell>
          <cell r="AR219">
            <v>664</v>
          </cell>
          <cell r="AS219">
            <v>45056</v>
          </cell>
          <cell r="AT219">
            <v>390656000</v>
          </cell>
          <cell r="AU219">
            <v>23620</v>
          </cell>
          <cell r="AV219">
            <v>45177</v>
          </cell>
          <cell r="AW219">
            <v>34182400</v>
          </cell>
          <cell r="AX219" t="str">
            <v>A-02-02-02-008-002-01</v>
          </cell>
          <cell r="AY219" t="str">
            <v>SERVICIOS JURÍDICOS</v>
          </cell>
          <cell r="AZ219" t="str">
            <v>SEGUROS DEL ESTADO</v>
          </cell>
          <cell r="BA219" t="str">
            <v>21-46-101075544</v>
          </cell>
          <cell r="BB219">
            <v>45177</v>
          </cell>
          <cell r="BC219" t="str">
            <v>CUMPLIMIENTO</v>
          </cell>
          <cell r="BD219">
            <v>25</v>
          </cell>
          <cell r="BE219">
            <v>0</v>
          </cell>
          <cell r="BF219">
            <v>45177</v>
          </cell>
          <cell r="BG219">
            <v>45177</v>
          </cell>
          <cell r="BH219">
            <v>45483</v>
          </cell>
          <cell r="BI219">
            <v>45177</v>
          </cell>
          <cell r="BJ219" t="str">
            <v>O. ASESORA JURIDICA</v>
          </cell>
          <cell r="BK219" t="str">
            <v>JULIO EDUARDO RODRIGUEZ ALVARADO</v>
          </cell>
          <cell r="BL219"/>
          <cell r="BM219">
            <v>1085251376</v>
          </cell>
          <cell r="BN219" t="str">
            <v>GRUPO DE ACCIONES CONSTITUCIONALES Y TUTELAS</v>
          </cell>
          <cell r="BO219" t="str">
            <v>COORDINADOR</v>
          </cell>
          <cell r="BP219" t="str">
            <v>DIANA CAROLINA BONILLA RODRIGUEZ</v>
          </cell>
          <cell r="BQ219" t="str">
            <v>EN EJECUCION</v>
          </cell>
          <cell r="BR219" t="str">
            <v>MASCULINO</v>
          </cell>
          <cell r="BS219" t="str">
            <v>Bucaramanaga</v>
          </cell>
          <cell r="BT219" t="str">
            <v>CALLE 109 22A 87</v>
          </cell>
          <cell r="BU219">
            <v>3173660273</v>
          </cell>
          <cell r="BV219" t="str">
            <v>daniel_rodriguez105@hotmail.com</v>
          </cell>
          <cell r="BW219">
            <v>33151</v>
          </cell>
          <cell r="BX219">
            <v>45247</v>
          </cell>
          <cell r="BY219">
            <v>33</v>
          </cell>
          <cell r="BZ219" t="str">
            <v>NUEVA EPS</v>
          </cell>
          <cell r="CA219" t="str">
            <v>PORVENIR</v>
          </cell>
          <cell r="CB219" t="str">
            <v>POSITIVA</v>
          </cell>
          <cell r="CC219" t="str">
            <v>ABOGADO-ESP EN DERECHO PROCESAL</v>
          </cell>
        </row>
        <row r="220">
          <cell r="C220">
            <v>185</v>
          </cell>
          <cell r="D220" t="str">
            <v>ADRES-CPS-185-2023</v>
          </cell>
          <cell r="E220" t="str">
            <v>CONTRATACION DIRECTA</v>
          </cell>
          <cell r="F220" t="str">
            <v>PRESTACION DE SERVICIOS PROFESIONALES</v>
          </cell>
          <cell r="G220" t="str">
            <v>INICIAL</v>
          </cell>
          <cell r="H220">
            <v>44952</v>
          </cell>
          <cell r="I220" t="str">
            <v>MARIA ANGELICA COLMENARES PEREZ</v>
          </cell>
          <cell r="J220" t="str">
            <v>CC</v>
          </cell>
          <cell r="K220">
            <v>52817334</v>
          </cell>
          <cell r="L220">
            <v>1</v>
          </cell>
          <cell r="M220" t="str">
            <v>Bogotá</v>
          </cell>
          <cell r="N220" t="str">
            <v>N</v>
          </cell>
          <cell r="O220" t="str">
            <v>N/A</v>
          </cell>
          <cell r="P220" t="str">
            <v>N/A</v>
          </cell>
          <cell r="Q220" t="str">
            <v>N/A</v>
          </cell>
          <cell r="R220">
            <v>44953</v>
          </cell>
          <cell r="S220">
            <v>45072</v>
          </cell>
          <cell r="T220">
            <v>119</v>
          </cell>
          <cell r="U220">
            <v>45072</v>
          </cell>
          <cell r="V220" t="str">
            <v>13 TP+25 MEP</v>
          </cell>
          <cell r="W220" t="str">
            <v>Prestar servicios profesionales para el apoyo de las actividades de comunicación interna y apoyo a la estrategia digital de la ADRES</v>
          </cell>
          <cell r="X220" t="str">
            <v>1. Apoyar las actividades de la entidad en lo referente a comunicaciones. medios de comunicación. campañas y otros eventos solicitados por las dependencias. 2. Apoyar en la Producción de los contenidos de interés público y los asuntos relacionados con las actividades de las áreas de la ADRES y divulgarlos a través de los medios dispuestos para ello. 3. Realizar la redacción y producción de información sobre la ADRES para publicar en las diferentes plataformas con el propósito de proporcionar noticias que puedan ser publicadas en medios de comunicación y medios internos de divulgación 4. Asistir a los eventos en donde los funcionarios de la ADRES puedan tener interacción
con los medios de comunicación. grupos de interés o citaciones oficiales al Congreso
de la República. previa designación de la Dirección General.
5. Apoyar en la estructuración y ejecución de la estrategia de comunicación interna de
la entidad para el fortalecimiento de la pertenencia institucional y afianzamiento de
los valores de la entidad.
6. Realizar el monitoreo diario de los contenidos publicados en los medios de
comunicación o en cualquier otro mecanismo de difusión de información que pueda
llegar a ser de interés de la ADRES.
7. Apoyar a la Dirección General de la ADRES en temas relacionados con la
comunicación externa. como la redacción de comunicados de prensa.
relacionamiento con medios. eventos y demás tareas de comunicación.
8. Apoyar la creación y administración de contenidos informativos para la intranet.
9. Apoyar la producción audiovisual de contenidos internos.
10. Asistir a las reuniones y demás eventos que convoquen las diferentes áreas de la
ADRES. de acuerdo con las directrices de asesor de comunicaciones o quien haga
sus veces.
11. Apoyar el reporte de información de gestión institucional del proceso de
comunicaciones en la plataforma Eureka.
12. Las demás que se deriven del objeto y naturaleza del contrato</v>
          </cell>
          <cell r="Y220">
            <v>36</v>
          </cell>
          <cell r="Z220">
            <v>80111620</v>
          </cell>
          <cell r="AA220">
            <v>20488032</v>
          </cell>
          <cell r="AB220">
            <v>20488032</v>
          </cell>
          <cell r="AM220">
            <v>5122008</v>
          </cell>
          <cell r="AQ220" t="str">
            <v>N/A</v>
          </cell>
          <cell r="AR220">
            <v>542</v>
          </cell>
          <cell r="AS220">
            <v>44943</v>
          </cell>
          <cell r="AT220">
            <v>20488032</v>
          </cell>
          <cell r="AU220">
            <v>890</v>
          </cell>
          <cell r="AV220">
            <v>44953</v>
          </cell>
          <cell r="AW220">
            <v>20488032</v>
          </cell>
          <cell r="AX220" t="str">
            <v>A-02-02-02-008-003-01</v>
          </cell>
          <cell r="AY220" t="str">
            <v>SERVICIOS DE CONSULTORÍA EN ADMINISTRACIÓN Y SERVICIOS DE GESTIÓN; SERVICIOS DE TECNOLOGÍA DE LA INFORMACIÓN</v>
          </cell>
          <cell r="AZ220" t="str">
            <v>ASEGURADORA SOLIDARIA DE COLOMBIA</v>
          </cell>
          <cell r="BA220" t="str">
            <v>380-47-994000130978</v>
          </cell>
          <cell r="BB220">
            <v>44952</v>
          </cell>
          <cell r="BC220" t="str">
            <v>CUMPLIMIENTO</v>
          </cell>
          <cell r="BD220">
            <v>25</v>
          </cell>
          <cell r="BE220">
            <v>5122008</v>
          </cell>
          <cell r="BF220">
            <v>44952</v>
          </cell>
          <cell r="BG220">
            <v>44953</v>
          </cell>
          <cell r="BH220">
            <v>45260</v>
          </cell>
          <cell r="BI220">
            <v>44953</v>
          </cell>
          <cell r="BJ220" t="str">
            <v>D. GENERAL</v>
          </cell>
          <cell r="BK220" t="str">
            <v>JOHANNA ANDREA CONTRERAS VALDERRAMA-EDNA ZORAYA SANCHEZ GONZALEZ RAD 20231450013103 A PARTIR DEL 1 DE MARZO DE 2023</v>
          </cell>
          <cell r="BL220" t="str">
            <v>EDNA ZORAYA SANCHEZ GONZALEZ RAD 20231450013103 A PARTIR DEL 1 DE MARZO DE 2023</v>
          </cell>
          <cell r="BM220">
            <v>1018428869</v>
          </cell>
          <cell r="BN220" t="str">
            <v>DIRECCION GENERAL</v>
          </cell>
          <cell r="BO220" t="str">
            <v>ASESORA</v>
          </cell>
          <cell r="BP220" t="str">
            <v>DIANA CAROLINA BONILLA RODRIGUEZ</v>
          </cell>
          <cell r="BQ220" t="str">
            <v>TERMINADO</v>
          </cell>
          <cell r="BR220" t="str">
            <v>FEMENINO</v>
          </cell>
          <cell r="BS220" t="str">
            <v>Bogotá</v>
          </cell>
          <cell r="BT220" t="str">
            <v>Cra 45 A No 127-94</v>
          </cell>
          <cell r="BU220">
            <v>3013545537</v>
          </cell>
          <cell r="BV220" t="str">
            <v>mariancope@hotmail.com</v>
          </cell>
          <cell r="BW220">
            <v>30549</v>
          </cell>
          <cell r="BX220">
            <v>45247</v>
          </cell>
          <cell r="BY220">
            <v>40</v>
          </cell>
          <cell r="BZ220" t="str">
            <v>SURA</v>
          </cell>
          <cell r="CA220" t="str">
            <v>COLPENSIONES</v>
          </cell>
          <cell r="CB220" t="str">
            <v>POSITIVA</v>
          </cell>
          <cell r="CC220" t="str">
            <v>COMUNICADORA SOCIAL</v>
          </cell>
          <cell r="CH220" t="str">
            <v>CO1.PCCNTR.4481663</v>
          </cell>
        </row>
        <row r="221">
          <cell r="C221">
            <v>473</v>
          </cell>
          <cell r="D221" t="str">
            <v>ADRES-CPS-473-2023</v>
          </cell>
          <cell r="E221" t="str">
            <v>CONTRATACION DIRECTA</v>
          </cell>
          <cell r="F221" t="str">
            <v>PRESTACION DE SERVICIOS PROFESIONALES</v>
          </cell>
          <cell r="G221" t="str">
            <v>INICIAL</v>
          </cell>
          <cell r="H221">
            <v>45054</v>
          </cell>
          <cell r="I221" t="str">
            <v>CEIBORK CAROLAY REYES NAVARRETE</v>
          </cell>
          <cell r="J221" t="str">
            <v>CC</v>
          </cell>
          <cell r="K221">
            <v>52817692</v>
          </cell>
          <cell r="L221">
            <v>3</v>
          </cell>
          <cell r="M221" t="str">
            <v>Bogotá</v>
          </cell>
          <cell r="N221" t="str">
            <v>N</v>
          </cell>
          <cell r="O221" t="str">
            <v>N/A</v>
          </cell>
          <cell r="P221" t="str">
            <v>N/A</v>
          </cell>
          <cell r="Q221" t="str">
            <v>N/A</v>
          </cell>
          <cell r="R221">
            <v>45057</v>
          </cell>
          <cell r="S221">
            <v>45291</v>
          </cell>
          <cell r="T221">
            <v>62</v>
          </cell>
          <cell r="U221">
            <v>45119</v>
          </cell>
          <cell r="V221" t="str">
            <v>13 TP+25 MEP</v>
          </cell>
          <cell r="W22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2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221">
            <v>93151501</v>
          </cell>
          <cell r="AA221">
            <v>49236477</v>
          </cell>
          <cell r="AB221">
            <v>49236477</v>
          </cell>
          <cell r="AC221">
            <v>45119</v>
          </cell>
          <cell r="AE221"/>
          <cell r="AM221">
            <v>5182787</v>
          </cell>
          <cell r="AQ221" t="str">
            <v>N/A</v>
          </cell>
          <cell r="AR221">
            <v>604</v>
          </cell>
          <cell r="AS221">
            <v>45016</v>
          </cell>
          <cell r="AT221">
            <v>2806479189</v>
          </cell>
          <cell r="AU221">
            <v>8053</v>
          </cell>
          <cell r="AV221">
            <v>45056</v>
          </cell>
          <cell r="AW221">
            <v>49236477</v>
          </cell>
          <cell r="AX221" t="str">
            <v>A-02-02-02-008-003-01</v>
          </cell>
          <cell r="AY221" t="str">
            <v>SERVICIOS DE CONSULTORÍA EN ADMINISTRACIÓN Y SERVICIOS DE GESTIÓN; SERVICIOS DE TECNOLOGÍA DE LA INFORMACIÓN</v>
          </cell>
          <cell r="AZ221" t="str">
            <v>SEGUROS DEL ESTADO</v>
          </cell>
          <cell r="BA221" t="str">
            <v>14-46101093471</v>
          </cell>
          <cell r="BB221">
            <v>45055</v>
          </cell>
          <cell r="BC221" t="str">
            <v>CUMPLIMIENTO</v>
          </cell>
          <cell r="BD221">
            <v>25</v>
          </cell>
          <cell r="BE221">
            <v>12309119.25</v>
          </cell>
          <cell r="BF221">
            <v>45054</v>
          </cell>
          <cell r="BG221">
            <v>45057</v>
          </cell>
          <cell r="BH221">
            <v>45503</v>
          </cell>
          <cell r="BI221">
            <v>45056</v>
          </cell>
          <cell r="BJ221" t="str">
            <v>D. OTRAS PRESTACIONES</v>
          </cell>
          <cell r="BK221" t="str">
            <v>LUISA FERNANDA DIAZ GONZALEZ</v>
          </cell>
          <cell r="BM221">
            <v>1032399404</v>
          </cell>
          <cell r="BN221" t="str">
            <v>D. OTRAS PRESTACIONES</v>
          </cell>
          <cell r="BO221" t="str">
            <v>GESTOR DE OPERACIONES</v>
          </cell>
          <cell r="BP221" t="str">
            <v>DIANA CAROLINA BONILLA RODRIGUEZ</v>
          </cell>
          <cell r="BQ221" t="str">
            <v>TERMINADO</v>
          </cell>
          <cell r="BR221" t="str">
            <v>FEMENINO</v>
          </cell>
          <cell r="BS221" t="str">
            <v>Bogotá</v>
          </cell>
          <cell r="BT221" t="str">
            <v>Cll 25 G 74 B 50 torre 3 apto 412</v>
          </cell>
          <cell r="BU221">
            <v>3163339810</v>
          </cell>
          <cell r="BV221" t="str">
            <v>carolaynreyes@gmail.com</v>
          </cell>
          <cell r="BW221">
            <v>30529</v>
          </cell>
          <cell r="BX221">
            <v>45247</v>
          </cell>
          <cell r="BY221">
            <v>40</v>
          </cell>
          <cell r="BZ221" t="str">
            <v>ALIANSALUD</v>
          </cell>
          <cell r="CA221" t="str">
            <v>PORVENIR</v>
          </cell>
          <cell r="CB221" t="str">
            <v>POSITIVA</v>
          </cell>
          <cell r="CC221" t="str">
            <v>ENFERMERIA</v>
          </cell>
          <cell r="CH221" t="str">
            <v>CO1.PCCNTR.4923365</v>
          </cell>
        </row>
        <row r="222">
          <cell r="C222">
            <v>928</v>
          </cell>
          <cell r="D222" t="str">
            <v>ADRES-CPS-928-2023</v>
          </cell>
          <cell r="E222" t="str">
            <v>CONTRATACION DIRECTA</v>
          </cell>
          <cell r="F222" t="str">
            <v>PRESTACION DE SERVICIOS PROFESIONALES</v>
          </cell>
          <cell r="G222" t="str">
            <v>INICIAL</v>
          </cell>
          <cell r="H222">
            <v>45148</v>
          </cell>
          <cell r="I222" t="str">
            <v>DANIEL STYVEN GIRALDO HERRERA</v>
          </cell>
          <cell r="J222" t="str">
            <v>CC</v>
          </cell>
          <cell r="K222">
            <v>1070605248</v>
          </cell>
          <cell r="L222">
            <v>2</v>
          </cell>
          <cell r="M222" t="str">
            <v>Bogotá</v>
          </cell>
          <cell r="N222" t="str">
            <v>N</v>
          </cell>
          <cell r="O222" t="str">
            <v>N/A</v>
          </cell>
          <cell r="P222" t="str">
            <v>N/A</v>
          </cell>
          <cell r="Q222" t="str">
            <v>N/A</v>
          </cell>
          <cell r="R222">
            <v>45153</v>
          </cell>
          <cell r="S222">
            <v>45291</v>
          </cell>
          <cell r="T222">
            <v>138</v>
          </cell>
          <cell r="U222">
            <v>45291</v>
          </cell>
          <cell r="V222" t="str">
            <v>14 TP</v>
          </cell>
          <cell r="W222" t="str">
            <v>Prestar los servicios profesionales a la Dirección de Otras Prestaciones de la ADRES en la sistematización y seguimiento al proceso de reclamaciones, el cual incluye pre -radicación, radicación, auditoria y generación de resultados, así mismo generar insumos técnicos que requieran los funcionarios de ADRES y brindar soporte a las IPS que necesiten apoyo técnico en pre radicación, radicación y reportes</v>
          </cell>
          <cell r="X222" t="str">
            <v>1. Participar en la articulación entre la Dirección de Otras Prestaciones y la Dirección de Gestión
de Tecnologías de Información y Comunicaciones de la ADRES para la implementación y
mejoramiento del proceso de sistematización de reclamaciones. 2. Proponer a la Dirección de Otras Prestaciones las especificaciones técnicas desde la operación
de los procesos para la implementación y mejoras por parte de la Dirección de Gestión de
Tecnologías de Información y las Comunicaciones del sistema de información.
3. Generar los insumos que sean requeridos por los funcionarios de la Dirección de Otras
Prestaciones relacionados con reclamaciones.
4. Responder a los requerimientos de apoyo técnico solicitados por las IPS.
5. Realizar análisis, verificaciones y cruces de información de las fuentes internas y externas,
involucradas en el proceso de reclamaciones y de resultados de auditoría, para validar la
consistencia de la información de las reclamaciones y de los procesos que se realizan.
6. Entregar mensualmente con fecha de corte la cuenta de cobro las actividades realizadas en el
desarrollo del contrato en la Dirección de Otras Prestaciones de la ADRES</v>
          </cell>
          <cell r="Z222">
            <v>93151501</v>
          </cell>
          <cell r="AA222">
            <v>24682780</v>
          </cell>
          <cell r="AB222">
            <v>24682780</v>
          </cell>
          <cell r="AM222">
            <v>4936556</v>
          </cell>
          <cell r="AQ222" t="str">
            <v>N/A</v>
          </cell>
          <cell r="AR222">
            <v>844</v>
          </cell>
          <cell r="AS222">
            <v>45131</v>
          </cell>
          <cell r="AT222">
            <v>24682780</v>
          </cell>
          <cell r="AU222">
            <v>15446</v>
          </cell>
          <cell r="AV222">
            <v>45148</v>
          </cell>
          <cell r="AW222">
            <v>24682780</v>
          </cell>
          <cell r="AX222" t="str">
            <v>A-02-02-02-008-003-01</v>
          </cell>
          <cell r="AY222" t="str">
            <v>SERVICIOS DE CONSULTORÍA EN ADMINISTRACIÓN Y SERVICIOS DE GESTIÓN; SERVICIOS DE TECNOLOGÍA DE LA INFORMACIÓN</v>
          </cell>
          <cell r="AZ222" t="str">
            <v>SEGUROS DEL ESTADO</v>
          </cell>
          <cell r="BA222" t="str">
            <v>14-44-101190293</v>
          </cell>
          <cell r="BB222">
            <v>45149</v>
          </cell>
          <cell r="BC222" t="str">
            <v>CUMPLIMIENTO</v>
          </cell>
          <cell r="BD222">
            <v>25</v>
          </cell>
          <cell r="BE222">
            <v>6170695</v>
          </cell>
          <cell r="BF222">
            <v>45148</v>
          </cell>
          <cell r="BG222">
            <v>45149</v>
          </cell>
          <cell r="BH222">
            <v>45473</v>
          </cell>
          <cell r="BI222">
            <v>45149</v>
          </cell>
          <cell r="BJ222" t="str">
            <v>D. OTRAS PRESTACIONES</v>
          </cell>
          <cell r="BK222" t="str">
            <v xml:space="preserve">HENRY CEPEDA VEGA-MILLER ALEXANDER REINA ESCOBAR RAD 20236400061723 DEL 2 DE OCTUBRE AL 31 DE OCTUBRE </v>
          </cell>
          <cell r="BM222">
            <v>91151924</v>
          </cell>
          <cell r="BN222" t="str">
            <v>GRUPO DE VERIFICACIÓN Y AUDITORÍA DE CUENTAS</v>
          </cell>
          <cell r="BO222" t="str">
            <v>GESTOR DE OPERACIONES</v>
          </cell>
          <cell r="BP222" t="str">
            <v>MARIA CAROLINA CARDENAS RAMOS</v>
          </cell>
          <cell r="BQ222" t="str">
            <v>EN EJECUCION</v>
          </cell>
          <cell r="BR222" t="str">
            <v>MASCULINO</v>
          </cell>
          <cell r="BT222" t="str">
            <v>CRA 12B # 26 A 43 SUR</v>
          </cell>
          <cell r="BU222">
            <v>3232926630</v>
          </cell>
          <cell r="BV222" t="str">
            <v xml:space="preserve"> styvenherrera@gmail.com</v>
          </cell>
          <cell r="BZ222" t="str">
            <v>SANITAS</v>
          </cell>
          <cell r="CA222" t="str">
            <v>PORVENIR</v>
          </cell>
          <cell r="CB222" t="str">
            <v>POSITIVA</v>
          </cell>
          <cell r="CC222" t="str">
            <v>ING DE SISTEMAS</v>
          </cell>
        </row>
        <row r="223">
          <cell r="C223">
            <v>91</v>
          </cell>
          <cell r="D223" t="str">
            <v>ADRES-CPS-091-2023</v>
          </cell>
          <cell r="E223" t="str">
            <v>CONTRATACION DIRECTA</v>
          </cell>
          <cell r="F223" t="str">
            <v>PRESTACION DE SERVICIOS PROFESIONALES</v>
          </cell>
          <cell r="G223" t="str">
            <v>INICIAL</v>
          </cell>
          <cell r="H223">
            <v>44951</v>
          </cell>
          <cell r="I223" t="str">
            <v>MYRIAM CAROLINA ANDRADE CERON</v>
          </cell>
          <cell r="J223" t="str">
            <v>CC</v>
          </cell>
          <cell r="K223">
            <v>52828671</v>
          </cell>
          <cell r="L223">
            <v>6</v>
          </cell>
          <cell r="M223" t="str">
            <v>Bogotá</v>
          </cell>
          <cell r="N223" t="str">
            <v>N</v>
          </cell>
          <cell r="O223" t="str">
            <v>N/A</v>
          </cell>
          <cell r="P223" t="str">
            <v>N/A</v>
          </cell>
          <cell r="Q223" t="str">
            <v>N/A</v>
          </cell>
          <cell r="R223">
            <v>44953</v>
          </cell>
          <cell r="S223">
            <v>45072</v>
          </cell>
          <cell r="T223">
            <v>119</v>
          </cell>
          <cell r="U223">
            <v>45072</v>
          </cell>
          <cell r="V223" t="str">
            <v>13 TP+25 MEP</v>
          </cell>
          <cell r="W223"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23"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223">
            <v>359</v>
          </cell>
          <cell r="Z223">
            <v>93151501</v>
          </cell>
          <cell r="AA223">
            <v>20731148</v>
          </cell>
          <cell r="AB223">
            <v>20731148</v>
          </cell>
          <cell r="AC223"/>
          <cell r="AD223"/>
          <cell r="AE223"/>
          <cell r="AF223"/>
          <cell r="AG223"/>
          <cell r="AH223"/>
          <cell r="AI223"/>
          <cell r="AJ223"/>
          <cell r="AK223"/>
          <cell r="AL223"/>
          <cell r="AM223">
            <v>5182787</v>
          </cell>
          <cell r="AN223"/>
          <cell r="AO223"/>
          <cell r="AP223"/>
          <cell r="AQ223" t="str">
            <v>N/A</v>
          </cell>
          <cell r="AR223">
            <v>440</v>
          </cell>
          <cell r="AS223">
            <v>44936</v>
          </cell>
          <cell r="AT223">
            <v>684127884</v>
          </cell>
          <cell r="AU223">
            <v>517</v>
          </cell>
          <cell r="AV223">
            <v>44951</v>
          </cell>
          <cell r="AW223">
            <v>20731148</v>
          </cell>
          <cell r="AX223" t="str">
            <v>A-02-02-02-008-003-01</v>
          </cell>
          <cell r="AY223" t="str">
            <v>SERVICIOS DE CONSULTORÍA EN ADMINISTRACIÓN Y SERVICIOS DE GESTIÓN; SERVICIOS DE TECNOLOGÍA DE LA INFORMACIÓN</v>
          </cell>
          <cell r="AZ223" t="str">
            <v>SEGUROS DEL ESTADO</v>
          </cell>
          <cell r="BA223" t="str">
            <v>14-44-101172465</v>
          </cell>
          <cell r="BB223">
            <v>44951</v>
          </cell>
          <cell r="BC223" t="str">
            <v>CUMPLIMIENTO</v>
          </cell>
          <cell r="BD223">
            <v>25</v>
          </cell>
          <cell r="BE223">
            <v>5182787</v>
          </cell>
          <cell r="BF223">
            <v>44951</v>
          </cell>
          <cell r="BG223">
            <v>44952</v>
          </cell>
          <cell r="BH223">
            <v>45260</v>
          </cell>
          <cell r="BI223">
            <v>44952</v>
          </cell>
          <cell r="BJ223" t="str">
            <v>D. OTRAS PRESTACIONES</v>
          </cell>
          <cell r="BK223" t="str">
            <v>PAOLA ANDREA CESPEDES FORERO-ANDREA RODRÍGUEZ SIERRA RAD 20231450020123 A PARTIR DEL  10 DE ABRIL AL 1 DE MAYO DE 2023</v>
          </cell>
          <cell r="BL223"/>
          <cell r="BM223">
            <v>52536438</v>
          </cell>
          <cell r="BN223" t="str">
            <v>GRUPO DE VERIFICACIÓN Y AUDITORÍA DE CUENTAS</v>
          </cell>
          <cell r="BO223" t="str">
            <v>GESTOR DE OPERACIONES</v>
          </cell>
          <cell r="BP223" t="str">
            <v>ESPERANZA RODRIGUEZ ROLDAN</v>
          </cell>
          <cell r="BQ223" t="str">
            <v>TERMINADO</v>
          </cell>
          <cell r="BR223" t="str">
            <v>FEMENINO</v>
          </cell>
          <cell r="BS223" t="str">
            <v>Bogotá</v>
          </cell>
          <cell r="BT223" t="str">
            <v>Cra 80 Bis No 7 A 15 Apto 804 Int 4</v>
          </cell>
          <cell r="BU223">
            <v>3873817</v>
          </cell>
          <cell r="BV223" t="str">
            <v>caroandrade80@hotmail.com</v>
          </cell>
          <cell r="BW223">
            <v>29429</v>
          </cell>
          <cell r="BX223">
            <v>45247</v>
          </cell>
          <cell r="BY223">
            <v>43</v>
          </cell>
          <cell r="BZ223" t="str">
            <v>EPS  SURA</v>
          </cell>
          <cell r="CA223" t="str">
            <v>PORVENIR</v>
          </cell>
          <cell r="CB223" t="str">
            <v>POSITIVA</v>
          </cell>
          <cell r="CC223" t="str">
            <v>ADM DE EMPRESAS</v>
          </cell>
          <cell r="CD223"/>
          <cell r="CE223"/>
          <cell r="CF223"/>
          <cell r="CG223"/>
          <cell r="CH223" t="str">
            <v>CO1.PCCNTR.4456064</v>
          </cell>
          <cell r="CI223"/>
          <cell r="CJ223"/>
          <cell r="CK223"/>
          <cell r="CL223"/>
          <cell r="CM223"/>
          <cell r="CN223"/>
          <cell r="CO223"/>
        </row>
        <row r="224">
          <cell r="C224">
            <v>687</v>
          </cell>
          <cell r="D224" t="str">
            <v>ADRES-CPS-687-2023</v>
          </cell>
          <cell r="E224" t="str">
            <v>CONTRATACION DIRECTA</v>
          </cell>
          <cell r="F224" t="str">
            <v>PRESTACION DE SERVICIOS PROFESIONALES</v>
          </cell>
          <cell r="G224" t="str">
            <v>INICIAL</v>
          </cell>
          <cell r="H224">
            <v>45078</v>
          </cell>
          <cell r="I224" t="str">
            <v>DANIELA FERNANDA RIVERA URREA</v>
          </cell>
          <cell r="J224" t="str">
            <v>CC</v>
          </cell>
          <cell r="K224">
            <v>18003745</v>
          </cell>
          <cell r="L224">
            <v>8</v>
          </cell>
          <cell r="N224" t="str">
            <v>N</v>
          </cell>
          <cell r="O224" t="str">
            <v>N/A</v>
          </cell>
          <cell r="P224" t="str">
            <v>N/A</v>
          </cell>
          <cell r="Q224" t="str">
            <v>N/A</v>
          </cell>
          <cell r="R224">
            <v>45079</v>
          </cell>
          <cell r="S224">
            <v>45291</v>
          </cell>
          <cell r="T224">
            <v>212</v>
          </cell>
          <cell r="U224">
            <v>45291</v>
          </cell>
          <cell r="W224" t="str">
            <v>Prestar servicios profesionales a la Dirección de Otras Prestaciones de la ADRES en las actividades relacionadas con el trámite y respuesta de los requerimientos y solicitudes adelantados por las personas naturales, jurídicas, entidades públicas o privadas, despachos judiciales y entes de control que versen sobre el procedimiento de verificación, reconocimiento y pago de las reclamaciones de servicios médicos, indemnizaciones y gastos derivados de accidentes de tránsito, eventos catastróficos de origen natural, eventos terroristas y demás eventos aprobados por el Ministerio de Salud y Protección Socia</v>
          </cell>
          <cell r="X224" t="str">
            <v>1. Responder a los requerimientos que se presenten ante la Dirección de Otras Prestaciones por personas jurídicas y naturales, Ministerio de Salud y Protección Social, despachos judiciales y entes de Control, incluyendo las gestiones y seguimiento necesarios para dar una respuesta integral y de fondo. 2. Atender las solicitudes radicadas ante la Dirección de Otras Prestaciones sobre estados de cuenta de reclamaciones de personas naturales. 3. Revisar y responder diariamente las peticiones asignadas a través del ORFEO y CRM, a fin de dar respuesta a las solicitudes de información, derechos de petición; relacionados con reclamaciones presentadas ante la ADRES. 4. Consultar en las diferentes Bases de Datos (SII ECAT, ORFEO, Transfer, Pago de Paquetes, Registro IPS, Histórico Contrato 043) y solicitar la información necesaria a las diferentes direcciones de la ADRES, para dar respuesta a los requerimientos radicados antes la Dirección de Otras Prestaciones. 5. Actualizar diariamente la base de seguimiento a las respuestas de las solicitudes, derechos de petición y demás tramites, radicados ante la Dirección de Otras Prestaciones. 6. Apoyar en la elaboración de los insumos requeridos por la Oficina Asesora Jurídica con ocasión a acciones de tutela, fallos de primera y segunda instancia, incidentes de desacato y demás que se derivan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7. Las demás actividades que se deriven del objeto y naturaleza del contrato que para el efecto le asigne la Dirección de Otras Prestaciones.</v>
          </cell>
          <cell r="Z224">
            <v>93151501</v>
          </cell>
          <cell r="AA224">
            <v>36279509</v>
          </cell>
          <cell r="AB224">
            <v>36279509</v>
          </cell>
          <cell r="AM224">
            <v>5182787</v>
          </cell>
          <cell r="AQ224" t="str">
            <v>N/A</v>
          </cell>
          <cell r="AR224">
            <v>712</v>
          </cell>
          <cell r="AS224">
            <v>45065</v>
          </cell>
          <cell r="AT224">
            <v>72559018</v>
          </cell>
          <cell r="AU224">
            <v>10011</v>
          </cell>
          <cell r="AV224">
            <v>45079</v>
          </cell>
          <cell r="AW224">
            <v>36279509</v>
          </cell>
          <cell r="AX224" t="str">
            <v>A-02-02-02-008-003-01</v>
          </cell>
          <cell r="AY224" t="str">
            <v>SERVICIOS DE CONSULTORÍA EN ADMINISTRACIÓN Y SERVICIOS DE GESTIÓN; SERVICIOS DE TECNOLOGÍA DE LA INFORMACIÓN</v>
          </cell>
          <cell r="AZ224" t="str">
            <v>ASEGURADORA SOLIDARIA DE COLOMBIA</v>
          </cell>
          <cell r="BA224" t="str">
            <v>380 47 994000135763</v>
          </cell>
          <cell r="BB224">
            <v>45079</v>
          </cell>
          <cell r="BC224" t="str">
            <v>CUMPLIMIENTO</v>
          </cell>
          <cell r="BD224">
            <v>25</v>
          </cell>
          <cell r="BE224">
            <v>9069877.25</v>
          </cell>
          <cell r="BF224">
            <v>45078</v>
          </cell>
          <cell r="BG224">
            <v>45079</v>
          </cell>
          <cell r="BH224">
            <v>45476</v>
          </cell>
          <cell r="BI224">
            <v>45079</v>
          </cell>
          <cell r="BJ224" t="str">
            <v>D. OTRAS PRESTACIONES</v>
          </cell>
          <cell r="BK224" t="str">
            <v xml:space="preserve">HENRY CEPEDA VEGA-WILLIAM ENRIQUE TORRES RODRIGUEZ RAD 20236400061683 DEL 2 DE OCTUBRE AL 31 DE OCTUBRE </v>
          </cell>
          <cell r="BM224">
            <v>91151924</v>
          </cell>
          <cell r="BN224" t="str">
            <v>GRUPO DE VERIFICACIÓN Y AUDITORÍA DE CUENTAS</v>
          </cell>
          <cell r="BO224" t="str">
            <v>GESTOR DE OPERACIONES</v>
          </cell>
          <cell r="BP224" t="str">
            <v>JENNY CAROLINA GARCIA VARON</v>
          </cell>
          <cell r="BQ224" t="str">
            <v>EN EJECUCION</v>
          </cell>
        </row>
        <row r="225">
          <cell r="C225">
            <v>738</v>
          </cell>
          <cell r="D225" t="str">
            <v>ADRES-CPS-738-2023</v>
          </cell>
          <cell r="E225" t="str">
            <v>CONTRATACION DIRECTA</v>
          </cell>
          <cell r="F225" t="str">
            <v>PRESTACION DE SERVICIOS DE APOYO A LA GESTION</v>
          </cell>
          <cell r="G225" t="str">
            <v>INICIAL</v>
          </cell>
          <cell r="H225">
            <v>45089</v>
          </cell>
          <cell r="I225" t="str">
            <v>DARLIN ASTRID GUTIERREZ SANCHEZ</v>
          </cell>
          <cell r="J225" t="str">
            <v>CC</v>
          </cell>
          <cell r="K225">
            <v>1026564823</v>
          </cell>
          <cell r="L225">
            <v>0</v>
          </cell>
          <cell r="N225" t="str">
            <v>N</v>
          </cell>
          <cell r="O225" t="str">
            <v>N/A</v>
          </cell>
          <cell r="P225" t="str">
            <v>N/A</v>
          </cell>
          <cell r="Q225" t="str">
            <v>N/A</v>
          </cell>
          <cell r="R225">
            <v>45091</v>
          </cell>
          <cell r="S225">
            <v>45291</v>
          </cell>
          <cell r="T225">
            <v>200</v>
          </cell>
          <cell r="U225">
            <v>45291</v>
          </cell>
          <cell r="W225" t="str">
            <v>Apoyar al Grupo de Cobro Coactivo de la Oficina Asesora Jurídica, en el manejo de los gestores documentales y actualización de la gestión relacionada con las funciones del Grupo, control de las PQR y de los títulos trasladados para cobro coactivo</v>
          </cell>
          <cell r="X225" t="str">
            <v>1. Apoyar en la consecución de la información y documentación que corresponda, con el fin de expedir los actos administrativos que ordenan el cobro. 2. Llevar el control y registro de las reclamaciones reconocidas y pagadas por el FOSYGA hoy Administradora de los Recursos del Sistema General de Seguridad Social en Salud, para el desarrollo de la gestión de cobro, asociado por tercero y actualizadas en la base de gestión. 3. Realizar el reparto a los abogados para sustanciación de los procesos de cobro, conforme al plan de acción, los criterios de priorización y/o directrices de la supervisión del presente contrato. 4. Recibir los títulos ejecutivos trasladados al Grupo de Cobro, verificar su información básica e ingresarlos a las bases de control de gestión del Grupo de Cobro. 5. Llevar el control y registro de los actos administrativos trasladados al Grupo de Cobro de la Oficina Asesora Jurídica para el desarrollo de gestión coactiva, asociado por tercero. 6. Apoyar en todas las actividades necesarias para ejercer el cobro persuasivo y coactivo, a fin de recuperar la cartera de acuerdo a la normatividad vigente y a las directrices de la supervisión del presente contrato. 7. Recibir la correspondencia de entrada a través del sistema de gestión documental, analizarla y realizar el reparto de las peticiones y/o recursos entre los abogados para su gestión, así como suministrar los informes de control a la Coordinación del Grupo de Cobro. 8. Revisar, clasificar y dar trámite a las devoluciones de conformidad con los criterios fijados por la Oficina Asesora Jurídica para desarrollar la función de Cobro Persuasivo y Coactivo. 9. Revisar y mantener actualizada la información en los archivos de información de Cobro Persuasivo y Coactivo, llevando la trazabilidad de la gestión de cobro. 10. Realizar de manera eficiente la gestión, validación y depuración de los archivos de información de la oficina jurídica – Grupo de Cobro Coactivo, con base en los criterios legalmente establecidos, haciendo uso de los aplicativos dispuestos para el desarrollo de dicha actividad. 11. Gestionar el proceso conciliación con las demás dependencias de la ADRES, que intervienen en este proceso, esto es, Dirección de Otras Prestaciones, Dirección Administrativa y Financiera, Dirección de Liquidación y Garantías, así como la Dirección de Recursos Financieros. 12. Elaborar los informes sobre la gestión del Grupo de Cobro, para el Comité Directivo. 13. Las demás actividades operativas que se deriven del objeto y naturaleza del contrato, que se requieran para el cumplimiento de las funciones asignadas a la Oficina Asesora Jurídica – Grupo Cobro Coactivo.</v>
          </cell>
          <cell r="Z225">
            <v>80121610</v>
          </cell>
          <cell r="AA225">
            <v>29400000</v>
          </cell>
          <cell r="AB225">
            <v>29400000</v>
          </cell>
          <cell r="AM225">
            <v>4200000</v>
          </cell>
          <cell r="AQ225" t="str">
            <v>N/A</v>
          </cell>
          <cell r="AR225">
            <v>796</v>
          </cell>
          <cell r="AS225">
            <v>45079</v>
          </cell>
          <cell r="AT225">
            <v>29400000</v>
          </cell>
          <cell r="AU225">
            <v>10108</v>
          </cell>
          <cell r="AV225">
            <v>45090</v>
          </cell>
          <cell r="AW225">
            <v>29400000</v>
          </cell>
          <cell r="AX225" t="str">
            <v>A-02-02-02-008-003-09</v>
          </cell>
          <cell r="AY225" t="str">
            <v>OTROS SERVICIOS PROFESIONALES Y TÉCNICOS N.C.P</v>
          </cell>
          <cell r="AZ225" t="str">
            <v>SEGUROS DEL ESTADO</v>
          </cell>
          <cell r="BA225" t="str">
            <v>33-46-101051759</v>
          </cell>
          <cell r="BB225">
            <v>45090</v>
          </cell>
          <cell r="BC225" t="str">
            <v>CUMPLIMIENTO</v>
          </cell>
          <cell r="BD225">
            <v>25</v>
          </cell>
          <cell r="BE225">
            <v>7350000</v>
          </cell>
          <cell r="BF225">
            <v>45090</v>
          </cell>
          <cell r="BG225">
            <v>45090</v>
          </cell>
          <cell r="BH225">
            <v>45481</v>
          </cell>
          <cell r="BI225">
            <v>45091</v>
          </cell>
          <cell r="BJ225" t="str">
            <v>O. ASESORA JURIDICA</v>
          </cell>
          <cell r="BK225" t="str">
            <v>JAQUELINE MONTERO ROJAS</v>
          </cell>
          <cell r="BM225">
            <v>52897450</v>
          </cell>
          <cell r="BN225" t="str">
            <v>GRUPO DE COBRO COACTIVO</v>
          </cell>
          <cell r="BO225" t="str">
            <v>GESTOR DE OPERACIONES</v>
          </cell>
          <cell r="BP225" t="str">
            <v>LAURA SANCHEZ SANTAMARIA</v>
          </cell>
          <cell r="BQ225" t="str">
            <v>EN EJECUCION</v>
          </cell>
        </row>
        <row r="226">
          <cell r="C226">
            <v>912</v>
          </cell>
          <cell r="D226" t="str">
            <v>ADRES-CPS-912-2023</v>
          </cell>
          <cell r="E226" t="str">
            <v>CONTRATACION DIRECTA</v>
          </cell>
          <cell r="F226" t="str">
            <v>PRESTACION DE SERVICIOS PROFESIONALES</v>
          </cell>
          <cell r="G226" t="str">
            <v>INICIAL</v>
          </cell>
          <cell r="H226">
            <v>45131</v>
          </cell>
          <cell r="I226" t="str">
            <v>DAVID LEONARDO BAEZ QUECANO</v>
          </cell>
          <cell r="J226" t="str">
            <v>CC</v>
          </cell>
          <cell r="K226">
            <v>1016060254</v>
          </cell>
          <cell r="L226">
            <v>1</v>
          </cell>
          <cell r="N226" t="str">
            <v>N</v>
          </cell>
          <cell r="O226" t="str">
            <v>N/A</v>
          </cell>
          <cell r="P226" t="str">
            <v>N/A</v>
          </cell>
          <cell r="Q226" t="str">
            <v>N/A</v>
          </cell>
          <cell r="R226">
            <v>45132</v>
          </cell>
          <cell r="S226">
            <v>45291</v>
          </cell>
          <cell r="T226">
            <v>159</v>
          </cell>
          <cell r="U226">
            <v>45291</v>
          </cell>
          <cell r="V226" t="str">
            <v>14 TP</v>
          </cell>
          <cell r="W226" t="str">
            <v>Prestar servicios profesionales para apoyar a las dependencias de la ADRES en el proceso de notificación de actos administrativos expedidos por la entidad.</v>
          </cell>
          <cell r="X226" t="str">
            <v>1. Realizar el proceso de notificación de los Actos Administrativos emitidos por las distintas dependencias de la ADRES en desarrollo de sus funciones. 2. Revisar que los actos administrativos cuenten con las direcciones de los terceros de las personas naturales y jurídicas conforme a la información remitida por las áreas para lograr la notificación en debida forma, en caso negativo informar de manera inmediata al líder para la corrección por parte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Z226">
            <v>93151501</v>
          </cell>
          <cell r="AA226">
            <v>29830794</v>
          </cell>
          <cell r="AB226">
            <v>29830794</v>
          </cell>
          <cell r="AM226">
            <v>4261542</v>
          </cell>
          <cell r="AQ226" t="str">
            <v>N/A</v>
          </cell>
          <cell r="AR226">
            <v>836</v>
          </cell>
          <cell r="AS226">
            <v>45119</v>
          </cell>
          <cell r="AT226">
            <v>29830794</v>
          </cell>
          <cell r="AU226">
            <v>13265</v>
          </cell>
          <cell r="AV226">
            <v>45132</v>
          </cell>
          <cell r="AW226">
            <v>29830794</v>
          </cell>
          <cell r="AX226" t="str">
            <v>A-02-02-02-008-003-09</v>
          </cell>
          <cell r="AY226" t="str">
            <v>OTROS SERVICIOS PROFESIONALES Y TÉCNICOS N.C.P</v>
          </cell>
          <cell r="AZ226" t="str">
            <v>SEGUROS DEL ESTADO</v>
          </cell>
          <cell r="BA226" t="str">
            <v>14-46-101097720</v>
          </cell>
          <cell r="BB226">
            <v>45131</v>
          </cell>
          <cell r="BC226" t="str">
            <v>CUMPLIMIENTO</v>
          </cell>
          <cell r="BD226">
            <v>25</v>
          </cell>
          <cell r="BE226">
            <v>7457698.5</v>
          </cell>
          <cell r="BF226">
            <v>45131</v>
          </cell>
          <cell r="BG226">
            <v>45132</v>
          </cell>
          <cell r="BH226">
            <v>45503</v>
          </cell>
          <cell r="BI226">
            <v>45132</v>
          </cell>
          <cell r="BJ226" t="str">
            <v>O. ASESORA JURIDICA</v>
          </cell>
          <cell r="BK226" t="str">
            <v>MARCOS JAHER PARRA OVIEDO-ALISSON VALENTINA PINEDA LOPEZ RAD 20236400057223 A PARTIR DEL 13 DE SEPTIEMBRE</v>
          </cell>
          <cell r="BM226">
            <v>79126005</v>
          </cell>
          <cell r="BN226" t="str">
            <v>O. ASESORA JURIDICA</v>
          </cell>
          <cell r="BO226" t="str">
            <v>JEFE</v>
          </cell>
          <cell r="BP226" t="str">
            <v>JENNY CAROLINA GARCIA VARON</v>
          </cell>
          <cell r="BQ226" t="str">
            <v>EN EJECUCION</v>
          </cell>
        </row>
        <row r="227">
          <cell r="C227">
            <v>817</v>
          </cell>
          <cell r="D227" t="str">
            <v>ADRES-CPS-817-2023</v>
          </cell>
          <cell r="E227" t="str">
            <v>CONTRATACION DIRECTA</v>
          </cell>
          <cell r="F227" t="str">
            <v>PRESTACION DE SERVICIOS PROFESIONALES</v>
          </cell>
          <cell r="G227" t="str">
            <v>INICIAL</v>
          </cell>
          <cell r="H227">
            <v>45093</v>
          </cell>
          <cell r="I227" t="str">
            <v>DAVID MAURICIO HURTADO BARRERA</v>
          </cell>
          <cell r="J227" t="str">
            <v>CC</v>
          </cell>
          <cell r="K227">
            <v>1024527760</v>
          </cell>
          <cell r="L227">
            <v>0</v>
          </cell>
          <cell r="N227" t="str">
            <v>N</v>
          </cell>
          <cell r="O227" t="str">
            <v>N/A</v>
          </cell>
          <cell r="P227" t="str">
            <v>N/A</v>
          </cell>
          <cell r="Q227" t="str">
            <v>N/A</v>
          </cell>
          <cell r="R227">
            <v>45099</v>
          </cell>
          <cell r="S227">
            <v>45291</v>
          </cell>
          <cell r="T227">
            <v>192</v>
          </cell>
          <cell r="U227">
            <v>45291</v>
          </cell>
          <cell r="V227" t="str">
            <v>13 TP+25 MEP</v>
          </cell>
          <cell r="W227"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227"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227">
            <v>93151501</v>
          </cell>
          <cell r="AA227">
            <v>36279509</v>
          </cell>
          <cell r="AB227">
            <v>36279509</v>
          </cell>
          <cell r="AM227">
            <v>5182787</v>
          </cell>
          <cell r="AQ227" t="str">
            <v>N/A</v>
          </cell>
          <cell r="AR227">
            <v>687</v>
          </cell>
          <cell r="AS227">
            <v>45062</v>
          </cell>
          <cell r="AT227">
            <v>943267234</v>
          </cell>
          <cell r="AU227">
            <v>10190</v>
          </cell>
          <cell r="AV227">
            <v>45097</v>
          </cell>
          <cell r="AW227">
            <v>36279509</v>
          </cell>
          <cell r="AX227" t="str">
            <v>A-02-02-02-008-003-01</v>
          </cell>
          <cell r="AY227" t="str">
            <v>SERVICIOS DE CONSULTORÍA EN ADMINISTRACIÓN Y SERVICIOS DE GESTIÓN; SERVICIOS DE TECNOLOGÍA DE LA INFORMACIÓN</v>
          </cell>
          <cell r="AZ227" t="str">
            <v>SEGUROS DEL ESTADO</v>
          </cell>
          <cell r="BA227" t="str">
            <v>14-44-101185286</v>
          </cell>
          <cell r="BB227">
            <v>45093</v>
          </cell>
          <cell r="BC227" t="str">
            <v>CUMPLIMIENTO</v>
          </cell>
          <cell r="BD227">
            <v>25</v>
          </cell>
          <cell r="BE227">
            <v>9069877.25</v>
          </cell>
          <cell r="BF227">
            <v>45093</v>
          </cell>
          <cell r="BG227">
            <v>45099</v>
          </cell>
          <cell r="BH227">
            <v>45493</v>
          </cell>
          <cell r="BI227">
            <v>45094</v>
          </cell>
          <cell r="BJ227" t="str">
            <v>D. OTRAS PRESTACIONES</v>
          </cell>
          <cell r="BK227" t="str">
            <v xml:space="preserve">MILLER ALEXANDER REINA ESCOBAR-RODRIGO ALEXANDER MOLINA PALOMARES RAD 20236400051283 A PARTIR DEL 11 AL 30 DE AGOSTO-ALCANCE 20236400059373 HASTA EL 30 DE SEPTIEMBRE </v>
          </cell>
          <cell r="BL227"/>
          <cell r="BM227">
            <v>70663332</v>
          </cell>
          <cell r="BN227" t="str">
            <v>GRUPO DE VALIDACIÓN DE RESULTADOS DE AUDITORÍA</v>
          </cell>
          <cell r="BO227" t="str">
            <v>GESTOR DE OPERACIONES</v>
          </cell>
          <cell r="BP227" t="str">
            <v>JUAN CAMILO MARTINEZ RODRIGUEZ</v>
          </cell>
          <cell r="BQ227" t="str">
            <v>EN EJECUCION</v>
          </cell>
        </row>
        <row r="228">
          <cell r="C228">
            <v>142</v>
          </cell>
          <cell r="D228" t="str">
            <v>ADRES-CPS-142-2023</v>
          </cell>
          <cell r="E228" t="str">
            <v>CONTRATACION DIRECTA</v>
          </cell>
          <cell r="F228" t="str">
            <v>PRESTACION DE SERVICIOS PROFESIONALES</v>
          </cell>
          <cell r="G228" t="str">
            <v>INICIAL</v>
          </cell>
          <cell r="H228">
            <v>44952</v>
          </cell>
          <cell r="I228" t="str">
            <v>JULI BIBIANA VARGAS REYES</v>
          </cell>
          <cell r="J228" t="str">
            <v>CC</v>
          </cell>
          <cell r="K228">
            <v>52851595</v>
          </cell>
          <cell r="L228">
            <v>0</v>
          </cell>
          <cell r="M228" t="str">
            <v>Bogotá</v>
          </cell>
          <cell r="N228" t="str">
            <v>N</v>
          </cell>
          <cell r="O228" t="str">
            <v>N/A</v>
          </cell>
          <cell r="P228" t="str">
            <v>N/A</v>
          </cell>
          <cell r="Q228" t="str">
            <v>N/A</v>
          </cell>
          <cell r="R228">
            <v>44958</v>
          </cell>
          <cell r="S228">
            <v>45077</v>
          </cell>
          <cell r="T228">
            <v>119</v>
          </cell>
          <cell r="U228">
            <v>45077</v>
          </cell>
          <cell r="V228" t="str">
            <v>11 TP+E+11 MEP</v>
          </cell>
          <cell r="W228" t="str">
            <v>Prestar los servicios profesionales especializados a la Dirección de Otras Prestaciones de la ADRES para la ejecución de las actividades que forman parte de los procesos de revisión y verificación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228" t="str">
            <v>1. Apoyar en la definición. modificación y/o actualización de criterios de los manuales.
procesos y procedimientos. relacionados con la auditoría en salud en la Dirección de
Otras Prestaciones por conceptos de servicios de salud determinados por el Ministerio
de Salud y Protección Social;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Lo anterior. de conformidad con el
marco normativo vigente. los lineamientos y las instrucciones que se señalen frente al
particular. a fin de emitir los conceptos necesarios por la Dirección o respuestas a los
diferentes actores del SGSSS.
2. Apoyar a la Dirección de Otras Prestaciones en la elaboración de las respuestas de las
consultas y peticiones enviadas por los diferentes actores que conforman el Sistema de
Seguridad Social en Salud. así como de los diferentes entes de inspección. vigilancia.
control e investigación. que estén relacionadas con la prestación de servicios de salud a
víctimas de eventos de origen natural. de eventos terroristas. de las víctimas de
accidentes de tránsito cuando no exista cobertura por parte del SOAT y de las solicitudes
por servicios y tecnologías en salud no financiadas por la UPC.
3. Apoyar en la revisión de las observaciones sobre los diferentes insumos generados en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Elaborar las comunicaciones de resultado derivadas de la revisión y verificación de las
cuentas efectuadas por la ADRES o quien está defina. así como efectuar el respectivo
seguimiento de las mismas.
5. Participar en las reuniones o audiencias en que se solicite su asistencia por la relación
de los temas a tratar con las actividades del objeto contractual.
6. Las demás actividades que se deriven del objeto y naturaleza del contrato que para el
efecto le asigne la Dirección de Otras Prestaciones</v>
          </cell>
          <cell r="Y228">
            <v>370</v>
          </cell>
          <cell r="Z228">
            <v>93151501</v>
          </cell>
          <cell r="AA228">
            <v>29983788</v>
          </cell>
          <cell r="AB228">
            <v>29983788</v>
          </cell>
          <cell r="AM228">
            <v>7495947</v>
          </cell>
          <cell r="AQ228" t="str">
            <v>N/A</v>
          </cell>
          <cell r="AR228">
            <v>481</v>
          </cell>
          <cell r="AS228">
            <v>44936</v>
          </cell>
          <cell r="AT228">
            <v>29983788</v>
          </cell>
          <cell r="AU228">
            <v>886</v>
          </cell>
          <cell r="AV228">
            <v>44953</v>
          </cell>
          <cell r="AW228">
            <v>29983788</v>
          </cell>
          <cell r="AX228" t="str">
            <v>A-02-02-02-008-003-01</v>
          </cell>
          <cell r="AY228" t="str">
            <v>SERVICIOS DE CONSULTORÍA EN ADMINISTRACIÓN Y SERVICIOS DE GESTIÓN; SERVICIOS DE TECNOLOGÍA DE LA INFORMACIÓN</v>
          </cell>
          <cell r="AZ228" t="str">
            <v>ASEGURADORA SOLIDARIA DE COLOMBIA</v>
          </cell>
          <cell r="BA228" t="str">
            <v>380-47-994000131153</v>
          </cell>
          <cell r="BB228">
            <v>44953</v>
          </cell>
          <cell r="BC228" t="str">
            <v>CUMPLIMIENTO</v>
          </cell>
          <cell r="BD228">
            <v>25</v>
          </cell>
          <cell r="BE228">
            <v>7495947</v>
          </cell>
          <cell r="BF228">
            <v>44952</v>
          </cell>
          <cell r="BG228">
            <v>44957</v>
          </cell>
          <cell r="BH228">
            <v>45260</v>
          </cell>
          <cell r="BI228">
            <v>44954</v>
          </cell>
          <cell r="BJ228" t="str">
            <v>D. OTRAS PRESTACIONES</v>
          </cell>
          <cell r="BK228" t="str">
            <v>MAYRA ALEJANDRA PEREZ BEJARANO</v>
          </cell>
          <cell r="BM228">
            <v>1026550881</v>
          </cell>
          <cell r="BN228" t="str">
            <v>GRUPO DE VERIFICACIÓN Y AUDITORÍA DE CUENTAS</v>
          </cell>
          <cell r="BO228" t="str">
            <v>GESTOR DE OPERACIONES</v>
          </cell>
          <cell r="BP228" t="str">
            <v>JUAN CAMILO MARTINEZ RODRIGUEZ</v>
          </cell>
          <cell r="BQ228" t="str">
            <v>TERMINADO</v>
          </cell>
          <cell r="BR228" t="str">
            <v>FEMENINO</v>
          </cell>
          <cell r="BS228" t="str">
            <v>Bogotá</v>
          </cell>
          <cell r="BT228" t="str">
            <v>Cl 6D No 3 26 Interior 16 Belen</v>
          </cell>
          <cell r="BU228">
            <v>3204245392</v>
          </cell>
          <cell r="BV228" t="str">
            <v>julibibianava@hotmail.com</v>
          </cell>
          <cell r="BW228">
            <v>29466</v>
          </cell>
          <cell r="BX228">
            <v>45247</v>
          </cell>
          <cell r="BY228">
            <v>43</v>
          </cell>
          <cell r="BZ228" t="str">
            <v>SANITAS</v>
          </cell>
          <cell r="CA228" t="str">
            <v>PROTECCION</v>
          </cell>
          <cell r="CB228" t="str">
            <v>POSITIVA</v>
          </cell>
          <cell r="CC228" t="str">
            <v>ADMINISTRADORA DE EMPRESAS</v>
          </cell>
          <cell r="CH228" t="str">
            <v>CO1.PCCNTR.4485994</v>
          </cell>
        </row>
        <row r="229">
          <cell r="C229">
            <v>429</v>
          </cell>
          <cell r="D229" t="str">
            <v>ADRES-CPS-429-2023</v>
          </cell>
          <cell r="E229" t="str">
            <v>CONTRATACION DIRECTA</v>
          </cell>
          <cell r="F229" t="str">
            <v>PRESTACION DE SERVICIOS DE APOYO A LA GESTION</v>
          </cell>
          <cell r="G229" t="str">
            <v>INICIAL</v>
          </cell>
          <cell r="H229">
            <v>45040</v>
          </cell>
          <cell r="I229" t="str">
            <v>DAYANA HASBLEIDY AYALA GONZALEZ</v>
          </cell>
          <cell r="J229" t="str">
            <v>CC</v>
          </cell>
          <cell r="K229">
            <v>1032421630</v>
          </cell>
          <cell r="L229">
            <v>4</v>
          </cell>
          <cell r="M229" t="str">
            <v>Bogotá</v>
          </cell>
          <cell r="N229" t="str">
            <v>N</v>
          </cell>
          <cell r="O229" t="str">
            <v>N/A</v>
          </cell>
          <cell r="P229" t="str">
            <v>N/A</v>
          </cell>
          <cell r="Q229" t="str">
            <v>N/A</v>
          </cell>
          <cell r="R229">
            <v>45042</v>
          </cell>
          <cell r="S229">
            <v>45291</v>
          </cell>
          <cell r="T229">
            <v>249</v>
          </cell>
          <cell r="U229">
            <v>45291</v>
          </cell>
          <cell r="V229" t="str">
            <v>15 TFTL/TL+4 ME O 6 SES+4 ME</v>
          </cell>
          <cell r="W22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2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229">
            <v>93151501</v>
          </cell>
          <cell r="AA229">
            <v>38460399</v>
          </cell>
          <cell r="AB229">
            <v>38460399</v>
          </cell>
          <cell r="AM229">
            <v>4048463</v>
          </cell>
          <cell r="AQ229" t="str">
            <v>N/A</v>
          </cell>
          <cell r="AR229">
            <v>605</v>
          </cell>
          <cell r="AS229">
            <v>45016</v>
          </cell>
          <cell r="AT229">
            <v>1999940748</v>
          </cell>
          <cell r="AU229">
            <v>6558</v>
          </cell>
          <cell r="AV229">
            <v>45042</v>
          </cell>
          <cell r="AW229">
            <v>38460399</v>
          </cell>
          <cell r="AX229" t="str">
            <v>A-02-02-02-008-003-01</v>
          </cell>
          <cell r="AY229" t="str">
            <v>SERVICIOS DE CONSULTORÍA EN ADMINISTRACIÓN Y SERVICIOS DE GESTIÓN; SERVICIOS DE TECNOLOGÍA DE LA INFORMACIÓN</v>
          </cell>
          <cell r="AZ229" t="str">
            <v>SEGUROS DEL ESTADO</v>
          </cell>
          <cell r="BA229" t="str">
            <v>14-44-101180862</v>
          </cell>
          <cell r="BB229">
            <v>45042</v>
          </cell>
          <cell r="BC229" t="str">
            <v>CUMPLIMIENTO</v>
          </cell>
          <cell r="BD229">
            <v>25</v>
          </cell>
          <cell r="BE229">
            <v>9615099.75</v>
          </cell>
          <cell r="BF229">
            <v>45040</v>
          </cell>
          <cell r="BG229">
            <v>45042</v>
          </cell>
          <cell r="BH229">
            <v>45483</v>
          </cell>
          <cell r="BI229">
            <v>45041</v>
          </cell>
          <cell r="BJ229" t="str">
            <v>D. OTRAS PRESTACIONES</v>
          </cell>
          <cell r="BK229" t="str">
            <v>HEIDY PATRICIA PARRA CHAVARRO</v>
          </cell>
          <cell r="BM229">
            <v>52455010</v>
          </cell>
          <cell r="BN229" t="str">
            <v>GRUPO DE GESTIÓN DE RECONOCIMIENTOS</v>
          </cell>
          <cell r="BO229" t="str">
            <v>GESTOR DE OPERACIONES</v>
          </cell>
          <cell r="BP229" t="str">
            <v>ESPERANZA RODRIGUEZ ROLDAN</v>
          </cell>
          <cell r="BQ229" t="str">
            <v>EN EJECUCION</v>
          </cell>
          <cell r="BX229">
            <v>45247</v>
          </cell>
          <cell r="BY229">
            <v>123</v>
          </cell>
        </row>
        <row r="230">
          <cell r="C230">
            <v>122</v>
          </cell>
          <cell r="D230" t="str">
            <v>ADRES-CPS-122-2023</v>
          </cell>
          <cell r="E230" t="str">
            <v>CONTRATACION DIRECTA</v>
          </cell>
          <cell r="F230" t="str">
            <v>PRESTACION DE SERVICIOS PROFESIONALES</v>
          </cell>
          <cell r="G230" t="str">
            <v>INICIAL</v>
          </cell>
          <cell r="H230">
            <v>44949</v>
          </cell>
          <cell r="I230" t="str">
            <v>ANA MARIA VASQUEZ AVILA</v>
          </cell>
          <cell r="J230" t="str">
            <v>CC</v>
          </cell>
          <cell r="K230">
            <v>52852299</v>
          </cell>
          <cell r="L230">
            <v>1</v>
          </cell>
          <cell r="M230" t="str">
            <v>Bogotá</v>
          </cell>
          <cell r="N230" t="str">
            <v>N</v>
          </cell>
          <cell r="O230" t="str">
            <v>N/A</v>
          </cell>
          <cell r="P230" t="str">
            <v>N/A</v>
          </cell>
          <cell r="Q230" t="str">
            <v>N/A</v>
          </cell>
          <cell r="R230">
            <v>44951</v>
          </cell>
          <cell r="S230">
            <v>45070</v>
          </cell>
          <cell r="T230">
            <v>119</v>
          </cell>
          <cell r="U230">
            <v>45070</v>
          </cell>
          <cell r="V230" t="str">
            <v>11 TP+E+11 MEP</v>
          </cell>
          <cell r="W230" t="str">
            <v>Prestar servicios profesionales para asesorar jurídicamente. en aspectos administrativos. legislativos. judiciales y procesales de competencia de la Oficina Asesora Jurídica</v>
          </cell>
          <cell r="X230" t="str">
            <v xml:space="preserve">1. Brindar asesoría jurídica y estratégica a la Oficina Asesora Jurídica en los asuntos
administrativos y estratégicos de la OAJ de manera transversal.
2. Rendir un informe mensual asociado al diagnóstico. ejecución y plan de trabajo implementado
para el grupo de cobro coactivo. previa identificación del estado y operatividad del mismo.
3. Enviar informe de seguimiento a las funciones del grupo de cobro coactivo y el estado de los
contratos de dicho grupo.
4. Elaborar estadísticas derivadas de las bases de reparto del grupo de cobro coactivo donde se
evidencie el cumplimiento de los términos de cada una de las etapas que comprenden el
proceso de cobro.
5. Realizar un seguimiento conjunto con la Coordinación del grupo de cobro coactivo a las cargas
de los funcionarios y contratistas del grupo. reportando su estado mensual.
6. Revisar los formatos de todos los actos de trámite y definitivos que comprenden el proceso
de cobro y aplicar los ajustes que corresponden. si a ello hubiere lugar.
7. Proyectar los memorandos que deberá́ suscribir el jefe de la OAJ donde se impartan
lineamientos de ajustes a los formatos utilizados por el grupo de cobro coactivo. cuando a ello
hubiere lugar.
8. Proyectar los memorandos y requerimientos solicitados por el jefe de la OAJ en el marco de
sus competencias transversales.
9. Revisar los documentos que serían suscritos por el jefe de la OAJ y que sean proyectados
por el grupo de cobro coactivo de la OAJ.
10. Realizar seguimiento al recaudo de la cartera que debe recuperar el grupo de cobro coactivo.
11. Realizar acompañamiento al jefe de la oficina Asesora jurídica para el cumplimiento de las
funciones generales de la dependencia con el fin de vincular todas las acciones de los grupos
internos de trabajo. generando una acción articulada y coherente en el desarrollo de la gestió12. Emitirlos conceptos y recomendaciones jurídicas o administrativas que le sean solicitados por
el jefe de la Oficina Asesora Jurídica de la ADRES. relacionados con el objeto del contrato.
13. Brindar la asistencia técnica. asesoría. acompañamiento. capacitación y/o fortalecimiento de
los procesos. procedimientos. y mapas de riesgos de la oficina Asesora jurídica de acuerdo
con las funciones de la dependencia.
14. Asistir a las reuniones que señale el supervisor del contrato. relacionadas con el objeto del
contrato.
15. Apoyar en la supervisión de contratos en los que el supervisor sea el Jefe de la Oficina
Asesora Jurídica.
16. Cumplir con las demás actividades que estén relacionadas con el objeto contractual. </v>
          </cell>
          <cell r="Y230">
            <v>131</v>
          </cell>
          <cell r="Z230">
            <v>80121706</v>
          </cell>
          <cell r="AA230">
            <v>29963748</v>
          </cell>
          <cell r="AB230">
            <v>29963748</v>
          </cell>
          <cell r="AM230">
            <v>7490937</v>
          </cell>
          <cell r="AQ230" t="str">
            <v>N/A</v>
          </cell>
          <cell r="AR230">
            <v>524</v>
          </cell>
          <cell r="AS230">
            <v>44939</v>
          </cell>
          <cell r="AT230">
            <v>65620608</v>
          </cell>
          <cell r="AU230">
            <v>467</v>
          </cell>
          <cell r="AV230">
            <v>44949</v>
          </cell>
          <cell r="AW230">
            <v>29963748</v>
          </cell>
          <cell r="AX230" t="str">
            <v>A-02-02-02-008-002-01</v>
          </cell>
          <cell r="AY230" t="str">
            <v>SERVICIOS JURÍDICOS</v>
          </cell>
          <cell r="AZ230" t="str">
            <v>SEGUROS DEL ESTADO</v>
          </cell>
          <cell r="BA230" t="str">
            <v>33-46-101046732</v>
          </cell>
          <cell r="BB230">
            <v>44946</v>
          </cell>
          <cell r="BC230" t="str">
            <v>CUMPLIMIENTO</v>
          </cell>
          <cell r="BD230">
            <v>25</v>
          </cell>
          <cell r="BE230">
            <v>7490937</v>
          </cell>
          <cell r="BF230">
            <v>44946</v>
          </cell>
          <cell r="BG230">
            <v>44951</v>
          </cell>
          <cell r="BH230">
            <v>45257</v>
          </cell>
          <cell r="BI230">
            <v>44951</v>
          </cell>
          <cell r="BJ230" t="str">
            <v>O. ASESORA JURIDICA</v>
          </cell>
          <cell r="BK230" t="str">
            <v>YEIMY JOHANA AFRICANO MARTINEZ-LUIS MIGUEL RODRIGUEZ GARZON RAD 20231450012753 A PARTIR DEL 1 DE MARZO DE 2023</v>
          </cell>
          <cell r="BL230" t="str">
            <v>LUIS MIGUEL RODRIGUEZ GARZON RAD 20231450012753 A PARTIR DEL 1 DE MARZO DE 2023</v>
          </cell>
          <cell r="BM230">
            <v>1026270498</v>
          </cell>
          <cell r="BN230" t="str">
            <v>GRUPO PREJUDICIAL</v>
          </cell>
          <cell r="BO230" t="str">
            <v>GESTOR DE OPERACIONES</v>
          </cell>
          <cell r="BP230" t="str">
            <v>ROSA ELIANA RODRIGUEZ BERNAL</v>
          </cell>
          <cell r="BQ230" t="str">
            <v>TERMINADO</v>
          </cell>
          <cell r="BR230" t="str">
            <v>FEMENINO</v>
          </cell>
          <cell r="BS230" t="str">
            <v>Bogotá</v>
          </cell>
          <cell r="BT230" t="str">
            <v>Cl 152 B 58 C 49 Apto 901 torre 1 MAZUREN</v>
          </cell>
          <cell r="BU230">
            <v>2872289</v>
          </cell>
          <cell r="BV230" t="str">
            <v>anamariavasqueza@gmail.com</v>
          </cell>
          <cell r="BW230">
            <v>29497</v>
          </cell>
          <cell r="BX230">
            <v>45247</v>
          </cell>
          <cell r="BY230">
            <v>43</v>
          </cell>
          <cell r="BZ230" t="str">
            <v>FAMISANAR</v>
          </cell>
          <cell r="CA230" t="str">
            <v>PROTECCION</v>
          </cell>
          <cell r="CB230" t="str">
            <v>POSITIVA</v>
          </cell>
          <cell r="CC230" t="str">
            <v xml:space="preserve">ABOGADA-ESP  EN DERECHO
ADMINISTRATIVO </v>
          </cell>
          <cell r="CH230" t="str">
            <v>CO1.PCCNTR.4446991</v>
          </cell>
        </row>
        <row r="231">
          <cell r="C231">
            <v>609</v>
          </cell>
          <cell r="D231" t="str">
            <v>ADRES-CPS-609-2023</v>
          </cell>
          <cell r="E231" t="str">
            <v>CONTRATACION DIRECTA</v>
          </cell>
          <cell r="F231" t="str">
            <v>PRESTACION DE SERVICIOS PROFESIONALES</v>
          </cell>
          <cell r="G231" t="str">
            <v>INICIAL</v>
          </cell>
          <cell r="H231">
            <v>45091</v>
          </cell>
          <cell r="I231" t="str">
            <v>DAYRO ALEXANDER CASTILLO SIERRA</v>
          </cell>
          <cell r="J231" t="str">
            <v>CC</v>
          </cell>
          <cell r="K231">
            <v>1098638225</v>
          </cell>
          <cell r="L231">
            <v>7</v>
          </cell>
          <cell r="N231" t="str">
            <v>N</v>
          </cell>
          <cell r="O231" t="str">
            <v>N/A</v>
          </cell>
          <cell r="P231" t="str">
            <v>N/A</v>
          </cell>
          <cell r="Q231" t="str">
            <v>N/A</v>
          </cell>
          <cell r="R231">
            <v>45092</v>
          </cell>
          <cell r="S231">
            <v>45291</v>
          </cell>
          <cell r="T231">
            <v>199</v>
          </cell>
          <cell r="U231">
            <v>45291</v>
          </cell>
          <cell r="W231" t="str">
            <v>Prestar servicios profesionales para apoyar a las dependencias de la ADRES en el proceso de notificación de actos administrativos expedidos por la entidad</v>
          </cell>
          <cell r="X231" t="str">
            <v xml:space="preserve">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 </v>
          </cell>
          <cell r="Z231">
            <v>93151501</v>
          </cell>
          <cell r="AA231">
            <v>29830794</v>
          </cell>
          <cell r="AB231">
            <v>29830794</v>
          </cell>
          <cell r="AM231">
            <v>4261542</v>
          </cell>
          <cell r="AQ231" t="str">
            <v>N/A</v>
          </cell>
          <cell r="AR231">
            <v>770</v>
          </cell>
          <cell r="AS231">
            <v>45072</v>
          </cell>
          <cell r="AT231">
            <v>153415512</v>
          </cell>
          <cell r="AU231">
            <v>10123</v>
          </cell>
          <cell r="AV231">
            <v>45091</v>
          </cell>
          <cell r="AW231">
            <v>29830794</v>
          </cell>
          <cell r="AX231" t="str">
            <v>A-02-02-02-008-003-09</v>
          </cell>
          <cell r="AY231" t="str">
            <v>OTROS SERVICIOS PROFESIONALES Y TÉCNICOS N.C.P</v>
          </cell>
          <cell r="AZ231" t="str">
            <v>SEGUROS DEL ESTADO</v>
          </cell>
          <cell r="BA231" t="str">
            <v>33-46-101051792</v>
          </cell>
          <cell r="BB231">
            <v>45091</v>
          </cell>
          <cell r="BC231" t="str">
            <v>CUMPLIMIENTO</v>
          </cell>
          <cell r="BD231">
            <v>25</v>
          </cell>
          <cell r="BE231">
            <v>7457698.5</v>
          </cell>
          <cell r="BF231">
            <v>45091</v>
          </cell>
          <cell r="BG231">
            <v>45091</v>
          </cell>
          <cell r="BH231">
            <v>45481</v>
          </cell>
          <cell r="BI231">
            <v>45087</v>
          </cell>
          <cell r="BJ231" t="str">
            <v>O. ASESORA JURIDICA</v>
          </cell>
          <cell r="BK231" t="str">
            <v>LUIS MIGUEL RODRIGUEZ GARZON-MARCOS JAHER PARRA OVIEDO-ALISSON VALENTINA PINEDA LOPEZ RAD 20236400057223 A PARTIR DEL 13 DE SEPTIEMBRE</v>
          </cell>
          <cell r="BL231"/>
          <cell r="BM231">
            <v>79882728</v>
          </cell>
          <cell r="BN231" t="str">
            <v>O. ASESORA JURIDICA</v>
          </cell>
          <cell r="BO231" t="str">
            <v>JEFE</v>
          </cell>
          <cell r="BP231" t="str">
            <v>ESPERANZA RODRIGUEZ ROLDAN</v>
          </cell>
          <cell r="BQ231" t="str">
            <v>EN EJECUCION</v>
          </cell>
        </row>
        <row r="232">
          <cell r="C232">
            <v>419</v>
          </cell>
          <cell r="D232" t="str">
            <v>ADRES-CPS-419-2023</v>
          </cell>
          <cell r="E232" t="str">
            <v>CONTRATACION DIRECTA</v>
          </cell>
          <cell r="F232" t="str">
            <v>PRESTACION DE SERVICIOS DE APOYO A LA GESTION</v>
          </cell>
          <cell r="G232" t="str">
            <v>INICIAL</v>
          </cell>
          <cell r="H232">
            <v>45040</v>
          </cell>
          <cell r="I232" t="str">
            <v>JENNIFER DAYANA VILLAMIL CRUZ</v>
          </cell>
          <cell r="J232" t="str">
            <v>CC</v>
          </cell>
          <cell r="K232">
            <v>52858033</v>
          </cell>
          <cell r="L232">
            <v>5</v>
          </cell>
          <cell r="M232" t="str">
            <v>Bogotá</v>
          </cell>
          <cell r="N232" t="str">
            <v>N</v>
          </cell>
          <cell r="O232" t="str">
            <v>N/A</v>
          </cell>
          <cell r="P232" t="str">
            <v>N/A</v>
          </cell>
          <cell r="Q232" t="str">
            <v>N/A</v>
          </cell>
          <cell r="R232">
            <v>45041</v>
          </cell>
          <cell r="S232">
            <v>45291</v>
          </cell>
          <cell r="T232">
            <v>128</v>
          </cell>
          <cell r="U232">
            <v>45169</v>
          </cell>
          <cell r="V232" t="str">
            <v>15 TFTL/TL+4 ME O 6 SES+4 ME</v>
          </cell>
          <cell r="W23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3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232">
            <v>93151501</v>
          </cell>
          <cell r="AA232">
            <v>38460399</v>
          </cell>
          <cell r="AB232">
            <v>38460399</v>
          </cell>
          <cell r="AC232">
            <v>45169</v>
          </cell>
          <cell r="AM232">
            <v>4048463</v>
          </cell>
          <cell r="AQ232" t="str">
            <v>N/A</v>
          </cell>
          <cell r="AR232">
            <v>605</v>
          </cell>
          <cell r="AS232">
            <v>45016</v>
          </cell>
          <cell r="AT232">
            <v>1999940748</v>
          </cell>
          <cell r="AU232">
            <v>6182</v>
          </cell>
          <cell r="AV232">
            <v>45040</v>
          </cell>
          <cell r="AW232">
            <v>38460399</v>
          </cell>
          <cell r="AX232" t="str">
            <v>A-02-02-02-008-003-01</v>
          </cell>
          <cell r="AY232" t="str">
            <v>SERVICIOS DE CONSULTORÍA EN ADMINISTRACIÓN Y SERVICIOS DE GESTIÓN; SERVICIOS DE TECNOLOGÍA DE LA INFORMACIÓN</v>
          </cell>
          <cell r="AZ232" t="str">
            <v>SEGUROS DEL ESTADO</v>
          </cell>
          <cell r="BA232" t="str">
            <v>14-44-101180645</v>
          </cell>
          <cell r="BB232">
            <v>45040</v>
          </cell>
          <cell r="BC232" t="str">
            <v>CUMPLIMIENTO</v>
          </cell>
          <cell r="BD232">
            <v>25</v>
          </cell>
          <cell r="BE232">
            <v>9615099.75</v>
          </cell>
          <cell r="BF232">
            <v>45040</v>
          </cell>
          <cell r="BG232">
            <v>45041</v>
          </cell>
          <cell r="BH232">
            <v>45483</v>
          </cell>
          <cell r="BI232">
            <v>45041</v>
          </cell>
          <cell r="BJ232" t="str">
            <v>D. OTRAS PRESTACIONES</v>
          </cell>
          <cell r="BK232" t="str">
            <v>HEIDY PATRICIA PARRA CHAVARRO</v>
          </cell>
          <cell r="BM232">
            <v>52455010</v>
          </cell>
          <cell r="BN232" t="str">
            <v>GRUPO DE GESTIÓN DE RECONOCIMIENTOS</v>
          </cell>
          <cell r="BO232" t="str">
            <v>GESTOR DE OPERACIONES</v>
          </cell>
          <cell r="BP232" t="str">
            <v>KELLY JHOANA ITURRIAGO TORREGROSA</v>
          </cell>
          <cell r="BQ232" t="str">
            <v>TERMINADO</v>
          </cell>
          <cell r="BX232">
            <v>45247</v>
          </cell>
          <cell r="BY232">
            <v>123</v>
          </cell>
        </row>
        <row r="233">
          <cell r="C233">
            <v>866</v>
          </cell>
          <cell r="D233" t="str">
            <v>ADRES-CPS-866-2023</v>
          </cell>
          <cell r="E233" t="str">
            <v>CONTRATACION DIRECTA</v>
          </cell>
          <cell r="F233" t="str">
            <v>PRESTACION DE SERVICIOS DE APOYO A LA GESTION</v>
          </cell>
          <cell r="G233" t="str">
            <v>INICIAL</v>
          </cell>
          <cell r="H233">
            <v>45100</v>
          </cell>
          <cell r="I233" t="str">
            <v>DAYSI LIZETT AGUDELO GALINDO</v>
          </cell>
          <cell r="J233" t="str">
            <v>CC</v>
          </cell>
          <cell r="K233">
            <v>52961584</v>
          </cell>
          <cell r="L233">
            <v>1</v>
          </cell>
          <cell r="N233" t="str">
            <v>N</v>
          </cell>
          <cell r="O233" t="str">
            <v>N/A</v>
          </cell>
          <cell r="P233" t="str">
            <v>N/A</v>
          </cell>
          <cell r="Q233" t="str">
            <v>N/A</v>
          </cell>
          <cell r="R233">
            <v>45104</v>
          </cell>
          <cell r="S233">
            <v>45291</v>
          </cell>
          <cell r="T233">
            <v>187</v>
          </cell>
          <cell r="U233">
            <v>45291</v>
          </cell>
          <cell r="V233" t="str">
            <v>15 TFTL/TL+4 ME O 6 SES+4 ME</v>
          </cell>
          <cell r="W23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3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233">
            <v>93151501</v>
          </cell>
          <cell r="AA233">
            <v>28339241</v>
          </cell>
          <cell r="AB233">
            <v>28339241</v>
          </cell>
          <cell r="AM233">
            <v>4048463</v>
          </cell>
          <cell r="AQ233" t="str">
            <v>N/A</v>
          </cell>
          <cell r="AR233">
            <v>736</v>
          </cell>
          <cell r="AS233">
            <v>45065</v>
          </cell>
          <cell r="AT233">
            <v>651802543</v>
          </cell>
          <cell r="AU233">
            <v>10274</v>
          </cell>
          <cell r="AV233">
            <v>45103</v>
          </cell>
          <cell r="AW233">
            <v>28339241</v>
          </cell>
          <cell r="AX233" t="str">
            <v>A-02-02-02-008-003-01</v>
          </cell>
          <cell r="AY233" t="str">
            <v>SERVICIOS DE CONSULTORÍA EN ADMINISTRACIÓN Y SERVICIOS DE GESTIÓN; SERVICIOS DE TECNOLOGÍA DE LA INFORMACIÓN</v>
          </cell>
          <cell r="AZ233" t="str">
            <v>SEGUROS DEL ESTADO</v>
          </cell>
          <cell r="BA233" t="str">
            <v>14-46-104096143</v>
          </cell>
          <cell r="BB233">
            <v>45103</v>
          </cell>
          <cell r="BC233" t="str">
            <v>CUMPLIMIENTO</v>
          </cell>
          <cell r="BD233">
            <v>25</v>
          </cell>
          <cell r="BE233">
            <v>7084810.25</v>
          </cell>
          <cell r="BF233">
            <v>45103</v>
          </cell>
          <cell r="BG233">
            <v>45104</v>
          </cell>
          <cell r="BH233">
            <v>45475</v>
          </cell>
          <cell r="BI233">
            <v>45104</v>
          </cell>
          <cell r="BJ233" t="str">
            <v>D. OTRAS PRESTACIONES</v>
          </cell>
          <cell r="BK233" t="str">
            <v>MAURICIO ANDRES GONZALEZ ANTOLINEZ</v>
          </cell>
          <cell r="BM233">
            <v>80074021</v>
          </cell>
          <cell r="BN233" t="str">
            <v>GRUPO DE GESTIÓN DE RECONOCIMIENTOS</v>
          </cell>
          <cell r="BO233" t="str">
            <v>GESTOR DE OPERACIONES</v>
          </cell>
          <cell r="BP233" t="str">
            <v>KELLY JHOANA ITURRIAGO TORREGROSA</v>
          </cell>
          <cell r="BQ233" t="str">
            <v>EN EJECUCION</v>
          </cell>
        </row>
        <row r="234">
          <cell r="C234">
            <v>345</v>
          </cell>
          <cell r="D234" t="str">
            <v>ADRES-CPS-345-2023</v>
          </cell>
          <cell r="E234" t="str">
            <v>CONTRATACION DIRECTA</v>
          </cell>
          <cell r="F234" t="str">
            <v>PRESTACION DE SERVICIOS DE APOYO A LA GESTION</v>
          </cell>
          <cell r="G234" t="str">
            <v>INICIAL</v>
          </cell>
          <cell r="H234">
            <v>44965</v>
          </cell>
          <cell r="I234" t="str">
            <v>YEIMY TRINIDAD SUAREZ BOHORQUEZ</v>
          </cell>
          <cell r="J234" t="str">
            <v>CC</v>
          </cell>
          <cell r="K234">
            <v>52861544</v>
          </cell>
          <cell r="L234">
            <v>8</v>
          </cell>
          <cell r="M234" t="str">
            <v>Bogotá</v>
          </cell>
          <cell r="N234" t="str">
            <v>N</v>
          </cell>
          <cell r="O234" t="str">
            <v>N/A</v>
          </cell>
          <cell r="P234" t="str">
            <v>N/A</v>
          </cell>
          <cell r="Q234" t="str">
            <v>N/A</v>
          </cell>
          <cell r="R234">
            <v>44966</v>
          </cell>
          <cell r="S234">
            <v>45085</v>
          </cell>
          <cell r="T234">
            <v>119</v>
          </cell>
          <cell r="U234">
            <v>45085</v>
          </cell>
          <cell r="V234" t="str">
            <v>15 TFTL/TL+4 ME O 6 SES+4 ME</v>
          </cell>
          <cell r="W23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3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34">
            <v>301</v>
          </cell>
          <cell r="Z234">
            <v>93151501</v>
          </cell>
          <cell r="AA234">
            <v>16193852</v>
          </cell>
          <cell r="AB234">
            <v>16193852</v>
          </cell>
          <cell r="AC234"/>
          <cell r="AD234"/>
          <cell r="AE234"/>
          <cell r="AF234"/>
          <cell r="AG234"/>
          <cell r="AH234"/>
          <cell r="AI234"/>
          <cell r="AJ234"/>
          <cell r="AK234"/>
          <cell r="AL234"/>
          <cell r="AM234">
            <v>4048463</v>
          </cell>
          <cell r="AN234"/>
          <cell r="AO234"/>
          <cell r="AP234"/>
          <cell r="AQ234" t="str">
            <v>N/A</v>
          </cell>
          <cell r="AR234">
            <v>432</v>
          </cell>
          <cell r="AS234">
            <v>44936</v>
          </cell>
          <cell r="AT234">
            <v>615366376</v>
          </cell>
          <cell r="AU234">
            <v>2518</v>
          </cell>
          <cell r="AV234">
            <v>44965</v>
          </cell>
          <cell r="AW234">
            <v>16193852</v>
          </cell>
          <cell r="AX234" t="str">
            <v>A-02-02-02-008-003-01</v>
          </cell>
          <cell r="AY234" t="str">
            <v>SERVICIOS DE CONSULTORÍA EN ADMINISTRACIÓN Y SERVICIOS DE GESTIÓN; SERVICIOS DE TECNOLOGÍA DE LA INFORMACIÓN</v>
          </cell>
          <cell r="AZ234" t="str">
            <v>SEGUROS DEL ESTADO</v>
          </cell>
          <cell r="BA234" t="str">
            <v>14-46-101087287</v>
          </cell>
          <cell r="BB234">
            <v>44966</v>
          </cell>
          <cell r="BC234" t="str">
            <v>CUMPLIMIENTO</v>
          </cell>
          <cell r="BD234">
            <v>25</v>
          </cell>
          <cell r="BE234">
            <v>4048463</v>
          </cell>
          <cell r="BF234">
            <v>44965</v>
          </cell>
          <cell r="BG234">
            <v>44966</v>
          </cell>
          <cell r="BH234">
            <v>45278</v>
          </cell>
          <cell r="BI234">
            <v>44964</v>
          </cell>
          <cell r="BJ234" t="str">
            <v>D. OTRAS PRESTACIONES</v>
          </cell>
          <cell r="BK234" t="str">
            <v>ANDREA RODRIGUEZ SIERRA</v>
          </cell>
          <cell r="BL234"/>
          <cell r="BM234">
            <v>52394998</v>
          </cell>
          <cell r="BN234" t="str">
            <v>GRUPO DE VERIFICACION Y AUDITORIA DE CUENTAS</v>
          </cell>
          <cell r="BO234" t="str">
            <v>GESTOR DE OPERACIONES</v>
          </cell>
          <cell r="BP234" t="str">
            <v>JOSE WILLMAN TORRRES GOMEZ</v>
          </cell>
          <cell r="BQ234" t="str">
            <v>TERMINADO</v>
          </cell>
          <cell r="BR234" t="str">
            <v>FEMENINO</v>
          </cell>
          <cell r="BS234" t="str">
            <v>Bogotá</v>
          </cell>
          <cell r="BT234" t="str">
            <v>Cra 93 D No 6-37 int 16-apt 101</v>
          </cell>
          <cell r="BU234">
            <v>4636422</v>
          </cell>
          <cell r="BV234" t="str">
            <v>trininy83@hotmail.com</v>
          </cell>
          <cell r="BW234">
            <v>30405</v>
          </cell>
          <cell r="BX234">
            <v>45247</v>
          </cell>
          <cell r="BY234">
            <v>40</v>
          </cell>
          <cell r="BZ234" t="str">
            <v>FAMISANAR</v>
          </cell>
          <cell r="CA234" t="str">
            <v>PORVENIR</v>
          </cell>
          <cell r="CB234" t="str">
            <v>POSITIVA</v>
          </cell>
          <cell r="CC234" t="str">
            <v>TECNICO EN SECREATRIADO CONTABLE SISTEMATIZADO</v>
          </cell>
          <cell r="CD234"/>
          <cell r="CE234"/>
          <cell r="CF234"/>
          <cell r="CG234"/>
          <cell r="CH234" t="str">
            <v>CO1.PCCNTR.4577435</v>
          </cell>
          <cell r="CI234"/>
          <cell r="CJ234"/>
          <cell r="CK234"/>
          <cell r="CL234"/>
          <cell r="CM234"/>
          <cell r="CN234"/>
          <cell r="CO234"/>
        </row>
        <row r="235">
          <cell r="C235">
            <v>660</v>
          </cell>
          <cell r="D235" t="str">
            <v>ADRES-CPS-660-2023</v>
          </cell>
          <cell r="E235" t="str">
            <v>CONTRATACION DIRECTA</v>
          </cell>
          <cell r="F235" t="str">
            <v>PRESTACION DE SERVICIOS PROFESIONALES</v>
          </cell>
          <cell r="G235" t="str">
            <v>INICIAL</v>
          </cell>
          <cell r="H235">
            <v>45084</v>
          </cell>
          <cell r="I235" t="str">
            <v>DEISSY DAYANA GRANADOS PUENTES</v>
          </cell>
          <cell r="J235" t="str">
            <v>CC</v>
          </cell>
          <cell r="K235">
            <v>46383884</v>
          </cell>
          <cell r="L235">
            <v>4</v>
          </cell>
          <cell r="M235" t="str">
            <v>Bogotá</v>
          </cell>
          <cell r="N235" t="str">
            <v>N</v>
          </cell>
          <cell r="O235" t="str">
            <v>N/A</v>
          </cell>
          <cell r="P235" t="str">
            <v>N/A</v>
          </cell>
          <cell r="Q235" t="str">
            <v>N/A</v>
          </cell>
          <cell r="R235">
            <v>45085</v>
          </cell>
          <cell r="S235">
            <v>45291</v>
          </cell>
          <cell r="T235">
            <v>206</v>
          </cell>
          <cell r="U235">
            <v>45291</v>
          </cell>
          <cell r="W235" t="str">
            <v>Prestar servicios profesionales en el desarrollo de las actividades de los procesos y subprocesos de compensación del régimen contributivo de salud, así como en los procesos del régimen exceptuado y/o especial de la Subdirección de Liquidaciones del Aseguramiento</v>
          </cell>
          <cell r="X235" t="str">
            <v>1. Efectuar el seguimiento y monitoreo al proceso de liquidación y reconocimiento de prestaciones económicas y devolución de aportes del régimen especial y exceptuado, validando y verificando los resultados arrojados, el cumplimiento de las diferentes fases y realizando análisis de resultados en cada etapa del proceso. 2. Verificar la documentación relacionada con las solicitudes de los usuarios respecto al proceso de liquidación y reconocimiento de prestaciones económicas del régimen especial y exceptuado, aplicando y mejorando los controles necesarios para garantizar el pago de las prestaciones. 3. Proponer mejoras a los procesos que se ejecutan, haciendo las recomendaciones y sugerencias para que se revise su conveniencia y aplicación de conformidad con los procedimientos establecidos en la Subdirección de Liquidaciones del Aseguramiento. 4.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5.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6. Proyectar respuesta a los derechos de petición relacionados con los procesos de liquidación y reconocimiento de prestaciones económicas y devolución de aportes del régimen especial y exceptuado, cuyo trámite le sea asignado. 7. Documentar las actividades objeto de ejecución entregando los respectivos soportes para que la ADRES tenga la trazabilidad de los asuntos desarrollados y asignados. 8. Participar en las reuniones en las cuales sea convocada por el Supervisor del Contrato y que requiera la Subdirección de Liquidación y Garantías en relación con los temas y actividades asignadas de conformidad con objeto del contrato.</v>
          </cell>
          <cell r="Z235">
            <v>93151501</v>
          </cell>
          <cell r="AA235">
            <v>42064316</v>
          </cell>
          <cell r="AB235">
            <v>42064316</v>
          </cell>
          <cell r="AM235">
            <v>6009188</v>
          </cell>
          <cell r="AQ235" t="str">
            <v>N/A</v>
          </cell>
          <cell r="AR235">
            <v>740</v>
          </cell>
          <cell r="AS235">
            <v>45071</v>
          </cell>
          <cell r="AT235">
            <v>42064316</v>
          </cell>
          <cell r="AU235">
            <v>10080</v>
          </cell>
          <cell r="AV235">
            <v>45085</v>
          </cell>
          <cell r="AW235">
            <v>42064316</v>
          </cell>
          <cell r="AX235" t="str">
            <v>A-02-02-02-008-003-01</v>
          </cell>
          <cell r="AY235" t="str">
            <v>SERVICIOS DE CONSULTORÍA EN ADMINISTRACIÓN Y SERVICIOS DE GESTIÓN; SERVICIOS DE TECNOLOGÍA DE LA INFORMACIÓN</v>
          </cell>
          <cell r="AZ235" t="str">
            <v>ASEGURADORA SOLIDARIA DE COLOMBIA</v>
          </cell>
          <cell r="BA235" t="str">
            <v>340-47994000045600</v>
          </cell>
          <cell r="BB235">
            <v>45083</v>
          </cell>
          <cell r="BC235" t="str">
            <v>CUMPLIMIENTO</v>
          </cell>
          <cell r="BD235">
            <v>25</v>
          </cell>
          <cell r="BE235">
            <v>10516079</v>
          </cell>
          <cell r="BF235">
            <v>45083</v>
          </cell>
          <cell r="BG235">
            <v>45085</v>
          </cell>
          <cell r="BH235">
            <v>45478</v>
          </cell>
          <cell r="BI235">
            <v>45085</v>
          </cell>
          <cell r="BJ235" t="str">
            <v>SUBDIRECCIÓN DE LIQUIDACIONES DEL ASEGURAMIENTO</v>
          </cell>
          <cell r="BK235" t="str">
            <v>CLAUDIA PULIDO BUITRAGO</v>
          </cell>
          <cell r="BM235">
            <v>52351328</v>
          </cell>
          <cell r="BN235" t="str">
            <v>SUBDIRECCION DE LIQUIDACIONES DEL ASEGURAMIENTO</v>
          </cell>
          <cell r="BO235" t="str">
            <v>SUBDIRECTORA</v>
          </cell>
          <cell r="BP235" t="str">
            <v>JOSE WILLMAN TORRRES GOMEZ</v>
          </cell>
          <cell r="BQ235" t="str">
            <v>EN EJECUCION</v>
          </cell>
        </row>
        <row r="236">
          <cell r="C236">
            <v>170</v>
          </cell>
          <cell r="D236" t="str">
            <v>ADRES-CPS-170-2023</v>
          </cell>
          <cell r="E236" t="str">
            <v>CONTRATACION DIRECTA</v>
          </cell>
          <cell r="F236" t="str">
            <v>PRESTACION DE SERVICIOS DE APOYO A LA GESTION</v>
          </cell>
          <cell r="G236" t="str">
            <v>INICIAL</v>
          </cell>
          <cell r="H236">
            <v>44958</v>
          </cell>
          <cell r="I236" t="str">
            <v xml:space="preserve">YOMARA VARGAS </v>
          </cell>
          <cell r="J236" t="str">
            <v>CC</v>
          </cell>
          <cell r="K236">
            <v>52862015</v>
          </cell>
          <cell r="L236">
            <v>8</v>
          </cell>
          <cell r="M236" t="str">
            <v>Bogotá</v>
          </cell>
          <cell r="N236" t="str">
            <v>N</v>
          </cell>
          <cell r="O236" t="str">
            <v>N/A</v>
          </cell>
          <cell r="P236" t="str">
            <v>N/A</v>
          </cell>
          <cell r="Q236" t="str">
            <v>N/A</v>
          </cell>
          <cell r="R236">
            <v>44959</v>
          </cell>
          <cell r="S236">
            <v>45078</v>
          </cell>
          <cell r="T236">
            <v>119</v>
          </cell>
          <cell r="U236">
            <v>45078</v>
          </cell>
          <cell r="V236" t="str">
            <v>15 TFTL/TL+4 ME O 6 SES+4 ME</v>
          </cell>
          <cell r="W23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3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36">
            <v>302</v>
          </cell>
          <cell r="Z236">
            <v>93151501</v>
          </cell>
          <cell r="AA236">
            <v>16193852</v>
          </cell>
          <cell r="AB236">
            <v>16193852</v>
          </cell>
          <cell r="AM236">
            <v>4048463</v>
          </cell>
          <cell r="AQ236" t="str">
            <v>N/A</v>
          </cell>
          <cell r="AR236">
            <v>432</v>
          </cell>
          <cell r="AS236">
            <v>44936</v>
          </cell>
          <cell r="AT236">
            <v>615366376</v>
          </cell>
          <cell r="AU236">
            <v>2450</v>
          </cell>
          <cell r="AV236">
            <v>44958</v>
          </cell>
          <cell r="AW236">
            <v>16193852</v>
          </cell>
          <cell r="AX236" t="str">
            <v>A-02-02-02-008-003-01</v>
          </cell>
          <cell r="AY236" t="str">
            <v>SERVICIOS DE CONSULTORÍA EN ADMINISTRACIÓN Y SERVICIOS DE GESTIÓN; SERVICIOS DE TECNOLOGÍA DE LA INFORMACIÓN</v>
          </cell>
          <cell r="AZ236" t="str">
            <v>SEGUROS DEL ESTADO</v>
          </cell>
          <cell r="BA236" t="str">
            <v>14-46-101085699</v>
          </cell>
          <cell r="BB236">
            <v>44958</v>
          </cell>
          <cell r="BC236" t="str">
            <v>CUMPLIMIENTO</v>
          </cell>
          <cell r="BD236">
            <v>25</v>
          </cell>
          <cell r="BE236">
            <v>4048463</v>
          </cell>
          <cell r="BF236">
            <v>44958</v>
          </cell>
          <cell r="BG236">
            <v>44959</v>
          </cell>
          <cell r="BH236">
            <v>45291</v>
          </cell>
          <cell r="BI236">
            <v>44959</v>
          </cell>
          <cell r="BJ236" t="str">
            <v>D. OTRAS PRESTACIONES</v>
          </cell>
          <cell r="BK236" t="str">
            <v>MAURICIO ANDRES GONZALEZ ANTOLINEZ-JHAN PIERO CAMPOS CUELLAR RAD 20231450026523 DEL 2 AL 23 DE MAYO DE 2023</v>
          </cell>
          <cell r="BM236">
            <v>80074021</v>
          </cell>
          <cell r="BN236" t="str">
            <v>GRUPO DE GESTIÓN DE RECONOCIMIENTOS</v>
          </cell>
          <cell r="BO236" t="str">
            <v>GESTOR DE OPERACIONES</v>
          </cell>
          <cell r="BP236" t="str">
            <v>JOSE WILLMAN TORRRES GOMEZ</v>
          </cell>
          <cell r="BQ236" t="str">
            <v>TERMINADO</v>
          </cell>
          <cell r="BR236" t="str">
            <v>FEMENINO</v>
          </cell>
          <cell r="BS236" t="str">
            <v>Bogotá</v>
          </cell>
          <cell r="BT236" t="str">
            <v>Cll 146 No 17-98 Apto 403</v>
          </cell>
          <cell r="BU236">
            <v>3165380044</v>
          </cell>
          <cell r="BV236" t="str">
            <v> xiosan7@hotmail.com</v>
          </cell>
          <cell r="BW236">
            <v>29733</v>
          </cell>
          <cell r="BX236">
            <v>45247</v>
          </cell>
          <cell r="BY236">
            <v>42</v>
          </cell>
          <cell r="BZ236" t="str">
            <v>ALIANSALUD</v>
          </cell>
          <cell r="CA236" t="str">
            <v>PORVENIR</v>
          </cell>
          <cell r="CB236" t="str">
            <v>POSITIVA</v>
          </cell>
          <cell r="CC236" t="str">
            <v>CONTADURIA PUBLICA</v>
          </cell>
          <cell r="CH236" t="str">
            <v>CO1.PCCNTR.4516097</v>
          </cell>
        </row>
        <row r="237">
          <cell r="C237">
            <v>742</v>
          </cell>
          <cell r="D237" t="str">
            <v>ADRES-CPS-742-2023</v>
          </cell>
          <cell r="E237" t="str">
            <v>CONTRATACION DIRECTA</v>
          </cell>
          <cell r="F237" t="str">
            <v>PRESTACION DE SERVICIOS PROFESIONALES</v>
          </cell>
          <cell r="G237" t="str">
            <v>INICIAL</v>
          </cell>
          <cell r="H237">
            <v>45084</v>
          </cell>
          <cell r="I237" t="str">
            <v>DEISY LILIANA VELASQUEZ ALARCON</v>
          </cell>
          <cell r="J237" t="str">
            <v>CC</v>
          </cell>
          <cell r="K237">
            <v>1023873742</v>
          </cell>
          <cell r="L237">
            <v>7</v>
          </cell>
          <cell r="N237" t="str">
            <v>N</v>
          </cell>
          <cell r="O237" t="str">
            <v>N/A</v>
          </cell>
          <cell r="P237" t="str">
            <v>N/A</v>
          </cell>
          <cell r="Q237" t="str">
            <v>N/A</v>
          </cell>
          <cell r="R237">
            <v>45090</v>
          </cell>
          <cell r="S237">
            <v>45291</v>
          </cell>
          <cell r="T237">
            <v>201</v>
          </cell>
          <cell r="U237">
            <v>45291</v>
          </cell>
          <cell r="V237" t="str">
            <v>13 TP+25 MEP</v>
          </cell>
          <cell r="W23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3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237">
            <v>93151501</v>
          </cell>
          <cell r="AA237">
            <v>41462296</v>
          </cell>
          <cell r="AB237">
            <v>41462296</v>
          </cell>
          <cell r="AM237">
            <v>5182787</v>
          </cell>
          <cell r="AQ237" t="str">
            <v>N/A</v>
          </cell>
          <cell r="AR237">
            <v>735</v>
          </cell>
          <cell r="AS237">
            <v>45065</v>
          </cell>
          <cell r="AT237">
            <v>1368255768</v>
          </cell>
          <cell r="AU237">
            <v>10093</v>
          </cell>
          <cell r="AV237">
            <v>45086</v>
          </cell>
          <cell r="AW237">
            <v>41462296</v>
          </cell>
          <cell r="AX237" t="str">
            <v>A-02-02-02-008-003-01</v>
          </cell>
          <cell r="AY237" t="str">
            <v>SERVICIOS DE CONSULTORÍA EN ADMINISTRACIÓN Y SERVICIOS DE GESTIÓN; SERVICIOS DE TECNOLOGÍA DE LA INFORMACIÓN</v>
          </cell>
          <cell r="AZ237" t="str">
            <v>SEGUROS DEL ESTADO</v>
          </cell>
          <cell r="BA237" t="str">
            <v>14-44-101184670</v>
          </cell>
          <cell r="BB237">
            <v>45086</v>
          </cell>
          <cell r="BC237" t="str">
            <v>CUMPLIMIENTO</v>
          </cell>
          <cell r="BD237">
            <v>25</v>
          </cell>
          <cell r="BE237">
            <v>10365574</v>
          </cell>
          <cell r="BF237">
            <v>45084</v>
          </cell>
          <cell r="BG237">
            <v>45090</v>
          </cell>
          <cell r="BH237">
            <v>45483</v>
          </cell>
          <cell r="BI237">
            <v>45086</v>
          </cell>
          <cell r="BJ237" t="str">
            <v>D. OTRAS PRESTACIONES</v>
          </cell>
          <cell r="BK237" t="str">
            <v>WILLIAM ENRIQUE TORRES RODRIGUEZ-JHAN PIERO CAMPOS CUELLAR RAD 20236400040153 A PARTIR DEL 20 DE JUNIO AL 11 DE JULIO DE 2023</v>
          </cell>
          <cell r="BL237"/>
          <cell r="BM237">
            <v>11275886</v>
          </cell>
          <cell r="BN237" t="str">
            <v>GRUPO DE VERIFICACION Y AUDITORIA DE CUENTAS</v>
          </cell>
          <cell r="BO237" t="str">
            <v>GESTOR DE OPERACIONES</v>
          </cell>
          <cell r="BP237" t="str">
            <v>JENNY CAROLINA GARCIA VARON</v>
          </cell>
          <cell r="BQ237" t="str">
            <v>EN EJECUCION</v>
          </cell>
        </row>
        <row r="238">
          <cell r="C238">
            <v>713</v>
          </cell>
          <cell r="D238" t="str">
            <v>ADRES-CPS-713-2023</v>
          </cell>
          <cell r="E238" t="str">
            <v>CONTRATACION DIRECTA</v>
          </cell>
          <cell r="F238" t="str">
            <v>PRESTACION DE SERVICIOS DE APOYO A LA GESTION</v>
          </cell>
          <cell r="G238" t="str">
            <v>INICIAL</v>
          </cell>
          <cell r="H238">
            <v>45090</v>
          </cell>
          <cell r="I238" t="str">
            <v>DEISY PAOLA MATEUS MATEUS</v>
          </cell>
          <cell r="J238" t="str">
            <v>CC</v>
          </cell>
          <cell r="K238">
            <v>1032368557</v>
          </cell>
          <cell r="L238">
            <v>8</v>
          </cell>
          <cell r="M238" t="str">
            <v>Bogotá</v>
          </cell>
          <cell r="N238" t="str">
            <v>N</v>
          </cell>
          <cell r="O238" t="str">
            <v>N/A</v>
          </cell>
          <cell r="P238" t="str">
            <v>N/A</v>
          </cell>
          <cell r="Q238" t="str">
            <v>N/A</v>
          </cell>
          <cell r="R238">
            <v>45091</v>
          </cell>
          <cell r="S238">
            <v>45291</v>
          </cell>
          <cell r="T238">
            <v>200</v>
          </cell>
          <cell r="U238">
            <v>45291</v>
          </cell>
          <cell r="V238" t="str">
            <v>15 TFTL/TL+4 ME O 6 SES+4 ME</v>
          </cell>
          <cell r="W238"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38"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238">
            <v>93151501</v>
          </cell>
          <cell r="AA238">
            <v>38460399</v>
          </cell>
          <cell r="AB238">
            <v>38460399</v>
          </cell>
          <cell r="AM238">
            <v>4048463</v>
          </cell>
          <cell r="AQ238" t="str">
            <v>N/A</v>
          </cell>
          <cell r="AR238">
            <v>605</v>
          </cell>
          <cell r="AS238">
            <v>45016</v>
          </cell>
          <cell r="AT238">
            <v>1999940748</v>
          </cell>
          <cell r="AU238">
            <v>10118</v>
          </cell>
          <cell r="AV238">
            <v>45091</v>
          </cell>
          <cell r="AW238">
            <v>38460399</v>
          </cell>
          <cell r="AX238" t="str">
            <v>A-02-02-02-008-003-01</v>
          </cell>
          <cell r="AY238" t="str">
            <v>SERVICIOS DE CONSULTORÍA EN ADMINISTRACIÓN Y SERVICIOS DE GESTIÓN; SERVICIOS DE TECNOLOGÍA DE LA INFORMACIÓN</v>
          </cell>
          <cell r="AZ238" t="str">
            <v>SEGUROS DEL ESTADO</v>
          </cell>
          <cell r="BA238" t="str">
            <v>14-46-101095478</v>
          </cell>
          <cell r="BB238">
            <v>45091</v>
          </cell>
          <cell r="BC238" t="str">
            <v>CUMPLIMIENTO</v>
          </cell>
          <cell r="BD238">
            <v>25</v>
          </cell>
          <cell r="BE238">
            <v>9615099.75</v>
          </cell>
          <cell r="BF238">
            <v>45090</v>
          </cell>
          <cell r="BG238">
            <v>45091</v>
          </cell>
          <cell r="BH238">
            <v>45483</v>
          </cell>
          <cell r="BI238">
            <v>45091</v>
          </cell>
          <cell r="BJ238" t="str">
            <v>D. OTRAS PRESTACIONES</v>
          </cell>
          <cell r="BK238" t="str">
            <v>JULIAN ANDRES BURITICA MEJIA-EDINSON MAURICIO HERNANDEZ MANRIQUE RAD 20236400056443 A PARTIR DEL 11 AL 29 DE SEPTIEMBRE</v>
          </cell>
          <cell r="BM238">
            <v>1078366532</v>
          </cell>
          <cell r="BN238" t="str">
            <v>GRUPO DE GESTIÓN DE RECONOCIMIENTOS</v>
          </cell>
          <cell r="BO238" t="str">
            <v>GESTOR DE OPERACIONES</v>
          </cell>
          <cell r="BP238" t="str">
            <v>JOSE WILLMAN TORRRES GOMEZ</v>
          </cell>
          <cell r="BQ238" t="str">
            <v>EN EJECUCION</v>
          </cell>
        </row>
        <row r="239">
          <cell r="C239">
            <v>89</v>
          </cell>
          <cell r="D239" t="str">
            <v>ADRES-CPS-089-2023</v>
          </cell>
          <cell r="E239" t="str">
            <v>CONTRATACION DIRECTA</v>
          </cell>
          <cell r="F239" t="str">
            <v>PRESTACION DE SERVICIOS PROFESIONALES</v>
          </cell>
          <cell r="G239" t="str">
            <v>INICIAL</v>
          </cell>
          <cell r="H239">
            <v>44951</v>
          </cell>
          <cell r="I239" t="str">
            <v>MARY LUZ SIERRA VILLALBA</v>
          </cell>
          <cell r="J239" t="str">
            <v>CC</v>
          </cell>
          <cell r="K239">
            <v>52880242</v>
          </cell>
          <cell r="L239">
            <v>1</v>
          </cell>
          <cell r="M239" t="str">
            <v>Bogotá</v>
          </cell>
          <cell r="N239" t="str">
            <v>N</v>
          </cell>
          <cell r="O239" t="str">
            <v>N/A</v>
          </cell>
          <cell r="P239" t="str">
            <v>N/A</v>
          </cell>
          <cell r="Q239" t="str">
            <v>N/A</v>
          </cell>
          <cell r="R239">
            <v>44953</v>
          </cell>
          <cell r="S239">
            <v>45072</v>
          </cell>
          <cell r="T239">
            <v>119</v>
          </cell>
          <cell r="U239">
            <v>45072</v>
          </cell>
          <cell r="V239" t="str">
            <v>13 TP+25 MEP</v>
          </cell>
          <cell r="W23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3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239">
            <v>357</v>
          </cell>
          <cell r="Z239">
            <v>93151501</v>
          </cell>
          <cell r="AA239">
            <v>20731148</v>
          </cell>
          <cell r="AB239">
            <v>20731148</v>
          </cell>
          <cell r="AM239">
            <v>5182787</v>
          </cell>
          <cell r="AQ239" t="str">
            <v>N/A</v>
          </cell>
          <cell r="AR239">
            <v>440</v>
          </cell>
          <cell r="AS239">
            <v>44936</v>
          </cell>
          <cell r="AT239">
            <v>684127884</v>
          </cell>
          <cell r="AU239">
            <v>519</v>
          </cell>
          <cell r="AV239">
            <v>44951</v>
          </cell>
          <cell r="AW239">
            <v>20731148</v>
          </cell>
          <cell r="AX239" t="str">
            <v>A-02-02-02-008-003-01</v>
          </cell>
          <cell r="AY239" t="str">
            <v>SERVICIOS DE CONSULTORÍA EN ADMINISTRACIÓN Y SERVICIOS DE GESTIÓN; SERVICIOS DE TECNOLOGÍA DE LA INFORMACIÓN</v>
          </cell>
          <cell r="AZ239" t="str">
            <v>ASEGURADORA SOLIDARIA DE COLOMBIA</v>
          </cell>
          <cell r="BA239" t="str">
            <v>380-47994000130700</v>
          </cell>
          <cell r="BB239">
            <v>44951</v>
          </cell>
          <cell r="BC239" t="str">
            <v>CUMPLIMIENTO</v>
          </cell>
          <cell r="BD239">
            <v>25</v>
          </cell>
          <cell r="BE239">
            <v>5182787</v>
          </cell>
          <cell r="BF239">
            <v>44951</v>
          </cell>
          <cell r="BG239">
            <v>44952</v>
          </cell>
          <cell r="BH239">
            <v>45260</v>
          </cell>
          <cell r="BI239">
            <v>44952</v>
          </cell>
          <cell r="BJ239" t="str">
            <v>D. OTRAS PRESTACIONES</v>
          </cell>
          <cell r="BK239" t="str">
            <v>PAOLA ANDREA CESPEDES FORERO-ANDREA RODRÍGUEZ SIERRA RAD 20231450020123 A PARTIR DEL  10 DE ABRIL AL 1 DE MAYO DE 2023</v>
          </cell>
          <cell r="BM239">
            <v>52536438</v>
          </cell>
          <cell r="BN239" t="str">
            <v>GRUPO DE VERIFICACIÓN Y AUDITORÍA DE CUENTAS</v>
          </cell>
          <cell r="BO239" t="str">
            <v>GESTOR DE OPERACIONES</v>
          </cell>
          <cell r="BP239" t="str">
            <v>ESPERANZA RODRIGUEZ ROLDAN</v>
          </cell>
          <cell r="BQ239" t="str">
            <v>TERMINADO</v>
          </cell>
          <cell r="BR239" t="str">
            <v>FEMENINO</v>
          </cell>
          <cell r="BS239" t="str">
            <v>Bogotá</v>
          </cell>
          <cell r="BT239" t="str">
            <v>TV 97A 2 70 Torre 17 Apto 304 Parque Central Tintal 3</v>
          </cell>
          <cell r="BU239" t="str">
            <v> 3154802485</v>
          </cell>
          <cell r="BV239" t="str">
            <v>jarodymary@gmail.com</v>
          </cell>
          <cell r="BW239">
            <v>29677</v>
          </cell>
          <cell r="BX239">
            <v>45247</v>
          </cell>
          <cell r="BY239">
            <v>42</v>
          </cell>
          <cell r="BZ239" t="str">
            <v>COMPENSAR</v>
          </cell>
          <cell r="CA239" t="str">
            <v>COLPENSIONES</v>
          </cell>
          <cell r="CB239" t="str">
            <v>POSITIVA</v>
          </cell>
          <cell r="CC239" t="str">
            <v>ADM DE EMPRESAS</v>
          </cell>
          <cell r="CH239" t="str">
            <v>CO1.PCCNTR.4456533</v>
          </cell>
        </row>
        <row r="240">
          <cell r="C240">
            <v>545</v>
          </cell>
          <cell r="D240" t="str">
            <v>ADRES-CPS-545-2023</v>
          </cell>
          <cell r="E240" t="str">
            <v>CONTRATACION DIRECTA</v>
          </cell>
          <cell r="F240" t="str">
            <v>PRESTACION DE SERVICIOS PROFESIONALES</v>
          </cell>
          <cell r="G240" t="str">
            <v>INICIAL</v>
          </cell>
          <cell r="H240">
            <v>45070</v>
          </cell>
          <cell r="I240" t="str">
            <v>DIANA ALEJANDRA DELGADO VALENCIA</v>
          </cell>
          <cell r="J240" t="str">
            <v>CC</v>
          </cell>
          <cell r="K240">
            <v>53066456</v>
          </cell>
          <cell r="L240">
            <v>1</v>
          </cell>
          <cell r="M240" t="str">
            <v>Bogotá</v>
          </cell>
          <cell r="N240" t="str">
            <v>N</v>
          </cell>
          <cell r="O240" t="str">
            <v>N/A</v>
          </cell>
          <cell r="P240" t="str">
            <v>N/A</v>
          </cell>
          <cell r="Q240" t="str">
            <v>N/A</v>
          </cell>
          <cell r="R240">
            <v>45071</v>
          </cell>
          <cell r="S240">
            <v>45291</v>
          </cell>
          <cell r="T240">
            <v>220</v>
          </cell>
          <cell r="U240">
            <v>45291</v>
          </cell>
          <cell r="W240" t="str">
            <v>Prestar los servicios profesionales en la Dirección de Otras Prestaciones de la ADRES para asesorar en los aspectos jurídico contractuales y/o administrativos que sean de su competencia, así como apoyar en los trámites que deban surtirse en el desarrollo de la gestión, precontractual, contractual, postcontractual que adelante la Dirección de Otras Prestaciones, así como apoyar a la entidad en los procesos administrativos y sancionatorios desde las competencias y contratos cuya supervisión y ejecución esté en cabeza de la de la Dirección de Otras Prestaciones</v>
          </cell>
          <cell r="X240" t="str">
            <v>1. Asesorar los aspectos jurídicos de los procesos contractuales asociados a la Dirección de Otras Prestaciones de la ADRES en las etapas precontractual, contractual y postcontractual, incluyendo, pero sin limitarse a, la preparación de estudios y documentos previos, la revisión de pólizas y garantías y la liquidación y cierre de contratos. 2. Apoyar el seguimiento y verificación jurídica de los Contratos y Convenios asociados a la Dirección de Otras Prestaciones de la ADRES. 3. Asesorar a la Dirección de Otras Prestaciones de la ADRES frente a los conflictos que se susciten en materia contractual. 4. Apoyar la expedición de las solicitudes de aclaración, informes y actos administrativos que deban ser expedidos producto del procedimiento administrativo de determinación del deudor y de reintegro de recursos. 5. Apoyar a la entidad en los procesos administrativos y sancionatorios desde las competencias y contratos cuya supervisión y ejecución esté en cabeza de la Dirección de Otras Prestaciones. 6. Elaborar conceptos relacionados con el objeto el contrato. 7. Asistir a las reuniones virtuales y/o presenciales convocada por el Supervisor del contrato de conformidad con el objeto del contrato. 8. Cumplir con las demás actividades que estén relacionadas con el objeto contractual.</v>
          </cell>
          <cell r="Z240">
            <v>93151501</v>
          </cell>
          <cell r="AA240">
            <v>96000000</v>
          </cell>
          <cell r="AB240">
            <v>96000000</v>
          </cell>
          <cell r="AM240">
            <v>12000000</v>
          </cell>
          <cell r="AQ240" t="str">
            <v>N/A</v>
          </cell>
          <cell r="AR240">
            <v>648</v>
          </cell>
          <cell r="AS240">
            <v>45055</v>
          </cell>
          <cell r="AT240">
            <v>96000000</v>
          </cell>
          <cell r="AU240">
            <v>8496</v>
          </cell>
          <cell r="AV240">
            <v>45071</v>
          </cell>
          <cell r="AW240">
            <v>96000000</v>
          </cell>
          <cell r="AX240" t="str">
            <v>A-02-02-02-008-003-01</v>
          </cell>
          <cell r="AY240" t="str">
            <v>SERVICIOS DE CONSULTORÍA EN ADMINISTRACIÓN Y SERVICIOS DE GESTIÓN; SERVICIOS DE TECNOLOGÍA DE LA INFORMACIÓN</v>
          </cell>
          <cell r="AZ240" t="str">
            <v>ASEGURADORA SOLIDARIA DE COLOMBIA</v>
          </cell>
          <cell r="BA240" t="str">
            <v>380-47-994000135417</v>
          </cell>
          <cell r="BB240">
            <v>45070</v>
          </cell>
          <cell r="BC240" t="str">
            <v>CUMPLIMIENTO</v>
          </cell>
          <cell r="BD240">
            <v>25</v>
          </cell>
          <cell r="BE240">
            <v>24000000</v>
          </cell>
          <cell r="BF240">
            <v>45070</v>
          </cell>
          <cell r="BG240">
            <v>45071</v>
          </cell>
          <cell r="BH240">
            <v>45476</v>
          </cell>
          <cell r="BI240">
            <v>45071</v>
          </cell>
          <cell r="BJ240" t="str">
            <v>D. OTRAS PRESTACIONES</v>
          </cell>
          <cell r="BK240" t="str">
            <v>WILSON RUBIEL VELASQUEZ CASTAÑEDA-MAYRA ALEJANDRA PEREZ BEJARANO RAD 20236400054983 A PARTIR DEL 1 DE SEPTIEMBRE</v>
          </cell>
          <cell r="BM240">
            <v>79541341</v>
          </cell>
          <cell r="BN240" t="str">
            <v>GRUPO DE VALIDACIÓN DE RESULTADOS DE AUDITORÍA</v>
          </cell>
          <cell r="BO240" t="str">
            <v>GESTOR DE OPERACIONES</v>
          </cell>
          <cell r="BP240" t="str">
            <v>ROSA ELIANA RODRIGUEZ BERNAL</v>
          </cell>
          <cell r="BQ240" t="str">
            <v>EN EJECUCION</v>
          </cell>
        </row>
        <row r="241">
          <cell r="C241">
            <v>255</v>
          </cell>
          <cell r="D241" t="str">
            <v>ADRES-CPS-255-2023</v>
          </cell>
          <cell r="E241" t="str">
            <v>CONTRATACION DIRECTA</v>
          </cell>
          <cell r="F241" t="str">
            <v>PRESTACION DE SERVICIOS DE APOYO A LA GESTION</v>
          </cell>
          <cell r="G241" t="str">
            <v>INICIAL</v>
          </cell>
          <cell r="H241">
            <v>44958</v>
          </cell>
          <cell r="I241" t="str">
            <v>ROSA INES MONTAÑEZ LIZARAZO</v>
          </cell>
          <cell r="J241" t="str">
            <v>CC</v>
          </cell>
          <cell r="K241">
            <v>52884795</v>
          </cell>
          <cell r="L241">
            <v>9</v>
          </cell>
          <cell r="M241" t="str">
            <v>Bogotá</v>
          </cell>
          <cell r="N241" t="str">
            <v>N</v>
          </cell>
          <cell r="O241" t="str">
            <v>N/A</v>
          </cell>
          <cell r="P241" t="str">
            <v>N/A</v>
          </cell>
          <cell r="Q241" t="str">
            <v>N/A</v>
          </cell>
          <cell r="R241">
            <v>44959</v>
          </cell>
          <cell r="S241">
            <v>45078</v>
          </cell>
          <cell r="T241">
            <v>119</v>
          </cell>
          <cell r="U241">
            <v>45078</v>
          </cell>
          <cell r="V241">
            <v>15</v>
          </cell>
          <cell r="W241"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241"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241">
            <v>259</v>
          </cell>
          <cell r="Z241">
            <v>93151501</v>
          </cell>
          <cell r="AA241">
            <v>16193852</v>
          </cell>
          <cell r="AB241">
            <v>16193852</v>
          </cell>
          <cell r="AM241">
            <v>4048463</v>
          </cell>
          <cell r="AQ241" t="str">
            <v>N/A</v>
          </cell>
          <cell r="AR241">
            <v>448</v>
          </cell>
          <cell r="AS241">
            <v>44936</v>
          </cell>
          <cell r="AT241">
            <v>421040152</v>
          </cell>
          <cell r="AU241">
            <v>2451</v>
          </cell>
          <cell r="AV241">
            <v>44958</v>
          </cell>
          <cell r="AW241">
            <v>16193852</v>
          </cell>
          <cell r="AX241" t="str">
            <v>A-02-02-02-008-003-01</v>
          </cell>
          <cell r="AY241" t="str">
            <v>SERVICIOS DE CONSULTORÍA EN ADMINISTRACIÓN Y SERVICIOS DE GESTIÓN; SERVICIOS DE TECNOLOGÍA DE LA INFORMACIÓN</v>
          </cell>
          <cell r="AZ241" t="str">
            <v>SEGUROS DEL ESTADO</v>
          </cell>
          <cell r="BA241" t="str">
            <v>14-46-101085480</v>
          </cell>
          <cell r="BB241">
            <v>44958</v>
          </cell>
          <cell r="BC241" t="str">
            <v>CUMPLIMIENTO</v>
          </cell>
          <cell r="BD241">
            <v>25</v>
          </cell>
          <cell r="BE241">
            <v>4048463</v>
          </cell>
          <cell r="BF241">
            <v>44956</v>
          </cell>
          <cell r="BG241">
            <v>44959</v>
          </cell>
          <cell r="BH241">
            <v>45290</v>
          </cell>
          <cell r="BI241">
            <v>44959</v>
          </cell>
          <cell r="BJ241" t="str">
            <v>D. OTRAS PRESTACIONES</v>
          </cell>
          <cell r="BK241" t="str">
            <v>MILLER ALEXANDER REINA ESCOBAR</v>
          </cell>
          <cell r="BM241">
            <v>70663332</v>
          </cell>
          <cell r="BN241" t="str">
            <v>GRUPO DE VALIDACIÓN DE RESULTADOS DE AUDITORÍA</v>
          </cell>
          <cell r="BO241" t="str">
            <v>GESTOR DE OPERACIONES</v>
          </cell>
          <cell r="BP241" t="str">
            <v>JOSE WILLMAN TORRRES GOMEZ</v>
          </cell>
          <cell r="BQ241" t="str">
            <v>TERMINADO</v>
          </cell>
          <cell r="BR241" t="str">
            <v>FEMENINO</v>
          </cell>
          <cell r="BS241" t="str">
            <v>Madrid</v>
          </cell>
          <cell r="BT241" t="str">
            <v>Cll 19 No 3 a 89 este torre 12 301 Apto</v>
          </cell>
          <cell r="BU241">
            <v>3202094294</v>
          </cell>
          <cell r="BV241" t="str">
            <v> Rosamontanez1982@gmail.com</v>
          </cell>
          <cell r="BW241">
            <v>29980</v>
          </cell>
          <cell r="BX241">
            <v>45247</v>
          </cell>
          <cell r="BY241">
            <v>41</v>
          </cell>
          <cell r="BZ241" t="str">
            <v>FAMISANAR</v>
          </cell>
          <cell r="CA241" t="str">
            <v>COLPENSIONES</v>
          </cell>
          <cell r="CB241" t="str">
            <v>POSITIVA</v>
          </cell>
          <cell r="CC241" t="str">
            <v>ABOGADO</v>
          </cell>
          <cell r="CH241" t="str">
            <v>CO1.PCCNTR.4519694</v>
          </cell>
        </row>
        <row r="242">
          <cell r="C242">
            <v>443</v>
          </cell>
          <cell r="D242" t="str">
            <v>ADRES-CPS-443-2023</v>
          </cell>
          <cell r="E242" t="str">
            <v>CONTRATACION DIRECTA</v>
          </cell>
          <cell r="F242" t="str">
            <v>PRESTACION DE SERVICIOS PROFESIONALES</v>
          </cell>
          <cell r="G242" t="str">
            <v>INICIAL</v>
          </cell>
          <cell r="H242">
            <v>45036</v>
          </cell>
          <cell r="I242" t="str">
            <v>DIANA ALEXANDRA DEL VALLE</v>
          </cell>
          <cell r="J242" t="str">
            <v>CC</v>
          </cell>
          <cell r="K242">
            <v>52615780</v>
          </cell>
          <cell r="L242">
            <v>6</v>
          </cell>
          <cell r="M242" t="str">
            <v>Bogotá</v>
          </cell>
          <cell r="N242" t="str">
            <v>N</v>
          </cell>
          <cell r="O242" t="str">
            <v>N/A</v>
          </cell>
          <cell r="P242" t="str">
            <v>N/A</v>
          </cell>
          <cell r="Q242" t="str">
            <v>N/A</v>
          </cell>
          <cell r="R242">
            <v>45040</v>
          </cell>
          <cell r="S242">
            <v>45291</v>
          </cell>
          <cell r="T242">
            <v>251</v>
          </cell>
          <cell r="U242">
            <v>45291</v>
          </cell>
          <cell r="V242" t="str">
            <v>13 TP+25 MEP</v>
          </cell>
          <cell r="W242"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4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242">
            <v>93151501</v>
          </cell>
          <cell r="AA242">
            <v>49236477</v>
          </cell>
          <cell r="AB242">
            <v>49236477</v>
          </cell>
          <cell r="AM242">
            <v>5182787</v>
          </cell>
          <cell r="AQ242" t="str">
            <v>N/A</v>
          </cell>
          <cell r="AR242">
            <v>604</v>
          </cell>
          <cell r="AS242">
            <v>45016</v>
          </cell>
          <cell r="AT242">
            <v>2806479189</v>
          </cell>
          <cell r="AU242">
            <v>6175</v>
          </cell>
          <cell r="AV242">
            <v>45037</v>
          </cell>
          <cell r="AW242">
            <v>49236477</v>
          </cell>
          <cell r="AX242" t="str">
            <v>A-02-02-02-008-003-01</v>
          </cell>
          <cell r="AY242" t="str">
            <v>SERVICIOS DE CONSULTORÍA EN ADMINISTRACIÓN Y SERVICIOS DE GESTIÓN; SERVICIOS DE TECNOLOGÍA DE LA INFORMACIÓN</v>
          </cell>
          <cell r="AZ242" t="str">
            <v>SEGUROS MUNDIAL</v>
          </cell>
          <cell r="BA242" t="str">
            <v>BCH-10026533</v>
          </cell>
          <cell r="BB242">
            <v>45037</v>
          </cell>
          <cell r="BC242" t="str">
            <v>CUMPLIMIENTO</v>
          </cell>
          <cell r="BD242">
            <v>25</v>
          </cell>
          <cell r="BE242">
            <v>12309119.25</v>
          </cell>
          <cell r="BF242">
            <v>45037</v>
          </cell>
          <cell r="BG242">
            <v>45040</v>
          </cell>
          <cell r="BH242">
            <v>45483</v>
          </cell>
          <cell r="BI242">
            <v>45038</v>
          </cell>
          <cell r="BJ242" t="str">
            <v>D. OTRAS PRESTACIONES</v>
          </cell>
          <cell r="BK242" t="str">
            <v>LUISA FERNANDA DIAZ GONZALEZ</v>
          </cell>
          <cell r="BM242">
            <v>1032399404</v>
          </cell>
          <cell r="BN242" t="str">
            <v>D. OTRAS PRESTACIONES</v>
          </cell>
          <cell r="BO242" t="str">
            <v>GESTOR DE OPERACIONES</v>
          </cell>
          <cell r="BP242" t="str">
            <v>KELLY JHOANA ITURRIAGO TORREGROSA</v>
          </cell>
          <cell r="BQ242" t="str">
            <v>EN EJECUCION</v>
          </cell>
          <cell r="BX242">
            <v>45247</v>
          </cell>
          <cell r="BY242">
            <v>123</v>
          </cell>
        </row>
        <row r="243">
          <cell r="C243">
            <v>153</v>
          </cell>
          <cell r="D243" t="str">
            <v>ADRES-CPS-153-2023</v>
          </cell>
          <cell r="E243" t="str">
            <v>CONTRATACION DIRECTA</v>
          </cell>
          <cell r="F243" t="str">
            <v>PRESTACION DE SERVICIOS PROFESIONALES</v>
          </cell>
          <cell r="G243" t="str">
            <v>INICIAL</v>
          </cell>
          <cell r="H243">
            <v>44951</v>
          </cell>
          <cell r="I243" t="str">
            <v>YENSI MARIANA PAZMIÑO CORAL</v>
          </cell>
          <cell r="J243" t="str">
            <v>CC</v>
          </cell>
          <cell r="K243">
            <v>52886372</v>
          </cell>
          <cell r="L243">
            <v>6</v>
          </cell>
          <cell r="M243" t="str">
            <v>Bogotá</v>
          </cell>
          <cell r="N243" t="str">
            <v>N</v>
          </cell>
          <cell r="O243" t="str">
            <v>N/A</v>
          </cell>
          <cell r="P243" t="str">
            <v>N/A</v>
          </cell>
          <cell r="Q243" t="str">
            <v>N/A</v>
          </cell>
          <cell r="R243">
            <v>44952</v>
          </cell>
          <cell r="S243">
            <v>45071</v>
          </cell>
          <cell r="T243">
            <v>119</v>
          </cell>
          <cell r="U243">
            <v>45071</v>
          </cell>
          <cell r="V243" t="str">
            <v>6 TP+E+41 MEPR</v>
          </cell>
          <cell r="W243" t="str">
            <v>Prestar servicios profesionales especializados a la Dirección de Otras Prestaciones de la ADRES apoyando las actividades relacionadas con la definición de criterios de auditoría y liderando la implementación.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243" t="str">
            <v>1. Realizar las actividades de seguimiento. implementación. verificación. definición y control de los servicios y tecnologías en salud no financiadas con la UPC ni con los presupuestos máximos. así como las reclamaciones por eventos catastróficos de origen natural. terroristas y accidentes de tránsito. de conformidad con el marco normativo vigente y con la observancia y aplicación de los procedimientos de la Dirección de Otras Prestaciones. 2. Realizar el acompañamiento jurídico que requiera la Dirección de Otras Prestaciones en la revisión o elaboración de los manuales. procedimientos. relacionados con la auditoría por concepto de servicios y tecnologías en salud no financiadas con la UPC ni con los presupuestos máximos. así como las reclamaciones por eventos catastróficos de origen natural. terroristas y accidentes de tránsito que le sean asignados por el supervisor del contrato. 3. Proyectar las respuestas a las peticiones y diferentes requerimientos de los particulares. entes de control y demás autoridades relacionadas con la auditoría por concepto de servicios y tecnologías en salud no financiadas con la UPC ni con los presupuestos máximos. así como las reclamaciones por eventos catastróficos de origen natural. terroristas y accidentes de tránsito que le asigne el supervisor del contrato en el marco del objeto del contrato. 4. Participar en las reuniones y eventos relacionados con la socialización. implementación y aplicación de los criterios de auditoría a los grupos que participan dentro del proceso de revisión y verificación de los servicios y tecnologías en salud no financiadas con la UPC ni con los presupuestos máximos. así como las reclamaciones por eventos catastróficos de origen natural. terroristas y accidentes de tránsito en aquellos casos que le solicite el supervisor del contrato. 5. Realizar las actividades de seguimiento al proceso de verificación de análisis de las reclamaciones o recobros asignados por el coordinador del grupo auditor y propender que estas actividades se realicen conforme a los criterios de auditoría establecidos en la normatividad vigente y el respectivo Manual de Auditoría de la Dirección de Otras Pretaciones 6. Verificar el cumplimiento de las actividades relacionadas con el proceso de certificación de los pre cierres. cierres y comunicación de resultados de los paquetes producto de la auditoría integral por concepto de servicios y tecnologías en salud no financiadas con la UPC ni con los presupuestos máximos. así como las reclamaciones por eventos catastróficos de origen natural. terroristas y accidentes de tránsito conforme los procedimientos y manuales de la Dirección de Otras Prestaciones en los casos que le sean asignados por el Supervisor del Contrato 7. Tramitar y apoyar al Grupo de Verificación de Auditorias de Cuentas de la Dirección de Otras Prestaciones en las actividades relacionadas con la revisión de las observaciones derivadas de la auditoría integral efectuada a los servicios y tecnologías en salud no financiadas con la UPC ni con los presupuestos máximos. así como las reclamaciones por eventos catastróficos de origen natural. terroristas y accidentes de tránsito en los casos asignados por el Supervisor del Contrato 8. Elaborar los documentos conceptos e informes que se requieran durante el trámite de verificación de los servicios y tecnologías en salud no financiadas con la UPC ni con los presupuestos máximos. de las reclamaciones por eventos catastróficos de origen natural. terroristas y accidentes de tránsito; así como del proceso de reintegro de recursos a favor del sistema por recobros apropiados o reconocidos sin justa causa. que le sean asignados por el supervisor del contrato 9. Participar en las reuniones virtuales y /o presenciales en que se solicite su asistencia por la relación de los temas a tratar con las actividades del objeto contractual. bajo la coordinación del supervisor del contrato. 10.Las demás actividades que se deriven del objeto y naturaleza del contrato. que para el efecto le asigne la Dirección de Otras Prestaciones.</v>
          </cell>
          <cell r="Y243">
            <v>378</v>
          </cell>
          <cell r="Z243">
            <v>93151501</v>
          </cell>
          <cell r="AA243">
            <v>44928008</v>
          </cell>
          <cell r="AB243">
            <v>44928008</v>
          </cell>
          <cell r="AM243">
            <v>11232002</v>
          </cell>
          <cell r="AQ243" t="str">
            <v>N/A</v>
          </cell>
          <cell r="AR243">
            <v>477</v>
          </cell>
          <cell r="AS243">
            <v>44936</v>
          </cell>
          <cell r="AT243">
            <v>134784024</v>
          </cell>
          <cell r="AU243">
            <v>524</v>
          </cell>
          <cell r="AV243">
            <v>44951</v>
          </cell>
          <cell r="AW243">
            <v>44928008</v>
          </cell>
          <cell r="AX243" t="str">
            <v>A-02-02-02-008-003-01</v>
          </cell>
          <cell r="AY243" t="str">
            <v>SERVICIOS DE CONSULTORÍA EN ADMINISTRACIÓN Y SERVICIOS DE GESTIÓN; SERVICIOS DE TECNOLOGÍA DE LA INFORMACIÓN</v>
          </cell>
          <cell r="AZ243" t="str">
            <v>SEGUROS DEL ESTADO</v>
          </cell>
          <cell r="BA243" t="str">
            <v>17-46-101023774</v>
          </cell>
          <cell r="BB243">
            <v>44951</v>
          </cell>
          <cell r="BC243" t="str">
            <v>CUMPLIMIENTO</v>
          </cell>
          <cell r="BD243">
            <v>25</v>
          </cell>
          <cell r="BE243">
            <v>11232002</v>
          </cell>
          <cell r="BF243">
            <v>44951</v>
          </cell>
          <cell r="BG243">
            <v>44952</v>
          </cell>
          <cell r="BH243">
            <v>45260</v>
          </cell>
          <cell r="BI243">
            <v>44952</v>
          </cell>
          <cell r="BJ243" t="str">
            <v>D. OTRAS PRESTACIONES</v>
          </cell>
          <cell r="BK243" t="str">
            <v>MAYRA ALEJANDRA PEREZ BEJARANO</v>
          </cell>
          <cell r="BM243">
            <v>1026550881</v>
          </cell>
          <cell r="BN243" t="str">
            <v>GRUPO DE VERIFICACIÓN Y AUDITORÍA DE CUENTAS</v>
          </cell>
          <cell r="BO243" t="str">
            <v>GESTOR DE OPERACIONES</v>
          </cell>
          <cell r="BP243" t="str">
            <v>DIANA CAROLINA BONILLA RODRIGUEZ</v>
          </cell>
          <cell r="BQ243" t="str">
            <v>TERMINADO</v>
          </cell>
          <cell r="BR243" t="str">
            <v>FEMENINO</v>
          </cell>
          <cell r="BS243" t="str">
            <v>Bogotá</v>
          </cell>
          <cell r="BT243" t="str">
            <v>Cra 34F 39B-25 SUR APTO. 202</v>
          </cell>
          <cell r="BU243">
            <v>3182165876</v>
          </cell>
          <cell r="BV243" t="str">
            <v>YEMAPACO@HOTMAIL.COM</v>
          </cell>
          <cell r="BW243">
            <v>30060</v>
          </cell>
          <cell r="BX243">
            <v>45247</v>
          </cell>
          <cell r="BY243">
            <v>41</v>
          </cell>
          <cell r="BZ243" t="str">
            <v>FAMISANAR</v>
          </cell>
          <cell r="CA243" t="str">
            <v xml:space="preserve">COLPENSIONES </v>
          </cell>
          <cell r="CB243" t="str">
            <v>POSITIVA</v>
          </cell>
          <cell r="CC243" t="str">
            <v>MEDICA Y CIRUJANA-ESP EN GERENCIA HOSPITALARIA-ESP EN SALUD OCUPACIONAL</v>
          </cell>
          <cell r="CH243" t="str">
            <v>CO1.PCCNTR.4447247</v>
          </cell>
        </row>
        <row r="244">
          <cell r="C244">
            <v>645</v>
          </cell>
          <cell r="D244" t="str">
            <v>ADRES-CPS-645-2023</v>
          </cell>
          <cell r="E244" t="str">
            <v>CONTRATACION DIRECTA</v>
          </cell>
          <cell r="F244" t="str">
            <v>PRESTACION DE SERVICIOS PROFESIONALES</v>
          </cell>
          <cell r="G244" t="str">
            <v>INICIAL</v>
          </cell>
          <cell r="H244">
            <v>45085</v>
          </cell>
          <cell r="I244" t="str">
            <v>DIANA CAROLINA LOPEZ VILLABON</v>
          </cell>
          <cell r="J244" t="str">
            <v>CC</v>
          </cell>
          <cell r="K244">
            <v>53165673</v>
          </cell>
          <cell r="L244">
            <v>8</v>
          </cell>
          <cell r="M244" t="str">
            <v>Bogotá</v>
          </cell>
          <cell r="N244" t="str">
            <v>N</v>
          </cell>
          <cell r="O244" t="str">
            <v>N/A</v>
          </cell>
          <cell r="P244" t="str">
            <v>N/A</v>
          </cell>
          <cell r="Q244" t="str">
            <v>N/A</v>
          </cell>
          <cell r="R244">
            <v>45090</v>
          </cell>
          <cell r="S244">
            <v>45291</v>
          </cell>
          <cell r="T244">
            <v>201</v>
          </cell>
          <cell r="U244">
            <v>45291</v>
          </cell>
          <cell r="V244" t="str">
            <v>8 TP + E + 29 MEPR</v>
          </cell>
          <cell r="W244" t="str">
            <v>Prestar servicios profesionales a la Dirección de Otras Prestaciones en las actividades relacionadas con la revisión, análisis, estandarización de las tecnologías en salud, auditoria y su calidad, así como la presentación de informes de dicha gestión</v>
          </cell>
          <cell r="X244" t="str">
            <v>1. Realizar el seguimiento operativo y verificación de los lineamientos aplicados a la auditoría de las cuentas por servicios y tecnologías en salud no financiadas con la UPC ni con los presupuestos máximos, así como las reclamaciones por eventos catastróficos de origen natural, terroristas y accidentes de tránsito. 2. Efectuar el seguimiento y verificación a las validaciones, consistencia y consolidación de la información asociada a la auditoría de las cuentas por servicios y tecnologías en salud no financiadas con la UPC ni con los presupuestos máximos, así como las reclamaciones por eventos catastróficos de origen natural, terroristas y accidentes de tránsito. 3. Apoyar en la retroalimentación al Grupo de Auditoría de la Dirección de Otras Prestaciones en el correcto registro de los resultados de las tareas adelantadas en las herramientas de sistemas y/o formatos aplicables, de acuerdo con los alcances e instrucciones definidas para el efecto. 4. Realizar la asignación de las cuentas por servicios y tecnologías en salud no financiadas con la UPC ni con los presupuestos máximos, así como las reclamaciones por eventos catastróficos de origen natural, terroristas y accidentes de tránsito. 5. Disponer las herramientas de trabajo necesarias para llevar a cabo la verificación de las cuentas por servicios y tecnologías en salud no financiadas con la UPC ni con los presupuestos máximos, así como las reclamaciones por eventos catastróficos de origen natural, terroristas y accidentes de tránsito. 6. Preparar y consolidar la información e insumos requeridos para el pre cierre y cierre de los paquetes de las cuentas por servicios y tecnologías en salud no financiadas con la UPC ni con los presupuestos máximos, así como de reclamaciones y/o cuentas que le sean asignadas. 7. Generar y consolidar las muestras para el proceso de calidad interna asociada a la auditoría de cuentas por servicios y tecnologías en salud no financiadas con la UPC ni con los presupuestos máximos, así como las reclamaciones por eventos catastróficos de origen natural, terroristas y accidentes de tránsito. 8. Participar en las sesiones de revisión y verificación de los resultados de calidad derivados de los paquetes entregados por el grupo interno de verificación de cuentas de la Dirección de Otras Prestaciones. 9. Realizar seguimiento y verificación del cumplimiento de los cronogramas establecidos por la entidad para la revisión y verificación de las cuentas por servicios y tecnologías en salud no financiadas con la UPC ni con los presupuestos máximos, así como las reclamaciones por eventos catastróficos de origen natural, terroristas y accidentes de tránsito. 10. Consolidar y reportar las irregularidades detectadas durante el proceso de auditoría de las cuentas por servicios y tecnologías en salud no financiadas con la UPC ni con los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con el fin de efectuar la revisión a análisis de estas y reportar al ente de control según corresponda. 11. Participar en las reuniones en que se solicite su asistencia por la relación de los temas a tratar con las actividades del objeto contractual. 12. Las demás actividades que se deriven del objeto y naturaleza del contrato, que para el efecto le asigne la Dirección de Otras Prestaciones</v>
          </cell>
          <cell r="Z244">
            <v>93151501</v>
          </cell>
          <cell r="AA244">
            <v>78327864</v>
          </cell>
          <cell r="AB244">
            <v>78327864</v>
          </cell>
          <cell r="AM244">
            <v>9790983</v>
          </cell>
          <cell r="AQ244" t="str">
            <v>N/A</v>
          </cell>
          <cell r="AR244">
            <v>709</v>
          </cell>
          <cell r="AS244">
            <v>45065</v>
          </cell>
          <cell r="AT244">
            <v>78327864</v>
          </cell>
          <cell r="AU244">
            <v>10097</v>
          </cell>
          <cell r="AV244">
            <v>45086</v>
          </cell>
          <cell r="AW244">
            <v>78327864</v>
          </cell>
          <cell r="AX244" t="str">
            <v>A-02-02-02-008-003-01</v>
          </cell>
          <cell r="AY244" t="str">
            <v>SERVICIOS DE CONSULTORÍA EN ADMINISTRACIÓN Y SERVICIOS DE GESTIÓN; SERVICIOS DE TECNOLOGÍA DE LA INFORMACIÓN</v>
          </cell>
          <cell r="AZ244" t="str">
            <v>SEGUROS DEL ESTADO</v>
          </cell>
          <cell r="BA244" t="str">
            <v>14-44-101184543</v>
          </cell>
          <cell r="BB244">
            <v>45085</v>
          </cell>
          <cell r="BC244" t="str">
            <v>CUMPLIMIENTO</v>
          </cell>
          <cell r="BD244">
            <v>25</v>
          </cell>
          <cell r="BE244">
            <v>19581966</v>
          </cell>
          <cell r="BF244">
            <v>45085</v>
          </cell>
          <cell r="BG244">
            <v>45086</v>
          </cell>
          <cell r="BH244">
            <v>45483</v>
          </cell>
          <cell r="BI244">
            <v>45087</v>
          </cell>
          <cell r="BJ244" t="str">
            <v>D. OTRAS PRESTACIONES</v>
          </cell>
          <cell r="BK244" t="str">
            <v>WILLIAM ENRIQUE TORRES RODRIGUEZ-JHAN PIERO CAMPOS CUELLAR RAD 20236400040153 A PARTIR DEL 20 DE JUNIO AL 11 DE JULIO DE 2023</v>
          </cell>
          <cell r="BL244"/>
          <cell r="BM244">
            <v>11275886</v>
          </cell>
          <cell r="BN244" t="str">
            <v>GRUPO DE VERIFICACION Y AUDITORIA DE CUENTAS</v>
          </cell>
          <cell r="BO244" t="str">
            <v>GESTOR DE OPERACIONES</v>
          </cell>
          <cell r="BP244" t="str">
            <v>ROSA ELIANA RODRIGUEZ BERNAL</v>
          </cell>
          <cell r="BQ244" t="str">
            <v>EN EJECUCION</v>
          </cell>
        </row>
        <row r="245">
          <cell r="C245">
            <v>278</v>
          </cell>
          <cell r="D245" t="str">
            <v>ADRES-CPS-278-2023</v>
          </cell>
          <cell r="E245" t="str">
            <v>CONTRATACION DIRECTA</v>
          </cell>
          <cell r="F245" t="str">
            <v>PRESTACION DE SERVICIOS PROFESIONALES</v>
          </cell>
          <cell r="G245" t="str">
            <v>INICIAL</v>
          </cell>
          <cell r="H245">
            <v>44965</v>
          </cell>
          <cell r="I245" t="str">
            <v>YOLIMA RAMIREZ CUBIDES</v>
          </cell>
          <cell r="J245" t="str">
            <v>CC</v>
          </cell>
          <cell r="K245">
            <v>52890320</v>
          </cell>
          <cell r="L245">
            <v>9</v>
          </cell>
          <cell r="M245" t="str">
            <v>Bogotá</v>
          </cell>
          <cell r="N245" t="str">
            <v>N</v>
          </cell>
          <cell r="O245" t="str">
            <v>N/A</v>
          </cell>
          <cell r="P245" t="str">
            <v>N/A</v>
          </cell>
          <cell r="Q245" t="str">
            <v>N/A</v>
          </cell>
          <cell r="R245">
            <v>44970</v>
          </cell>
          <cell r="S245">
            <v>45089</v>
          </cell>
          <cell r="T245">
            <v>119</v>
          </cell>
          <cell r="U245">
            <v>45089</v>
          </cell>
          <cell r="V245" t="str">
            <v>13 TP+25 MEP</v>
          </cell>
          <cell r="W245"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24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245">
            <v>385</v>
          </cell>
          <cell r="Z245">
            <v>93151501</v>
          </cell>
          <cell r="AA245">
            <v>20731148</v>
          </cell>
          <cell r="AB245">
            <v>20731148</v>
          </cell>
          <cell r="AM245">
            <v>5182787</v>
          </cell>
          <cell r="AQ245" t="str">
            <v>N/A</v>
          </cell>
          <cell r="AR245">
            <v>549</v>
          </cell>
          <cell r="AS245">
            <v>44936</v>
          </cell>
          <cell r="AT245">
            <v>269504924</v>
          </cell>
          <cell r="AU245">
            <v>2539</v>
          </cell>
          <cell r="AV245">
            <v>44966</v>
          </cell>
          <cell r="AW245">
            <v>20731148</v>
          </cell>
          <cell r="AX245" t="str">
            <v>A-02-02-02-008-003-01</v>
          </cell>
          <cell r="AY245" t="str">
            <v>SERVICIOS DE CONSULTORÍA EN ADMINISTRACIÓN Y SERVICIOS DE GESTIÓN; SERVICIOS DE TECNOLOGÍA DE LA INFORMACIÓN</v>
          </cell>
          <cell r="AZ245" t="str">
            <v>SEGUROS DEL ESTADO</v>
          </cell>
          <cell r="BA245" t="str">
            <v>14-46-101087245</v>
          </cell>
          <cell r="BB245">
            <v>44966</v>
          </cell>
          <cell r="BC245" t="str">
            <v>CUMPLIMIENTO</v>
          </cell>
          <cell r="BD245">
            <v>25</v>
          </cell>
          <cell r="BE245">
            <v>5182787</v>
          </cell>
          <cell r="BF245">
            <v>44965</v>
          </cell>
          <cell r="BG245">
            <v>44966</v>
          </cell>
          <cell r="BH245">
            <v>45278</v>
          </cell>
          <cell r="BI245">
            <v>44966</v>
          </cell>
          <cell r="BJ245" t="str">
            <v>D. OTRAS PRESTACIONES</v>
          </cell>
          <cell r="BK245" t="str">
            <v>MAURICIO PAEZ VILLALBA</v>
          </cell>
          <cell r="BM245">
            <v>1010178182</v>
          </cell>
          <cell r="BN245" t="str">
            <v>GRUPO DE VERIFICACIÓN Y AUDITORÍA DE CUENTAS</v>
          </cell>
          <cell r="BO245" t="str">
            <v>GESTOR DE OPERACIONES</v>
          </cell>
          <cell r="BP245" t="str">
            <v>KARLA MAYELIS MENGUAL REDONDO</v>
          </cell>
          <cell r="BQ245" t="str">
            <v>TERMINADO</v>
          </cell>
          <cell r="BR245" t="str">
            <v>FEMENINO</v>
          </cell>
          <cell r="BS245" t="str">
            <v>Bogotá</v>
          </cell>
          <cell r="BT245" t="str">
            <v>Cra 32 No 17-141</v>
          </cell>
          <cell r="BU245">
            <v>3142012977</v>
          </cell>
          <cell r="BV245" t="str">
            <v>yolimaramirez886@gmail.com</v>
          </cell>
          <cell r="BW245">
            <v>29805</v>
          </cell>
          <cell r="BX245">
            <v>45247</v>
          </cell>
          <cell r="BY245">
            <v>42</v>
          </cell>
          <cell r="BZ245" t="str">
            <v>COMPENSAR</v>
          </cell>
          <cell r="CA245" t="str">
            <v>COLFONDOS</v>
          </cell>
          <cell r="CB245" t="str">
            <v>POSITIVA</v>
          </cell>
          <cell r="CC245" t="str">
            <v>ADM EMPRESAS</v>
          </cell>
          <cell r="CH245" t="str">
            <v>CO1.PCCNTR.4584132</v>
          </cell>
        </row>
        <row r="246">
          <cell r="C246">
            <v>743</v>
          </cell>
          <cell r="D246" t="str">
            <v>ADRES-CPS-743-2023</v>
          </cell>
          <cell r="E246" t="str">
            <v>CONTRATACION DIRECTA</v>
          </cell>
          <cell r="F246" t="str">
            <v>PRESTACION DE SERVICIOS PROFESIONALES</v>
          </cell>
          <cell r="G246" t="str">
            <v>INICIAL</v>
          </cell>
          <cell r="H246">
            <v>45085</v>
          </cell>
          <cell r="I246" t="str">
            <v>DIANA CAROLINA ZAPATA CASTILLO</v>
          </cell>
          <cell r="J246" t="str">
            <v>CC</v>
          </cell>
          <cell r="K246">
            <v>52718333</v>
          </cell>
          <cell r="L246">
            <v>1</v>
          </cell>
          <cell r="N246" t="str">
            <v>N</v>
          </cell>
          <cell r="O246" t="str">
            <v>N/A</v>
          </cell>
          <cell r="P246" t="str">
            <v>N/A</v>
          </cell>
          <cell r="Q246" t="str">
            <v>N/A</v>
          </cell>
          <cell r="R246">
            <v>45090</v>
          </cell>
          <cell r="S246">
            <v>45291</v>
          </cell>
          <cell r="T246">
            <v>201</v>
          </cell>
          <cell r="U246">
            <v>45291</v>
          </cell>
          <cell r="V246" t="str">
            <v>13 TP+25 MEP</v>
          </cell>
          <cell r="W246"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4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246">
            <v>93151501</v>
          </cell>
          <cell r="AA246">
            <v>41462296</v>
          </cell>
          <cell r="AB246">
            <v>41462296</v>
          </cell>
          <cell r="AM246">
            <v>5182787</v>
          </cell>
          <cell r="AQ246" t="str">
            <v>N/A</v>
          </cell>
          <cell r="AR246">
            <v>735</v>
          </cell>
          <cell r="AS246">
            <v>45065</v>
          </cell>
          <cell r="AT246">
            <v>1368255768</v>
          </cell>
          <cell r="AU246">
            <v>10094</v>
          </cell>
          <cell r="AV246">
            <v>45086</v>
          </cell>
          <cell r="AW246">
            <v>41462296</v>
          </cell>
          <cell r="AX246" t="str">
            <v>A-02-02-02-008-003-01</v>
          </cell>
          <cell r="AY246" t="str">
            <v>SERVICIOS DE CONSULTORÍA EN ADMINISTRACIÓN Y SERVICIOS DE GESTIÓN; SERVICIOS DE TECNOLOGÍA DE LA INFORMACIÓN</v>
          </cell>
          <cell r="AZ246" t="str">
            <v>SEGUROS DEL ESTADO</v>
          </cell>
          <cell r="BA246" t="str">
            <v>14-44-101184549</v>
          </cell>
          <cell r="BB246">
            <v>45085</v>
          </cell>
          <cell r="BC246" t="str">
            <v>CUMPLIMIENTO</v>
          </cell>
          <cell r="BD246">
            <v>25</v>
          </cell>
          <cell r="BE246">
            <v>10365574</v>
          </cell>
          <cell r="BF246">
            <v>45085</v>
          </cell>
          <cell r="BG246">
            <v>45086</v>
          </cell>
          <cell r="BH246">
            <v>45483</v>
          </cell>
          <cell r="BI246">
            <v>45087</v>
          </cell>
          <cell r="BJ246" t="str">
            <v>D. OTRAS PRESTACIONES</v>
          </cell>
          <cell r="BK246" t="str">
            <v>WILLIAM ENRIQUE TORRES RODRIGUEZ-JHAN PIERO CAMPOS CUELLAR RAD 20236400040153 A PARTIR DEL 20 DE JUNIO AL 11 DE JULIO DE 2023</v>
          </cell>
          <cell r="BL246"/>
          <cell r="BM246">
            <v>11275886</v>
          </cell>
          <cell r="BN246" t="str">
            <v>GRUPO DE VERIFICACION Y AUDITORIA DE CUENTAS</v>
          </cell>
          <cell r="BO246" t="str">
            <v>GESTOR DE OPERACIONES</v>
          </cell>
          <cell r="BP246" t="str">
            <v>JENNY CAROLINA GARCIA VARON</v>
          </cell>
          <cell r="BQ246" t="str">
            <v>EN EJECUCION</v>
          </cell>
        </row>
        <row r="247">
          <cell r="C247">
            <v>162</v>
          </cell>
          <cell r="D247" t="str">
            <v>ADRES-CPS-162-2023</v>
          </cell>
          <cell r="E247" t="str">
            <v>CONTRATACION DIRECTA</v>
          </cell>
          <cell r="F247" t="str">
            <v>PRESTACION DE SERVICIOS DE APOYO A LA GESTION</v>
          </cell>
          <cell r="G247" t="str">
            <v>INICIAL</v>
          </cell>
          <cell r="H247">
            <v>44952</v>
          </cell>
          <cell r="I247" t="str">
            <v>MARITZA DIAZ ESCOBAR</v>
          </cell>
          <cell r="J247" t="str">
            <v>CC</v>
          </cell>
          <cell r="K247">
            <v>52896069</v>
          </cell>
          <cell r="L247">
            <v>1</v>
          </cell>
          <cell r="M247" t="str">
            <v>Bogotá</v>
          </cell>
          <cell r="N247" t="str">
            <v>N</v>
          </cell>
          <cell r="O247" t="str">
            <v>N/A</v>
          </cell>
          <cell r="P247" t="str">
            <v>N/A</v>
          </cell>
          <cell r="Q247" t="str">
            <v>N/A</v>
          </cell>
          <cell r="R247">
            <v>44958</v>
          </cell>
          <cell r="S247">
            <v>45077</v>
          </cell>
          <cell r="T247">
            <v>119</v>
          </cell>
          <cell r="U247">
            <v>45077</v>
          </cell>
          <cell r="V247" t="str">
            <v>15 TFTL/TL+4 ME O 6 SES+4 ME</v>
          </cell>
          <cell r="W24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4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47">
            <v>294</v>
          </cell>
          <cell r="Z247">
            <v>93151501</v>
          </cell>
          <cell r="AA247">
            <v>16193852</v>
          </cell>
          <cell r="AB247">
            <v>16193852</v>
          </cell>
          <cell r="AM247">
            <v>4048463</v>
          </cell>
          <cell r="AQ247" t="str">
            <v>N/A</v>
          </cell>
          <cell r="AR247">
            <v>432</v>
          </cell>
          <cell r="AS247">
            <v>44936</v>
          </cell>
          <cell r="AT247">
            <v>615366376</v>
          </cell>
          <cell r="AU247">
            <v>926</v>
          </cell>
          <cell r="AV247">
            <v>44957</v>
          </cell>
          <cell r="AW247">
            <v>16193852</v>
          </cell>
          <cell r="AX247" t="str">
            <v>A-02-02-02-008-003-01</v>
          </cell>
          <cell r="AY247" t="str">
            <v>SERVICIOS DE CONSULTORÍA EN ADMINISTRACIÓN Y SERVICIOS DE GESTIÓN; SERVICIOS DE TECNOLOGÍA DE LA INFORMACIÓN</v>
          </cell>
          <cell r="AZ247" t="str">
            <v>SEGUROS DEL ESTADO</v>
          </cell>
          <cell r="BA247" t="str">
            <v>14-46-101084691</v>
          </cell>
          <cell r="BB247">
            <v>44953</v>
          </cell>
          <cell r="BC247" t="str">
            <v>CUMPLIMIENTO</v>
          </cell>
          <cell r="BD247">
            <v>25</v>
          </cell>
          <cell r="BE247">
            <v>4048463</v>
          </cell>
          <cell r="BF247">
            <v>44949</v>
          </cell>
          <cell r="BG247">
            <v>44953</v>
          </cell>
          <cell r="BH247">
            <v>45290</v>
          </cell>
          <cell r="BI247">
            <v>44953</v>
          </cell>
          <cell r="BJ247" t="str">
            <v>D. OTRAS PRESTACIONES</v>
          </cell>
          <cell r="BK247" t="str">
            <v>MAURICIO ANDRES GONZALEZ ANTOLINEZ-JHAN PIERO CAMPOS CUELLAR RAD 20231450026523 DEL 2 AL 23 DE MAYO DE 2023</v>
          </cell>
          <cell r="BM247">
            <v>80074021</v>
          </cell>
          <cell r="BN247" t="str">
            <v>GRUPO DE GESTIÓN DE RECONOCIMIENTOS</v>
          </cell>
          <cell r="BO247" t="str">
            <v>GESTOR DE OPERACIONES</v>
          </cell>
          <cell r="BP247" t="str">
            <v>JOSE WILLMAN TORRRES GOMEZ</v>
          </cell>
          <cell r="BQ247" t="str">
            <v>TERMINADO</v>
          </cell>
          <cell r="BR247" t="str">
            <v>FEMENINO</v>
          </cell>
          <cell r="BS247" t="str">
            <v>Bogotá</v>
          </cell>
          <cell r="BT247" t="str">
            <v>Cll 10 b sur No 20 a - 35 bloque 8 apto 303</v>
          </cell>
          <cell r="BU247">
            <v>3043562915</v>
          </cell>
          <cell r="BV247" t="str">
            <v>mdiazescoba@uniminuto.edu.co</v>
          </cell>
          <cell r="BW247">
            <v>29753</v>
          </cell>
          <cell r="BX247">
            <v>45247</v>
          </cell>
          <cell r="BY247">
            <v>42</v>
          </cell>
          <cell r="BZ247" t="str">
            <v>SURA</v>
          </cell>
          <cell r="CA247" t="str">
            <v>COLFONDOS</v>
          </cell>
          <cell r="CB247" t="str">
            <v>POSITIVA</v>
          </cell>
          <cell r="CC247" t="str">
            <v>TECNICA PROFESIONAL EN AUXILIAR DE ENFERMERIA</v>
          </cell>
          <cell r="CH247" t="str">
            <v>CO1.PCCNTR.4458689</v>
          </cell>
        </row>
        <row r="248">
          <cell r="C248">
            <v>500</v>
          </cell>
          <cell r="D248" t="str">
            <v>ADRES-CPS-500-2023</v>
          </cell>
          <cell r="E248" t="str">
            <v>CONTRATACION DIRECTA</v>
          </cell>
          <cell r="F248" t="str">
            <v>PRESTACION DE SERVICIOS PROFESIONALES</v>
          </cell>
          <cell r="G248" t="str">
            <v>INICIAL</v>
          </cell>
          <cell r="H248">
            <v>45063</v>
          </cell>
          <cell r="I248" t="str">
            <v>DIANA DEL PILAR ROMERO CABRERA</v>
          </cell>
          <cell r="J248" t="str">
            <v>CC</v>
          </cell>
          <cell r="K248">
            <v>53911510</v>
          </cell>
          <cell r="L248">
            <v>7</v>
          </cell>
          <cell r="M248" t="str">
            <v>Bogotá</v>
          </cell>
          <cell r="N248" t="str">
            <v>N</v>
          </cell>
          <cell r="O248" t="str">
            <v>N/A</v>
          </cell>
          <cell r="P248" t="str">
            <v>N/A</v>
          </cell>
          <cell r="Q248" t="str">
            <v>N/A</v>
          </cell>
          <cell r="R248">
            <v>45075</v>
          </cell>
          <cell r="S248">
            <v>45291</v>
          </cell>
          <cell r="T248">
            <v>216</v>
          </cell>
          <cell r="U248">
            <v>45291</v>
          </cell>
          <cell r="V248" t="str">
            <v>13 TP+25 MEP</v>
          </cell>
          <cell r="W24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4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248">
            <v>93151501</v>
          </cell>
          <cell r="AA248">
            <v>49236477</v>
          </cell>
          <cell r="AB248">
            <v>49236477</v>
          </cell>
          <cell r="AM248">
            <v>5182787</v>
          </cell>
          <cell r="AQ248" t="str">
            <v>N/A</v>
          </cell>
          <cell r="AR248">
            <v>604</v>
          </cell>
          <cell r="AS248">
            <v>45016</v>
          </cell>
          <cell r="AT248">
            <v>2806479189</v>
          </cell>
          <cell r="AU248">
            <v>8139</v>
          </cell>
          <cell r="AV248">
            <v>45065</v>
          </cell>
          <cell r="AW248">
            <v>49236477</v>
          </cell>
          <cell r="AX248" t="str">
            <v>A-02-02-02-008-003-01</v>
          </cell>
          <cell r="AY248" t="str">
            <v>SERVICIOS DE CONSULTORÍA EN ADMINISTRACIÓN Y SERVICIOS DE GESTIÓN; SERVICIOS DE TECNOLOGÍA DE LA INFORMACIÓN</v>
          </cell>
          <cell r="AZ248" t="str">
            <v>ASEGURADORA SOLIDARIA DE COLOMBIA</v>
          </cell>
          <cell r="BA248" t="str">
            <v>380-47-994000135462</v>
          </cell>
          <cell r="BB248">
            <v>45071</v>
          </cell>
          <cell r="BC248" t="str">
            <v>CUMPLIMIENTO</v>
          </cell>
          <cell r="BD248">
            <v>25</v>
          </cell>
          <cell r="BE248">
            <v>12309119.25</v>
          </cell>
          <cell r="BF248">
            <v>45063</v>
          </cell>
          <cell r="BG248">
            <v>45075</v>
          </cell>
          <cell r="BH248">
            <v>45476</v>
          </cell>
          <cell r="BI248">
            <v>45064</v>
          </cell>
          <cell r="BJ248" t="str">
            <v>D. OTRAS PRESTACIONES</v>
          </cell>
          <cell r="BK248" t="str">
            <v>EDINSON MAURICIO HERNANDEZ MANRIQUE</v>
          </cell>
          <cell r="BM248">
            <v>13928254</v>
          </cell>
          <cell r="BN248" t="str">
            <v>GRUPO DE GESTION DE RECONOCIMIENTOS</v>
          </cell>
          <cell r="BO248" t="str">
            <v>GESTOR DE OPERACIONES</v>
          </cell>
          <cell r="BP248" t="str">
            <v>JOSE WILLMAN TORRRES GOMEZ</v>
          </cell>
          <cell r="BQ248" t="str">
            <v>EN EJECUCION</v>
          </cell>
          <cell r="BX248">
            <v>45247</v>
          </cell>
          <cell r="BY248">
            <v>123</v>
          </cell>
        </row>
        <row r="249">
          <cell r="C249">
            <v>441</v>
          </cell>
          <cell r="D249" t="str">
            <v>ADRES-CPS-441-2023</v>
          </cell>
          <cell r="E249" t="str">
            <v>CONTRATACION DIRECTA</v>
          </cell>
          <cell r="F249" t="str">
            <v>PRESTACION DE SERVICIOS PROFESIONALES</v>
          </cell>
          <cell r="G249" t="str">
            <v>INICIAL</v>
          </cell>
          <cell r="H249">
            <v>45036</v>
          </cell>
          <cell r="I249" t="str">
            <v>DIANA JAZMIN SALVO LOPEZ</v>
          </cell>
          <cell r="J249" t="str">
            <v>CC</v>
          </cell>
          <cell r="K249">
            <v>53015693</v>
          </cell>
          <cell r="L249">
            <v>2</v>
          </cell>
          <cell r="M249" t="str">
            <v>Bogotá</v>
          </cell>
          <cell r="N249" t="str">
            <v>N</v>
          </cell>
          <cell r="O249" t="str">
            <v>N/A</v>
          </cell>
          <cell r="P249" t="str">
            <v>N/A</v>
          </cell>
          <cell r="Q249" t="str">
            <v>N/A</v>
          </cell>
          <cell r="R249">
            <v>45041</v>
          </cell>
          <cell r="S249">
            <v>45291</v>
          </cell>
          <cell r="T249">
            <v>250</v>
          </cell>
          <cell r="U249">
            <v>45291</v>
          </cell>
          <cell r="V249" t="str">
            <v>13 TP+25 MEP</v>
          </cell>
          <cell r="W249"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4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249">
            <v>93151501</v>
          </cell>
          <cell r="AA249">
            <v>49236477</v>
          </cell>
          <cell r="AB249">
            <v>49236477</v>
          </cell>
          <cell r="AM249">
            <v>5182787</v>
          </cell>
          <cell r="AQ249" t="str">
            <v>N/A</v>
          </cell>
          <cell r="AR249">
            <v>604</v>
          </cell>
          <cell r="AS249">
            <v>45016</v>
          </cell>
          <cell r="AT249">
            <v>2806479189</v>
          </cell>
          <cell r="AU249">
            <v>6176</v>
          </cell>
          <cell r="AV249">
            <v>45037</v>
          </cell>
          <cell r="AW249">
            <v>49236477</v>
          </cell>
          <cell r="AX249" t="str">
            <v>A-02-02-02-008-003-01</v>
          </cell>
          <cell r="AY249" t="str">
            <v>SERVICIOS DE CONSULTORÍA EN ADMINISTRACIÓN Y SERVICIOS DE GESTIÓN; SERVICIOS DE TECNOLOGÍA DE LA INFORMACIÓN</v>
          </cell>
          <cell r="AZ249" t="str">
            <v>SEGUROS DEL ESTADO</v>
          </cell>
          <cell r="BA249" t="str">
            <v>14-44-101180476</v>
          </cell>
          <cell r="BB249">
            <v>45040</v>
          </cell>
          <cell r="BC249" t="str">
            <v>CUMPLIMIENTO</v>
          </cell>
          <cell r="BD249">
            <v>25</v>
          </cell>
          <cell r="BE249">
            <v>12309119.25</v>
          </cell>
          <cell r="BF249">
            <v>45036</v>
          </cell>
          <cell r="BG249">
            <v>45041</v>
          </cell>
          <cell r="BH249">
            <v>45483</v>
          </cell>
          <cell r="BI249">
            <v>45038</v>
          </cell>
          <cell r="BJ249" t="str">
            <v>D. OTRAS PRESTACIONES</v>
          </cell>
          <cell r="BK249" t="str">
            <v>RENA LISAG MORALES HERNANDEZ</v>
          </cell>
          <cell r="BL249"/>
          <cell r="BM249">
            <v>53139056</v>
          </cell>
          <cell r="BN249" t="str">
            <v>GRUPO DE GESTIÓN DE RECONOCIMIENTOS</v>
          </cell>
          <cell r="BO249" t="str">
            <v>GESTOR DE OPERACIONES</v>
          </cell>
          <cell r="BP249" t="str">
            <v>KELLY JHOANA ITURRIAGO TORREGROSA</v>
          </cell>
          <cell r="BQ249" t="str">
            <v>EN EJECUCION</v>
          </cell>
          <cell r="BX249">
            <v>45247</v>
          </cell>
          <cell r="BY249">
            <v>123</v>
          </cell>
        </row>
        <row r="250">
          <cell r="C250">
            <v>62</v>
          </cell>
          <cell r="D250" t="str">
            <v>ADRES-CPS-062-2023</v>
          </cell>
          <cell r="E250" t="str">
            <v>CONTRATACION DIRECTA</v>
          </cell>
          <cell r="F250" t="str">
            <v>PRESTACION DE SERVICIOS PROFESIONALES</v>
          </cell>
          <cell r="G250" t="str">
            <v>INICIAL</v>
          </cell>
          <cell r="H250">
            <v>44943</v>
          </cell>
          <cell r="I250" t="str">
            <v>MELBA GENSY SALGUERO PRIETO</v>
          </cell>
          <cell r="J250" t="str">
            <v>CC</v>
          </cell>
          <cell r="K250">
            <v>52901906</v>
          </cell>
          <cell r="L250">
            <v>3</v>
          </cell>
          <cell r="M250" t="str">
            <v>Bogotá</v>
          </cell>
          <cell r="N250" t="str">
            <v>N</v>
          </cell>
          <cell r="O250" t="str">
            <v>N/A</v>
          </cell>
          <cell r="P250" t="str">
            <v>N/A</v>
          </cell>
          <cell r="Q250" t="str">
            <v>N/A</v>
          </cell>
          <cell r="R250">
            <v>44945</v>
          </cell>
          <cell r="S250">
            <v>45064</v>
          </cell>
          <cell r="T250">
            <v>119</v>
          </cell>
          <cell r="U250">
            <v>45064</v>
          </cell>
          <cell r="V250" t="str">
            <v xml:space="preserve"> 12 TP+E+5 ME</v>
          </cell>
          <cell r="W250" t="str">
            <v>Prestar servicios profesionales por sus propios medios con plena autonomía técnica. administrativa y financiera a la Dirección de Gestión de los Recursos Financieros de Salud en el análisis y causación de registros de cotizaciones no conciliadas. seguimiento de la información derivadas del Análisis y registro de los traslados de cuentas maestras a cuentas de inversión registrados en los sistemas de la entidad</v>
          </cell>
          <cell r="X250" t="str">
            <v>1. Realizar y asesorar las actividades necesarias para el correcto trámite y registro de las
operaciones financieras de la Entidad.
2. Analizar y hacer seguimiento a los reportes que se generen sobre las operaciones y
verificarlos contra las cifras de control o la información generada por las diferentes áreas
para asegurar la consistencia de la información.
3. Preparar las conciliaciones bancarias y las conciliaciones operativas con las demás áreas
según lo establecido en el Decreto 1429 de 2016.
4. Hacer seguimiento. análisis. ajustes y generación de los informes para el cierre financiero
mensual y demás informes.
5. Realizar y entregar los informes de carácter financiero. estadístico sobre las operaciones
financieras de la Entidad y los análisis requeridos para sustentar los estados financieros
de la entidad.
6. Verificar los soportes para declaraciones tributarias y presentarlos en debida forma.
7. Proyectar y revisar las comunicaciones relacionadas con las operaciones financieras o
de respuesta a los requerimientos de los organismos de control. actores del Sistema
General de Seguridad Social en Salud. funcionarios y demás beneficiarios.
8. Efectuar el seguimiento de la información recibida sobre las operaciones financieras y
verificar su correcta preparación y registro en la contabilidad de acuerdo con los
lineamientos y parámetros establecidos para la ADRES y según las normas de la
Contaduría General de la Nación para el sector público.
9. Revisar y validar la información exógena de la Entidad.
10. Verificar y presentar la información necesaria para los certificados de ingresos y
retenciones. retención en la fuente. retención de IVA e impuesto de timbre de la entidad.
11. Realizar las recomendaciones y sugerencias que estime pertinentes en las acciones de
mejoramiento continuo de los procesos para que se evalúe su conveniencia.
12. Proyectar y presentar los informes y reportes de seguimiento que requiera la Entidad y
que estén relacionados con el objeto contractual.
13. Las demás actividades que se deriven del objeto y naturaleza del contrato. que para el
efecto le designe la Entidad</v>
          </cell>
          <cell r="Y250">
            <v>69</v>
          </cell>
          <cell r="Z250">
            <v>93151501</v>
          </cell>
          <cell r="AA250">
            <v>24036752</v>
          </cell>
          <cell r="AB250">
            <v>24036752</v>
          </cell>
          <cell r="AM250">
            <v>6009188</v>
          </cell>
          <cell r="AQ250" t="str">
            <v>N/A</v>
          </cell>
          <cell r="AR250">
            <v>487</v>
          </cell>
          <cell r="AS250">
            <v>44936</v>
          </cell>
          <cell r="AT250">
            <v>24036752</v>
          </cell>
          <cell r="AU250">
            <v>405</v>
          </cell>
          <cell r="AV250">
            <v>44944</v>
          </cell>
          <cell r="AW250">
            <v>24036752</v>
          </cell>
          <cell r="AX250" t="str">
            <v>A-02-02-02-008-002-02</v>
          </cell>
          <cell r="AY250" t="str">
            <v>SERVICIOS DE
CONTABILIDAD.
AUDITORÍA Y
TENEDURÍA DE LIBROS</v>
          </cell>
          <cell r="AZ250" t="str">
            <v>SEGUROS DEL ESTADO</v>
          </cell>
          <cell r="BA250" t="str">
            <v>11-44-101196237</v>
          </cell>
          <cell r="BB250">
            <v>44944</v>
          </cell>
          <cell r="BC250" t="str">
            <v>CUMPLIMIENTO</v>
          </cell>
          <cell r="BD250">
            <v>25</v>
          </cell>
          <cell r="BE250">
            <v>6009188</v>
          </cell>
          <cell r="BF250">
            <v>44944</v>
          </cell>
          <cell r="BG250">
            <v>44944</v>
          </cell>
          <cell r="BH250">
            <v>45248</v>
          </cell>
          <cell r="BI250">
            <v>44945</v>
          </cell>
          <cell r="BJ250" t="str">
            <v>D. DE GESTION DE LOS RECURSOS FINANCIEROS DE LA SALUD</v>
          </cell>
          <cell r="BK250" t="str">
            <v>MARIA MARGARITA BRAVO ROBAYO</v>
          </cell>
          <cell r="BL250"/>
          <cell r="BM250">
            <v>39740635</v>
          </cell>
          <cell r="BN250" t="str">
            <v>GRUPO DE GESTION CONTABLE Y CONTROL DE RECURSOS</v>
          </cell>
          <cell r="BO250" t="str">
            <v>GESTOR DE OPERACIONES</v>
          </cell>
          <cell r="BP250" t="str">
            <v>LAURA SANCHEZ SANTAMARIA</v>
          </cell>
          <cell r="BQ250" t="str">
            <v>TERMINADO</v>
          </cell>
          <cell r="BR250" t="str">
            <v>FEMENINO</v>
          </cell>
          <cell r="BS250" t="str">
            <v>Agua de Dios</v>
          </cell>
          <cell r="BT250" t="str">
            <v>Cr 51 d bis No 38 a 06 sur</v>
          </cell>
          <cell r="BU250">
            <v>3132675055</v>
          </cell>
          <cell r="BV250" t="str">
            <v>salgueromelba@gmail.com</v>
          </cell>
          <cell r="BW250">
            <v>30025</v>
          </cell>
          <cell r="BX250">
            <v>45247</v>
          </cell>
          <cell r="BY250">
            <v>41</v>
          </cell>
          <cell r="BZ250" t="str">
            <v>SANITAS</v>
          </cell>
          <cell r="CA250" t="str">
            <v>COLPENSIONES</v>
          </cell>
          <cell r="CB250" t="str">
            <v>POSITIVA</v>
          </cell>
          <cell r="CC250" t="str">
            <v>CONTADOR PUBLICO-ESP EN ADMINISTRACION
FINANCIERA</v>
          </cell>
          <cell r="CH250" t="str">
            <v>CO1.PCCNTR.4419203</v>
          </cell>
        </row>
        <row r="251">
          <cell r="C251">
            <v>626</v>
          </cell>
          <cell r="D251" t="str">
            <v>ADRES-CPS-626-2023</v>
          </cell>
          <cell r="E251" t="str">
            <v>CONTRATACION DIRECTA</v>
          </cell>
          <cell r="F251" t="str">
            <v>PRESTACION DE SERVICIOS PROFESIONALES</v>
          </cell>
          <cell r="G251" t="str">
            <v>INICIAL</v>
          </cell>
          <cell r="H251">
            <v>45092</v>
          </cell>
          <cell r="I251" t="str">
            <v>DIANA MARCELA BERMUDEZ TORRES</v>
          </cell>
          <cell r="J251" t="str">
            <v>CC</v>
          </cell>
          <cell r="K251">
            <v>1030542928</v>
          </cell>
          <cell r="L251">
            <v>5</v>
          </cell>
          <cell r="M251" t="str">
            <v>Bogotá</v>
          </cell>
          <cell r="N251" t="str">
            <v>N</v>
          </cell>
          <cell r="O251" t="str">
            <v>N/A</v>
          </cell>
          <cell r="P251" t="str">
            <v>N/A</v>
          </cell>
          <cell r="Q251" t="str">
            <v>N/A</v>
          </cell>
          <cell r="R251">
            <v>45097</v>
          </cell>
          <cell r="S251">
            <v>45291</v>
          </cell>
          <cell r="T251">
            <v>194</v>
          </cell>
          <cell r="U251">
            <v>45291</v>
          </cell>
          <cell r="V251" t="str">
            <v xml:space="preserve"> 12 TP+E+5 ME</v>
          </cell>
          <cell r="W251"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251"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Z251">
            <v>93151501</v>
          </cell>
          <cell r="AA251">
            <v>48073504</v>
          </cell>
          <cell r="AB251">
            <v>48073504</v>
          </cell>
          <cell r="AM251">
            <v>6009188</v>
          </cell>
          <cell r="AQ251" t="str">
            <v>N/A</v>
          </cell>
          <cell r="AR251">
            <v>758</v>
          </cell>
          <cell r="AS251">
            <v>45071</v>
          </cell>
          <cell r="AT251">
            <v>144220512</v>
          </cell>
          <cell r="AU251">
            <v>10147</v>
          </cell>
          <cell r="AV251">
            <v>45092</v>
          </cell>
          <cell r="AW251">
            <v>48073504</v>
          </cell>
          <cell r="AX251" t="str">
            <v>A-02-02-02-008-003-01</v>
          </cell>
          <cell r="AY251" t="str">
            <v>SERVICIOS DE CONSULTORÍA EN ADMINISTRACIÓN Y SERVICIOS DE GESTIÓN; SERVICIOS DE TECNOLOGÍA DE LA INFORMACIÓN</v>
          </cell>
          <cell r="AZ251" t="str">
            <v>ASEGURADORA SOLIDARIA DE COLOMBIA</v>
          </cell>
          <cell r="BA251" t="str">
            <v>380-47-994000136275</v>
          </cell>
          <cell r="BB251">
            <v>45092</v>
          </cell>
          <cell r="BC251" t="str">
            <v>CUMPLIMIENTO</v>
          </cell>
          <cell r="BD251">
            <v>25</v>
          </cell>
          <cell r="BE251">
            <v>12018376</v>
          </cell>
          <cell r="BF251">
            <v>45092</v>
          </cell>
          <cell r="BG251">
            <v>45092</v>
          </cell>
          <cell r="BH251">
            <v>45476</v>
          </cell>
          <cell r="BI251">
            <v>45093</v>
          </cell>
          <cell r="BJ251" t="str">
            <v>D. OTRAS PRESTACIONES</v>
          </cell>
          <cell r="BK251" t="str">
            <v>LORENA FABIOLA AMEZQUITA BECERRA</v>
          </cell>
          <cell r="BM251">
            <v>46458408</v>
          </cell>
          <cell r="BN251" t="str">
            <v>GRUPO DE GESTIÓN DE RECONOCIMIENTOS</v>
          </cell>
          <cell r="BO251" t="str">
            <v>GESTOR DE OPERACIONES</v>
          </cell>
          <cell r="BP251" t="str">
            <v>ROSA ELIANA RODRIGUEZ BERNAL</v>
          </cell>
          <cell r="BQ251" t="str">
            <v>EN EJECUCION</v>
          </cell>
        </row>
        <row r="252">
          <cell r="C252">
            <v>425</v>
          </cell>
          <cell r="D252" t="str">
            <v>ADRES-CPS-425-2023</v>
          </cell>
          <cell r="E252" t="str">
            <v>CONTRATACION DIRECTA</v>
          </cell>
          <cell r="F252" t="str">
            <v>PRESTACION DE SERVICIOS PROFESIONALES</v>
          </cell>
          <cell r="G252" t="str">
            <v>INICIAL</v>
          </cell>
          <cell r="H252">
            <v>45036</v>
          </cell>
          <cell r="I252" t="str">
            <v>INGRID CAROLINA ESTRADA DIAZ</v>
          </cell>
          <cell r="J252" t="str">
            <v>CC</v>
          </cell>
          <cell r="K252">
            <v>52907299</v>
          </cell>
          <cell r="L252">
            <v>8</v>
          </cell>
          <cell r="M252" t="str">
            <v>Bogotá</v>
          </cell>
          <cell r="N252" t="str">
            <v>N</v>
          </cell>
          <cell r="O252" t="str">
            <v>N/A</v>
          </cell>
          <cell r="P252" t="str">
            <v>N/A</v>
          </cell>
          <cell r="Q252" t="str">
            <v>N/A</v>
          </cell>
          <cell r="R252">
            <v>45040</v>
          </cell>
          <cell r="S252">
            <v>45291</v>
          </cell>
          <cell r="T252">
            <v>122</v>
          </cell>
          <cell r="U252">
            <v>45162</v>
          </cell>
          <cell r="V252" t="str">
            <v>13 TP+25 MEP</v>
          </cell>
          <cell r="W252"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5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252">
            <v>93151501</v>
          </cell>
          <cell r="AA252">
            <v>49236477</v>
          </cell>
          <cell r="AB252">
            <v>49236477</v>
          </cell>
          <cell r="AM252">
            <v>5182787</v>
          </cell>
          <cell r="AQ252" t="str">
            <v>N/A</v>
          </cell>
          <cell r="AR252">
            <v>604</v>
          </cell>
          <cell r="AS252">
            <v>45016</v>
          </cell>
          <cell r="AT252">
            <v>2806479189</v>
          </cell>
          <cell r="AU252">
            <v>6178</v>
          </cell>
          <cell r="AV252">
            <v>45037</v>
          </cell>
          <cell r="AW252">
            <v>49236477</v>
          </cell>
          <cell r="AX252" t="str">
            <v>A-02-02-02-008-003-01</v>
          </cell>
          <cell r="AY252" t="str">
            <v>SERVICIOS DE CONSULTORÍA EN ADMINISTRACIÓN Y SERVICIOS DE GESTIÓN; SERVICIOS DE TECNOLOGÍA DE LA INFORMACIÓN</v>
          </cell>
          <cell r="AZ252" t="str">
            <v>SEGUROS DEL ESTADO</v>
          </cell>
          <cell r="BA252" t="str">
            <v>33-44-101237853</v>
          </cell>
          <cell r="BB252">
            <v>45037</v>
          </cell>
          <cell r="BC252" t="str">
            <v>CUMPLIMIENTO</v>
          </cell>
          <cell r="BD252">
            <v>25</v>
          </cell>
          <cell r="BE252">
            <v>12309119.25</v>
          </cell>
          <cell r="BF252">
            <v>45036</v>
          </cell>
          <cell r="BG252">
            <v>45040</v>
          </cell>
          <cell r="BH252">
            <v>45478</v>
          </cell>
          <cell r="BI252">
            <v>45038</v>
          </cell>
          <cell r="BJ252" t="str">
            <v>D. OTRAS PRESTACIONES</v>
          </cell>
          <cell r="BK252" t="str">
            <v>LUISA FERNANDA DIAZ GONZALEZ</v>
          </cell>
          <cell r="BM252">
            <v>1032399404</v>
          </cell>
          <cell r="BN252" t="str">
            <v>D. OTRAS PRESTACIONES</v>
          </cell>
          <cell r="BO252" t="str">
            <v>GESTOR DE OPERACIONES</v>
          </cell>
          <cell r="BP252" t="str">
            <v>LAURA SANCHEZ SANTAMARIA</v>
          </cell>
          <cell r="BQ252" t="str">
            <v>TERMINADO</v>
          </cell>
          <cell r="BX252">
            <v>45247</v>
          </cell>
          <cell r="BY252">
            <v>123</v>
          </cell>
        </row>
        <row r="253">
          <cell r="C253">
            <v>169</v>
          </cell>
          <cell r="D253" t="str">
            <v>ADRES-CPS-169-2023</v>
          </cell>
          <cell r="E253" t="str">
            <v>CONTRATACION DIRECTA</v>
          </cell>
          <cell r="F253" t="str">
            <v>PRESTACION DE SERVICIOS DE APOYO A LA GESTION</v>
          </cell>
          <cell r="G253" t="str">
            <v>INICIAL</v>
          </cell>
          <cell r="H253">
            <v>44952</v>
          </cell>
          <cell r="I253" t="str">
            <v>MAYERLI BELTRAN MARCELO</v>
          </cell>
          <cell r="J253" t="str">
            <v>CC</v>
          </cell>
          <cell r="K253">
            <v>52912506</v>
          </cell>
          <cell r="L253">
            <v>8</v>
          </cell>
          <cell r="M253" t="str">
            <v>Bogotá</v>
          </cell>
          <cell r="N253" t="str">
            <v>N</v>
          </cell>
          <cell r="O253" t="str">
            <v>N/A</v>
          </cell>
          <cell r="P253" t="str">
            <v>N/A</v>
          </cell>
          <cell r="Q253" t="str">
            <v>N/A</v>
          </cell>
          <cell r="R253">
            <v>44958</v>
          </cell>
          <cell r="S253">
            <v>45077</v>
          </cell>
          <cell r="T253">
            <v>119</v>
          </cell>
          <cell r="U253">
            <v>45077</v>
          </cell>
          <cell r="V253" t="str">
            <v>15 TFTL/TL+4 ME O 6 SES+4 ME</v>
          </cell>
          <cell r="W25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5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53">
            <v>301</v>
          </cell>
          <cell r="Z253">
            <v>93151501</v>
          </cell>
          <cell r="AA253">
            <v>16193852</v>
          </cell>
          <cell r="AB253">
            <v>16193852</v>
          </cell>
          <cell r="AM253">
            <v>4048463</v>
          </cell>
          <cell r="AQ253" t="str">
            <v>N/A</v>
          </cell>
          <cell r="AR253">
            <v>432</v>
          </cell>
          <cell r="AS253">
            <v>44936</v>
          </cell>
          <cell r="AT253">
            <v>615366376</v>
          </cell>
          <cell r="AU253">
            <v>933</v>
          </cell>
          <cell r="AV253">
            <v>44957</v>
          </cell>
          <cell r="AW253">
            <v>16193852</v>
          </cell>
          <cell r="AX253" t="str">
            <v>A-02-02-02-008-003-01</v>
          </cell>
          <cell r="AY253" t="str">
            <v>SERVICIOS DE CONSULTORÍA EN ADMINISTRACIÓN Y SERVICIOS DE GESTIÓN; SERVICIOS DE TECNOLOGÍA DE LA INFORMACIÓN</v>
          </cell>
          <cell r="AZ253" t="str">
            <v>ASEGURADORA SOLIDARIA DE COLOMBIA</v>
          </cell>
          <cell r="BA253" t="str">
            <v>380-47-994000131154</v>
          </cell>
          <cell r="BB253">
            <v>44953</v>
          </cell>
          <cell r="BC253" t="str">
            <v>CUMPLIMIENTO</v>
          </cell>
          <cell r="BD253">
            <v>25</v>
          </cell>
          <cell r="BE253">
            <v>4048463</v>
          </cell>
          <cell r="BF253">
            <v>44952</v>
          </cell>
          <cell r="BG253">
            <v>44953</v>
          </cell>
          <cell r="BH253">
            <v>45260</v>
          </cell>
          <cell r="BI253">
            <v>44953</v>
          </cell>
          <cell r="BJ253" t="str">
            <v>D. OTRAS PRESTACIONES</v>
          </cell>
          <cell r="BK253" t="str">
            <v>ANDREA RODRIGUEZ SIERRA</v>
          </cell>
          <cell r="BM253">
            <v>52394998</v>
          </cell>
          <cell r="BN253" t="str">
            <v>GRUPO DE VERIFICACION Y AUDITORIA DE CUENTAS</v>
          </cell>
          <cell r="BO253" t="str">
            <v>GESTOR DE OPERACIONES</v>
          </cell>
          <cell r="BP253" t="str">
            <v>JOSE WILLMAN TORRRES GOMEZ</v>
          </cell>
          <cell r="BQ253" t="str">
            <v>TERMINADO</v>
          </cell>
          <cell r="BR253" t="str">
            <v>FEMENINO</v>
          </cell>
          <cell r="BS253" t="str">
            <v>Bogotá</v>
          </cell>
          <cell r="BT253" t="str">
            <v>Cl 21 - 88A 79 CASA 51</v>
          </cell>
          <cell r="BU253">
            <v>6411467</v>
          </cell>
          <cell r="BV253" t="str">
            <v>mayebel2013@gmail.com</v>
          </cell>
          <cell r="BW253">
            <v>30144</v>
          </cell>
          <cell r="BX253">
            <v>45247</v>
          </cell>
          <cell r="BY253">
            <v>41</v>
          </cell>
          <cell r="BZ253" t="str">
            <v>COMPENSAR</v>
          </cell>
          <cell r="CA253" t="str">
            <v>PORVENIR</v>
          </cell>
          <cell r="CB253" t="str">
            <v>POSITIVA</v>
          </cell>
          <cell r="CC253" t="str">
            <v>VI FISIOTERAPIA</v>
          </cell>
          <cell r="CH253" t="str">
            <v>CO1.PCCNTR.4459364</v>
          </cell>
        </row>
        <row r="254">
          <cell r="C254">
            <v>163</v>
          </cell>
          <cell r="D254" t="str">
            <v>ADRES-CPS-163-2023</v>
          </cell>
          <cell r="E254" t="str">
            <v>CONTRATACION DIRECTA</v>
          </cell>
          <cell r="F254" t="str">
            <v>PRESTACION DE SERVICIOS DE APOYO A LA GESTION</v>
          </cell>
          <cell r="G254" t="str">
            <v>INICIAL</v>
          </cell>
          <cell r="H254">
            <v>44952</v>
          </cell>
          <cell r="I254" t="str">
            <v>MARGARITA GARCIA ESTRADA</v>
          </cell>
          <cell r="J254" t="str">
            <v>CC</v>
          </cell>
          <cell r="K254">
            <v>52913802</v>
          </cell>
          <cell r="L254">
            <v>8</v>
          </cell>
          <cell r="M254" t="str">
            <v>Bogotá</v>
          </cell>
          <cell r="N254" t="str">
            <v>N</v>
          </cell>
          <cell r="O254" t="str">
            <v>N/A</v>
          </cell>
          <cell r="P254" t="str">
            <v>N/A</v>
          </cell>
          <cell r="Q254" t="str">
            <v>N/A</v>
          </cell>
          <cell r="R254">
            <v>44958</v>
          </cell>
          <cell r="S254">
            <v>45077</v>
          </cell>
          <cell r="T254">
            <v>119</v>
          </cell>
          <cell r="U254">
            <v>45077</v>
          </cell>
          <cell r="V254" t="str">
            <v>15 TFTL/TL+4 ME O 6 SES+4 ME</v>
          </cell>
          <cell r="W25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5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54">
            <v>295</v>
          </cell>
          <cell r="Z254">
            <v>93151501</v>
          </cell>
          <cell r="AA254">
            <v>16193852</v>
          </cell>
          <cell r="AB254">
            <v>16193852</v>
          </cell>
          <cell r="AM254">
            <v>4048463</v>
          </cell>
          <cell r="AQ254" t="str">
            <v>N/A</v>
          </cell>
          <cell r="AR254">
            <v>432</v>
          </cell>
          <cell r="AS254">
            <v>44936</v>
          </cell>
          <cell r="AT254">
            <v>615366376</v>
          </cell>
          <cell r="AU254">
            <v>927</v>
          </cell>
          <cell r="AV254">
            <v>44957</v>
          </cell>
          <cell r="AW254">
            <v>16193852</v>
          </cell>
          <cell r="AX254" t="str">
            <v>A-02-02-02-008-003-01</v>
          </cell>
          <cell r="AY254" t="str">
            <v>SERVICIOS DE CONSULTORÍA EN ADMINISTRACIÓN Y SERVICIOS DE GESTIÓN; SERVICIOS DE TECNOLOGÍA DE LA INFORMACIÓN</v>
          </cell>
          <cell r="AZ254" t="str">
            <v>SEGUROS DEL ESTADO</v>
          </cell>
          <cell r="BA254" t="str">
            <v>14-46-101084626</v>
          </cell>
          <cell r="BB254">
            <v>44953</v>
          </cell>
          <cell r="BC254" t="str">
            <v>CUMPLIMIENTO</v>
          </cell>
          <cell r="BD254">
            <v>25</v>
          </cell>
          <cell r="BE254">
            <v>4048463</v>
          </cell>
          <cell r="BF254">
            <v>44952</v>
          </cell>
          <cell r="BG254">
            <v>44953</v>
          </cell>
          <cell r="BH254">
            <v>45290</v>
          </cell>
          <cell r="BI254">
            <v>44953</v>
          </cell>
          <cell r="BJ254" t="str">
            <v>D. OTRAS PRESTACIONES</v>
          </cell>
          <cell r="BK254" t="str">
            <v>MAURICIO ANDRES GONZALEZ ANTOLINEZ-JHAN PIERO CAMPOS CUELLAR RAD 20231450026523 DEL 2 AL 23 DE MAYO DE 2023</v>
          </cell>
          <cell r="BM254">
            <v>80074021</v>
          </cell>
          <cell r="BN254" t="str">
            <v>GRUPO DE GESTIÓN DE RECONOCIMIENTOS</v>
          </cell>
          <cell r="BO254" t="str">
            <v>GESTOR DE OPERACIONES</v>
          </cell>
          <cell r="BP254" t="str">
            <v>JOSE WILLMAN TORRRES GOMEZ</v>
          </cell>
          <cell r="BQ254" t="str">
            <v>TERMINADO</v>
          </cell>
          <cell r="BR254" t="str">
            <v>FEMENINO</v>
          </cell>
          <cell r="BS254" t="str">
            <v>Bogotá</v>
          </cell>
          <cell r="BT254" t="str">
            <v>Cra 111 No 65  19 casa</v>
          </cell>
          <cell r="BU254">
            <v>3202799274</v>
          </cell>
          <cell r="BV254" t="str">
            <v>margegar@gmail.com</v>
          </cell>
          <cell r="BW254">
            <v>30263</v>
          </cell>
          <cell r="BX254">
            <v>45247</v>
          </cell>
          <cell r="BY254">
            <v>41</v>
          </cell>
          <cell r="BZ254" t="str">
            <v>COMPENSAR</v>
          </cell>
          <cell r="CA254" t="str">
            <v>PORVENIR</v>
          </cell>
          <cell r="CB254" t="str">
            <v>POSITIVA</v>
          </cell>
          <cell r="CC254" t="str">
            <v>TECNICO PORFESIONAL EN análisis  Y DISEÑO DE SISTEMAS DE COMPUTACION</v>
          </cell>
          <cell r="CH254" t="str">
            <v>CO1.PCCNTR.4459143</v>
          </cell>
        </row>
        <row r="255">
          <cell r="C255">
            <v>415</v>
          </cell>
          <cell r="D255" t="str">
            <v>ADRES-CPS-415-2023</v>
          </cell>
          <cell r="E255" t="str">
            <v>CONTRATACION DIRECTA</v>
          </cell>
          <cell r="F255" t="str">
            <v>PRESTACION DE SERVICIOS DE APOYO A LA GESTION</v>
          </cell>
          <cell r="G255" t="str">
            <v>INICIAL</v>
          </cell>
          <cell r="H255">
            <v>45037</v>
          </cell>
          <cell r="I255" t="str">
            <v>DIANA MARCELA CARDENAS MOLANO</v>
          </cell>
          <cell r="J255" t="str">
            <v>CC</v>
          </cell>
          <cell r="K255">
            <v>53153808</v>
          </cell>
          <cell r="L255">
            <v>3</v>
          </cell>
          <cell r="M255" t="str">
            <v>Bogotá</v>
          </cell>
          <cell r="N255" t="str">
            <v>N</v>
          </cell>
          <cell r="O255" t="str">
            <v>N/A</v>
          </cell>
          <cell r="P255" t="str">
            <v>N/A</v>
          </cell>
          <cell r="Q255" t="str">
            <v>N/A</v>
          </cell>
          <cell r="R255">
            <v>45042</v>
          </cell>
          <cell r="S255">
            <v>45291</v>
          </cell>
          <cell r="T255">
            <v>249</v>
          </cell>
          <cell r="U255">
            <v>45291</v>
          </cell>
          <cell r="V255" t="str">
            <v>15 TFTL/TL+4 ME O 6 SES+4 ME</v>
          </cell>
          <cell r="W255"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55"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255">
            <v>527</v>
          </cell>
          <cell r="Z255">
            <v>93151501</v>
          </cell>
          <cell r="AA255">
            <v>38460399</v>
          </cell>
          <cell r="AB255">
            <v>38460399</v>
          </cell>
          <cell r="AM255">
            <v>4048463</v>
          </cell>
          <cell r="AQ255" t="str">
            <v>N/A</v>
          </cell>
          <cell r="AR255">
            <v>605</v>
          </cell>
          <cell r="AS255">
            <v>45016</v>
          </cell>
          <cell r="AT255">
            <v>1999940748</v>
          </cell>
          <cell r="AU255">
            <v>6179</v>
          </cell>
          <cell r="AV255">
            <v>45037</v>
          </cell>
          <cell r="AW255">
            <v>38460399</v>
          </cell>
          <cell r="AX255" t="str">
            <v>A-02-02-02-008-003-01</v>
          </cell>
          <cell r="AY255" t="str">
            <v>SERVICIOS DE CONSULTORÍA EN ADMINISTRACIÓN Y SERVICIOS DE GESTIÓN; SERVICIOS DE TECNOLOGÍA DE LA INFORMACIÓN</v>
          </cell>
          <cell r="AZ255" t="str">
            <v>SEGUROS DEL ESTADO</v>
          </cell>
          <cell r="BA255" t="str">
            <v>14-44-101180559</v>
          </cell>
          <cell r="BB255">
            <v>45040</v>
          </cell>
          <cell r="BC255" t="str">
            <v>CUMPLIMIENTO</v>
          </cell>
          <cell r="BD255">
            <v>25</v>
          </cell>
          <cell r="BE255">
            <v>9615099.75</v>
          </cell>
          <cell r="BF255">
            <v>45037</v>
          </cell>
          <cell r="BG255">
            <v>45042</v>
          </cell>
          <cell r="BH255">
            <v>45474</v>
          </cell>
          <cell r="BI255">
            <v>45037</v>
          </cell>
          <cell r="BJ255" t="str">
            <v>D. OTRAS PRESTACIONES</v>
          </cell>
          <cell r="BK255" t="str">
            <v>JULIAN ANDRES BURITICA MEJIA-EDINSON MAURICIO HERNANDEZ MANRIQUE RAD 20236400056443 A PARTIR DEL 11 AL 29 DE SEPTIEMBRE</v>
          </cell>
          <cell r="BM255">
            <v>1078366532</v>
          </cell>
          <cell r="BN255" t="str">
            <v>GRUPO DE GESTIÓN DE RECONOCIMIENTOS</v>
          </cell>
          <cell r="BO255" t="str">
            <v>GESTOR DE OPERACIONES</v>
          </cell>
          <cell r="BP255" t="str">
            <v>ROSA ELIANA RODRIGUEZ BERNAL</v>
          </cell>
          <cell r="BQ255" t="str">
            <v>EN EJECUCION</v>
          </cell>
          <cell r="BX255">
            <v>45247</v>
          </cell>
          <cell r="BY255">
            <v>123</v>
          </cell>
        </row>
        <row r="256">
          <cell r="C256">
            <v>595</v>
          </cell>
          <cell r="D256" t="str">
            <v>ADRES-CPS-595-2023</v>
          </cell>
          <cell r="E256" t="str">
            <v>CONTRATACION DIRECTA</v>
          </cell>
          <cell r="F256" t="str">
            <v>PRESTACION DE SERVICIOS DE APOYO A LA GESTION</v>
          </cell>
          <cell r="G256" t="str">
            <v>INICIAL</v>
          </cell>
          <cell r="H256">
            <v>45104</v>
          </cell>
          <cell r="I256" t="str">
            <v>DIANA MARCELA FONSECA</v>
          </cell>
          <cell r="J256" t="str">
            <v>CC</v>
          </cell>
          <cell r="K256">
            <v>52988812</v>
          </cell>
          <cell r="L256">
            <v>3</v>
          </cell>
          <cell r="N256" t="str">
            <v>N</v>
          </cell>
          <cell r="O256" t="str">
            <v>N/A</v>
          </cell>
          <cell r="P256" t="str">
            <v>N/A</v>
          </cell>
          <cell r="Q256" t="str">
            <v>N/A</v>
          </cell>
          <cell r="R256">
            <v>45113</v>
          </cell>
          <cell r="S256">
            <v>45291</v>
          </cell>
          <cell r="T256">
            <v>178</v>
          </cell>
          <cell r="U256">
            <v>45291</v>
          </cell>
          <cell r="V256" t="str">
            <v>15 TFTL/TL+4 ME O 6 SES+4 ME</v>
          </cell>
          <cell r="W25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5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256">
            <v>93151501</v>
          </cell>
          <cell r="AA256">
            <v>28339241</v>
          </cell>
          <cell r="AB256">
            <v>28339241</v>
          </cell>
          <cell r="AM256">
            <v>4048463</v>
          </cell>
          <cell r="AQ256" t="str">
            <v>N/A</v>
          </cell>
          <cell r="AR256">
            <v>736</v>
          </cell>
          <cell r="AS256">
            <v>45065</v>
          </cell>
          <cell r="AT256">
            <v>651802543</v>
          </cell>
          <cell r="AU256">
            <v>10603</v>
          </cell>
          <cell r="AV256">
            <v>45107</v>
          </cell>
          <cell r="AW256">
            <v>28339241</v>
          </cell>
          <cell r="AX256" t="str">
            <v>A-02-02-02-008-003-01</v>
          </cell>
          <cell r="AY256" t="str">
            <v>SERVICIOS DE CONSULTORÍA EN ADMINISTRACIÓN Y SERVICIOS DE GESTIÓN; SERVICIOS DE TECNOLOGÍA DE LA INFORMACIÓN</v>
          </cell>
          <cell r="AZ256" t="str">
            <v>ASEGURADORA SOLIDARIA DE COLOMBIA</v>
          </cell>
          <cell r="BA256" t="str">
            <v>376-47-994000021423</v>
          </cell>
          <cell r="BB256">
            <v>45106</v>
          </cell>
          <cell r="BC256" t="str">
            <v>CUMPLIMIENTO</v>
          </cell>
          <cell r="BD256">
            <v>25</v>
          </cell>
          <cell r="BE256">
            <v>7084810.25</v>
          </cell>
          <cell r="BF256">
            <v>45098</v>
          </cell>
          <cell r="BG256">
            <v>45107</v>
          </cell>
          <cell r="BH256">
            <v>45474</v>
          </cell>
          <cell r="BI256">
            <v>45113</v>
          </cell>
          <cell r="BJ256" t="str">
            <v>D. OTRAS PRESTACIONES</v>
          </cell>
          <cell r="BK256" t="str">
            <v>ANDREA RODRIGUEZ SIERRA</v>
          </cell>
          <cell r="BM256">
            <v>52394998</v>
          </cell>
          <cell r="BN256" t="str">
            <v>GRUPO DE VERIFICACION Y AUDITORIA DE CUENTAS</v>
          </cell>
          <cell r="BO256" t="str">
            <v>GESTOR DE OPERACIONES</v>
          </cell>
          <cell r="BP256" t="str">
            <v>DIANA MARCELA SERRANO ASPRILLA</v>
          </cell>
          <cell r="BQ256" t="str">
            <v>EN EJECUCION</v>
          </cell>
        </row>
        <row r="257">
          <cell r="C257">
            <v>6</v>
          </cell>
          <cell r="D257" t="str">
            <v>ADRES-CPS-006-2023</v>
          </cell>
          <cell r="E257" t="str">
            <v>CONTRATACION DIRECTA</v>
          </cell>
          <cell r="F257" t="str">
            <v>PRESTACION DE SERVICIOS PROFESIONALES</v>
          </cell>
          <cell r="G257" t="str">
            <v>INICIAL</v>
          </cell>
          <cell r="H257">
            <v>44937</v>
          </cell>
          <cell r="I257" t="str">
            <v>DIANA MILENA HERNANDEZ THIRIAT</v>
          </cell>
          <cell r="J257" t="str">
            <v>CC</v>
          </cell>
          <cell r="K257">
            <v>52933208</v>
          </cell>
          <cell r="L257">
            <v>8</v>
          </cell>
          <cell r="M257" t="str">
            <v>Bogotá</v>
          </cell>
          <cell r="N257" t="str">
            <v>N</v>
          </cell>
          <cell r="O257" t="str">
            <v>N/A</v>
          </cell>
          <cell r="P257" t="str">
            <v>N/A</v>
          </cell>
          <cell r="Q257" t="str">
            <v>N/A</v>
          </cell>
          <cell r="R257">
            <v>44937</v>
          </cell>
          <cell r="S257">
            <v>45056</v>
          </cell>
          <cell r="T257">
            <v>119</v>
          </cell>
          <cell r="U257">
            <v>45056</v>
          </cell>
          <cell r="V257" t="str">
            <v>9 TP+E+23MPR</v>
          </cell>
          <cell r="W257" t="str">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ell>
          <cell r="X257" t="str">
            <v>1. Verificar el análisis del sector y el estudio de mercado presentado por las áreas
requirentes y proponer los ajustes a que haya lugar. de conformidad con la normatividad
aplicable.
2. Establecer los indicadores financieros de los diferentes procesos de contratación.
3. Hacer parte de los comités evaluadores. realizando la evaluación de requisitos
habilitantes financieros de los procesos de contratación.
4. Asistir y participar en las reuniones. sesiones de los comités internos y en las audiencias
públicas relacionadas con los procesos de contratación que adelante el Grupo de Gestión
de Contratación. o aquellos en los que le sea requerido por el supervisor del contrato.
5. Asesorar al Grupo de Gestión de Contratación en todas sus tareas de orden presupuestal
y financiero. incluyendo la elaboración de los informes de gestión y los análisis
comparativos o estadísticos que sean requeridos con el fin de establecer y evaluar los
resultados del grupo.
6. Realizar seguimiento y monitoreo a la ejecución presupuestal del Plan Anual de
Adquisiciones. así como presentar los reportes derivados del seguimiento cuando así le
sean requeridos.
7. Realizar el cargue de las modificaciones al Plan Anual de Adquisiciones. verificando la
adecuación de las mismas. frente a los lineamientos expedidos por Colombia Compra
Eficiente o la autoridad correspondiente.
8. Revisar en la plataforma del SECOP II. el aspecto financiero de los documentos soporte
de los procesos adelantados por el Grupo de Gestión de Contratación.
9. Apoyar en actividades de implementación de los instrumentos de planeación. seguimiento
y evaluación en el marco del Sistema Integrado de Gestión Institucional –SIGI.
10. Participar en la elaboración. ajuste o actualización de la formulación de los planes de
acción y formulación de indicadores del Grupo de Gestión de Contratación.
11. Realizar seguimiento y reporte a los indicadores de gestión y plan de acción de la
dependencia.
12. Reportar los avances de los planes de acción del Grupo de Gestión de Contratación</v>
          </cell>
          <cell r="Y257">
            <v>7</v>
          </cell>
          <cell r="Z257">
            <v>80111620</v>
          </cell>
          <cell r="AA257">
            <v>32000000</v>
          </cell>
          <cell r="AB257">
            <v>32000000</v>
          </cell>
          <cell r="AC257"/>
          <cell r="AM257">
            <v>8000000</v>
          </cell>
          <cell r="AO257"/>
          <cell r="AP257"/>
          <cell r="AQ257" t="str">
            <v>N/A</v>
          </cell>
          <cell r="AR257">
            <v>385</v>
          </cell>
          <cell r="AS257">
            <v>44932</v>
          </cell>
          <cell r="AT257">
            <v>32000000</v>
          </cell>
          <cell r="AU257">
            <v>365</v>
          </cell>
          <cell r="AV257">
            <v>44937</v>
          </cell>
          <cell r="AW257">
            <v>32000000</v>
          </cell>
          <cell r="AX257" t="str">
            <v>A-02-02-02-008- 003-09</v>
          </cell>
          <cell r="AY257" t="str">
            <v>OTROS SERVICIOS PROFESIONALES Y TÉCNICOS N.C.P</v>
          </cell>
          <cell r="AZ257" t="str">
            <v>ASEGURADORA SOLIDARIA DE COLOMBIA</v>
          </cell>
          <cell r="BA257" t="str">
            <v>360-47-994000024791</v>
          </cell>
          <cell r="BB257">
            <v>44937</v>
          </cell>
          <cell r="BC257" t="str">
            <v>CUMPLIMIENTO</v>
          </cell>
          <cell r="BD257">
            <v>25</v>
          </cell>
          <cell r="BE257">
            <v>8000000</v>
          </cell>
          <cell r="BF257">
            <v>44937</v>
          </cell>
          <cell r="BG257">
            <v>44937</v>
          </cell>
          <cell r="BH257">
            <v>45271</v>
          </cell>
          <cell r="BI257">
            <v>44937</v>
          </cell>
          <cell r="BJ257" t="str">
            <v>D. ADMINISTRATIVA Y FINANCIERA</v>
          </cell>
          <cell r="BK257" t="str">
            <v>AURA MARIA GOMEZ DE LOS RIOS</v>
          </cell>
          <cell r="BM257">
            <v>43262525</v>
          </cell>
          <cell r="BN257" t="str">
            <v>GRUPO DE GESTION DE CONTRATACION</v>
          </cell>
          <cell r="BO257" t="str">
            <v>COORDINADOR</v>
          </cell>
          <cell r="BP257" t="str">
            <v>AURA MARIA GOMEZ DE LOS RIOS</v>
          </cell>
          <cell r="BQ257" t="str">
            <v>TERMINADO</v>
          </cell>
          <cell r="BR257" t="str">
            <v>FEMENINO</v>
          </cell>
          <cell r="BS257" t="str">
            <v>Bogotá</v>
          </cell>
          <cell r="BT257" t="str">
            <v>TV 68C No 23 06</v>
          </cell>
          <cell r="BU257">
            <v>7525358</v>
          </cell>
          <cell r="BV257" t="str">
            <v>nanitamht@yahoo.com</v>
          </cell>
          <cell r="BW257">
            <v>30405</v>
          </cell>
          <cell r="BX257">
            <v>45247</v>
          </cell>
          <cell r="BY257">
            <v>40</v>
          </cell>
          <cell r="BZ257" t="str">
            <v>SANITAS</v>
          </cell>
          <cell r="CA257" t="str">
            <v>PORVENIR</v>
          </cell>
          <cell r="CB257" t="str">
            <v>POSITIVA</v>
          </cell>
          <cell r="CC257" t="str">
            <v>CONTADORA PUBLICA</v>
          </cell>
          <cell r="CH257" t="str">
            <v>CO1.PCCNTR.4385496</v>
          </cell>
        </row>
        <row r="258">
          <cell r="C258">
            <v>739</v>
          </cell>
          <cell r="D258" t="str">
            <v>ADRES-CPS-739-2023</v>
          </cell>
          <cell r="E258" t="str">
            <v>CONTRATACION DIRECTA</v>
          </cell>
          <cell r="F258" t="str">
            <v>PRESTACION DE SERVICIOS PROFESIONALES</v>
          </cell>
          <cell r="G258" t="str">
            <v>INICIAL</v>
          </cell>
          <cell r="H258">
            <v>45084</v>
          </cell>
          <cell r="I258" t="str">
            <v>DIANA MARCELA SERRANO ASPRILLA</v>
          </cell>
          <cell r="J258" t="str">
            <v>CC</v>
          </cell>
          <cell r="K258">
            <v>53117981</v>
          </cell>
          <cell r="L258">
            <v>7</v>
          </cell>
          <cell r="M258" t="str">
            <v>Bogotá</v>
          </cell>
          <cell r="N258" t="str">
            <v>N</v>
          </cell>
          <cell r="O258" t="str">
            <v>N/A</v>
          </cell>
          <cell r="P258" t="str">
            <v>N/A</v>
          </cell>
          <cell r="Q258" t="str">
            <v>N/A</v>
          </cell>
          <cell r="R258">
            <v>45086</v>
          </cell>
          <cell r="S258">
            <v>45291</v>
          </cell>
          <cell r="T258">
            <v>205</v>
          </cell>
          <cell r="U258">
            <v>45291</v>
          </cell>
          <cell r="V258"/>
          <cell r="W258" t="str">
            <v>Prestar los servicios profesionales especializados para el apoyo jurídico en las etapas precontractual, contractual y postcontractual de los procesos contractuales que se adelantan en Administradora de los Recursos del Sistema General de Seguridad Social en Salud – ADRES</v>
          </cell>
          <cell r="X258"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desde el Grupo de Gestión de Contratación el seguimiento al proceso de gestión de los informes de cumplimiento de los contratos sujetos de supervisión de acuerdo con la asignación realizada por el supervisor del contrato. 13. Apoyar la supervisión de los contratos que le sean designados, cumpliendo con la normatividad vigente y conforme al Manual de Contratación- Supervisión e Interventoría de la ADRES. 14. Presentar al supervisor el informe mensual de actividades, el informe final con las principales actividades realizadas y los demás informes que se requieran durante la ejecución del contrato</v>
          </cell>
          <cell r="Y258"/>
          <cell r="Z258">
            <v>80111620</v>
          </cell>
          <cell r="AA258">
            <v>65766372</v>
          </cell>
          <cell r="AB258">
            <v>65766372</v>
          </cell>
          <cell r="AC258"/>
          <cell r="AD258"/>
          <cell r="AE258"/>
          <cell r="AF258"/>
          <cell r="AG258"/>
          <cell r="AH258"/>
          <cell r="AI258"/>
          <cell r="AJ258"/>
          <cell r="AK258"/>
          <cell r="AL258"/>
          <cell r="AM258">
            <v>9395196</v>
          </cell>
          <cell r="AN258"/>
          <cell r="AO258"/>
          <cell r="AP258"/>
          <cell r="AQ258" t="str">
            <v>N/A</v>
          </cell>
          <cell r="AR258">
            <v>795</v>
          </cell>
          <cell r="AS258">
            <v>45078</v>
          </cell>
          <cell r="AT258">
            <v>155020734</v>
          </cell>
          <cell r="AU258">
            <v>10076</v>
          </cell>
          <cell r="AV258">
            <v>45085</v>
          </cell>
          <cell r="AW258">
            <v>65766372</v>
          </cell>
          <cell r="AX258" t="str">
            <v>A-02-02-02-008-002-01</v>
          </cell>
          <cell r="AY258" t="str">
            <v>SERVICIOS JURÍDICOS</v>
          </cell>
          <cell r="AZ258" t="str">
            <v>SURAMERICANA</v>
          </cell>
          <cell r="BA258" t="str">
            <v>3658672-5</v>
          </cell>
          <cell r="BB258">
            <v>45086</v>
          </cell>
          <cell r="BC258" t="str">
            <v>CUMPLIMIENTO</v>
          </cell>
          <cell r="BD258">
            <v>25</v>
          </cell>
          <cell r="BE258">
            <v>16441593</v>
          </cell>
          <cell r="BF258">
            <v>45085</v>
          </cell>
          <cell r="BG258">
            <v>45086</v>
          </cell>
          <cell r="BH258">
            <v>45474</v>
          </cell>
          <cell r="BI258">
            <v>45085</v>
          </cell>
          <cell r="BJ258" t="str">
            <v>D. ADMINISTRATIVA Y FINANCIERA</v>
          </cell>
          <cell r="BK258" t="str">
            <v>AURA MARIA GOMEZ DE LOS RIOS-ESPERANZA RODRIGUEZ ROLDAN RAD 20236400046153 A PARTIR DEL 24 DE JULIO AL 14 DE AGOSTO</v>
          </cell>
          <cell r="BL258"/>
          <cell r="BM258">
            <v>43262525</v>
          </cell>
          <cell r="BN258" t="str">
            <v>GRUPO DE GESTION DE CONTRATACION</v>
          </cell>
          <cell r="BO258" t="str">
            <v>COORDINADOR</v>
          </cell>
          <cell r="BP258" t="str">
            <v>JENNY CAROLINA GARCIA VARON</v>
          </cell>
          <cell r="BQ258" t="str">
            <v>EN EJECUCION</v>
          </cell>
          <cell r="BR258"/>
          <cell r="BS258"/>
          <cell r="BT258"/>
          <cell r="BU258"/>
          <cell r="BV258"/>
          <cell r="BW258"/>
          <cell r="BX258"/>
          <cell r="BY258"/>
          <cell r="BZ258"/>
          <cell r="CA258"/>
          <cell r="CB258"/>
          <cell r="CC258"/>
          <cell r="CD258"/>
          <cell r="CE258"/>
          <cell r="CF258"/>
          <cell r="CG258"/>
          <cell r="CH258"/>
          <cell r="CI258"/>
          <cell r="CJ258"/>
          <cell r="CK258"/>
          <cell r="CL258"/>
          <cell r="CM258"/>
          <cell r="CN258"/>
          <cell r="CO258"/>
        </row>
        <row r="259">
          <cell r="C259">
            <v>818</v>
          </cell>
          <cell r="D259" t="str">
            <v>ADRES-CPS-818-2023</v>
          </cell>
          <cell r="E259" t="str">
            <v>CONTRATACION DIRECTA</v>
          </cell>
          <cell r="F259" t="str">
            <v>PRESTACION DE SERVICIOS PROFESIONALES</v>
          </cell>
          <cell r="G259" t="str">
            <v>INICIAL</v>
          </cell>
          <cell r="H259">
            <v>45092</v>
          </cell>
          <cell r="I259" t="str">
            <v>DIANA MARCELA VEGA CIFUENTES</v>
          </cell>
          <cell r="J259" t="str">
            <v>CC</v>
          </cell>
          <cell r="K259">
            <v>53893070</v>
          </cell>
          <cell r="L259">
            <v>1</v>
          </cell>
          <cell r="N259" t="str">
            <v>N</v>
          </cell>
          <cell r="O259" t="str">
            <v>N/A</v>
          </cell>
          <cell r="P259" t="str">
            <v>N/A</v>
          </cell>
          <cell r="Q259" t="str">
            <v>N/A</v>
          </cell>
          <cell r="R259">
            <v>45093</v>
          </cell>
          <cell r="S259">
            <v>45291</v>
          </cell>
          <cell r="T259">
            <v>198</v>
          </cell>
          <cell r="U259">
            <v>45291</v>
          </cell>
          <cell r="V259" t="str">
            <v>13 TP+25 MEP</v>
          </cell>
          <cell r="W259"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25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259">
            <v>93151501</v>
          </cell>
          <cell r="AA259">
            <v>36279509</v>
          </cell>
          <cell r="AB259">
            <v>36279509</v>
          </cell>
          <cell r="AM259">
            <v>5182787</v>
          </cell>
          <cell r="AQ259" t="str">
            <v>N/A</v>
          </cell>
          <cell r="AR259">
            <v>687</v>
          </cell>
          <cell r="AS259">
            <v>45062</v>
          </cell>
          <cell r="AT259">
            <v>943267234</v>
          </cell>
          <cell r="AU259">
            <v>10158</v>
          </cell>
          <cell r="AV259">
            <v>45092</v>
          </cell>
          <cell r="AW259">
            <v>36279509</v>
          </cell>
          <cell r="AX259" t="str">
            <v>A-02-02-02-008-003-01</v>
          </cell>
          <cell r="AY259" t="str">
            <v>SERVICIOS DE CONSULTORÍA EN ADMINISTRACIÓN Y SERVICIOS DE GESTIÓN; SERVICIOS DE TECNOLOGÍA DE LA INFORMACIÓN</v>
          </cell>
          <cell r="AZ259" t="str">
            <v>SEGUROS DEL ESTADO</v>
          </cell>
          <cell r="BA259" t="str">
            <v>14-44-101185186</v>
          </cell>
          <cell r="BB259">
            <v>45092</v>
          </cell>
          <cell r="BC259" t="str">
            <v>CUMPLIMIENTO</v>
          </cell>
          <cell r="BD259">
            <v>25</v>
          </cell>
          <cell r="BE259">
            <v>9069877.25</v>
          </cell>
          <cell r="BF259">
            <v>45092</v>
          </cell>
          <cell r="BG259">
            <v>45093</v>
          </cell>
          <cell r="BH259">
            <v>45493</v>
          </cell>
          <cell r="BI259">
            <v>45093</v>
          </cell>
          <cell r="BJ259" t="str">
            <v>D. OTRAS PRESTACIONES</v>
          </cell>
          <cell r="BK259" t="str">
            <v>WILSON RUBIEL VELASQUEZ CASTAÑEDA-MAYRA ALEJANDRA PEREZ BEJARANO RAD 20236400054983 A PARTIR DEL 1 DE SEPTIEMBRE</v>
          </cell>
          <cell r="BM259">
            <v>79541341</v>
          </cell>
          <cell r="BN259" t="str">
            <v>GRUPO DE VALIDACIÓN DE RESULTADOS DE AUDITORÍA</v>
          </cell>
          <cell r="BO259" t="str">
            <v>GESTOR DE OPERACIONES</v>
          </cell>
          <cell r="BP259" t="str">
            <v>JENNY CAROLINA GARCIA VARON</v>
          </cell>
          <cell r="BQ259" t="str">
            <v>EN EJECUCION</v>
          </cell>
        </row>
        <row r="260">
          <cell r="C260">
            <v>207</v>
          </cell>
          <cell r="D260" t="str">
            <v>ADRES-CPS-207-2023</v>
          </cell>
          <cell r="E260" t="str">
            <v>CONTRATACION DIRECTA</v>
          </cell>
          <cell r="F260" t="str">
            <v>PRESTACION DE SERVICIOS PROFESIONALES</v>
          </cell>
          <cell r="G260" t="str">
            <v>INICIAL</v>
          </cell>
          <cell r="H260">
            <v>44951</v>
          </cell>
          <cell r="I260" t="str">
            <v>HAIYIBE ROCIO PUENTES BECERRA</v>
          </cell>
          <cell r="J260" t="str">
            <v>CC</v>
          </cell>
          <cell r="K260">
            <v>52953312</v>
          </cell>
          <cell r="L260">
            <v>1</v>
          </cell>
          <cell r="M260" t="str">
            <v>Bogotá</v>
          </cell>
          <cell r="N260" t="str">
            <v>N</v>
          </cell>
          <cell r="O260" t="str">
            <v>N/A</v>
          </cell>
          <cell r="P260" t="str">
            <v>N/A</v>
          </cell>
          <cell r="Q260" t="str">
            <v>N/A</v>
          </cell>
          <cell r="R260">
            <v>44952</v>
          </cell>
          <cell r="S260">
            <v>45071</v>
          </cell>
          <cell r="T260">
            <v>119</v>
          </cell>
          <cell r="U260">
            <v>45071</v>
          </cell>
          <cell r="V260">
            <v>12</v>
          </cell>
          <cell r="W260" t="str">
            <v>Prestar servicios profesionales en el desarrollo de las actividades de los procesos y subprocesos de compensación del régimen contributivo de salud. así como en los procesos del régimen exceptuado y/o especial de la Subdirección de Liquidaciones del Aseguramiento</v>
          </cell>
          <cell r="X260" t="str">
            <v>1. Apoyar el seguimiento y monitoreo de los procesos de PILA Financiero y PILA BDUA a cargo de la Subdirección de Liquidaciones del Aseguramiento. 2. Apoyar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Apoyar la ejecución de los subprocesos de compensación (Devolución de cotizaciones no compensadas. Corrección de registros aprobados y Prestaciones económicas) y procesos del régimen especial y/o exceptuado (Devolución de aporte y prestaciones económicas). 5. Proponer mejoras a los procesos que se ejecutan. haciendo las recomendaciones y sugerencias para que se revise su conveniencia y aplicación. 6. Realizar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7.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8. Proyectar respuesta a los derechos de petición relacionados con los procesos de liquidación y reconocimiento de prestaciones económicas y devolución de aportes del régimen especial y exceptuado. cuyo trámite le sea asignado.</v>
          </cell>
          <cell r="Y260">
            <v>84</v>
          </cell>
          <cell r="Z260">
            <v>93151501</v>
          </cell>
          <cell r="AA260">
            <v>24036752</v>
          </cell>
          <cell r="AB260">
            <v>24036752</v>
          </cell>
          <cell r="AM260">
            <v>6009188</v>
          </cell>
          <cell r="AQ260" t="str">
            <v>N/A</v>
          </cell>
          <cell r="AR260">
            <v>421</v>
          </cell>
          <cell r="AS260">
            <v>44932</v>
          </cell>
          <cell r="AT260">
            <v>24036752</v>
          </cell>
          <cell r="AU260">
            <v>511</v>
          </cell>
          <cell r="AV260">
            <v>44951</v>
          </cell>
          <cell r="AW260">
            <v>24036752</v>
          </cell>
          <cell r="AX260" t="str">
            <v>A-02-02-02-008-003-01</v>
          </cell>
          <cell r="AY260" t="str">
            <v>SERVICIOS DE CONSULTORÍA EN ADMINISTRACIÓN Y SERVICIOS DE GESTIÓN; SERVICIOS DE TECNOLOGÍA DE LA INFORMACIÓN</v>
          </cell>
          <cell r="AZ260" t="str">
            <v>ASEGURADORA SOLIDARIA DE COLOMBIA</v>
          </cell>
          <cell r="BA260" t="str">
            <v>340-47-994000042057</v>
          </cell>
          <cell r="BB260">
            <v>44951</v>
          </cell>
          <cell r="BC260" t="str">
            <v>CUMPLIMIENTO</v>
          </cell>
          <cell r="BD260">
            <v>25</v>
          </cell>
          <cell r="BE260">
            <v>6009188</v>
          </cell>
          <cell r="BF260">
            <v>44950</v>
          </cell>
          <cell r="BG260">
            <v>44952</v>
          </cell>
          <cell r="BH260">
            <v>45260</v>
          </cell>
          <cell r="BI260">
            <v>44952</v>
          </cell>
          <cell r="BJ260" t="str">
            <v>D. DE LIQUIDACIONES Y GARANTIAS</v>
          </cell>
          <cell r="BK260" t="str">
            <v>CLAUDIA PULIDO BUITRAGO</v>
          </cell>
          <cell r="BL260"/>
          <cell r="BM260">
            <v>52351328</v>
          </cell>
          <cell r="BN260" t="str">
            <v>SUBDIRECCION DE LIQUIDACIONES DEL ASEGURAMIENTO</v>
          </cell>
          <cell r="BO260" t="str">
            <v>SUBDIRECTORA</v>
          </cell>
          <cell r="BP260" t="str">
            <v>LAURA SANCHEZ SANTAMARIA</v>
          </cell>
          <cell r="BQ260" t="str">
            <v>TERMINADO</v>
          </cell>
          <cell r="BR260" t="str">
            <v>FEMENINO</v>
          </cell>
          <cell r="BS260" t="str">
            <v>Bogotá</v>
          </cell>
          <cell r="BT260" t="str">
            <v>Cll 12 A No 71 C 21 APTO 202 CIUDAD ALZACIA</v>
          </cell>
          <cell r="BU260">
            <v>4706317</v>
          </cell>
          <cell r="BV260" t="str">
            <v>rocio.puentes2014@gmail.com</v>
          </cell>
          <cell r="BW260">
            <v>30310</v>
          </cell>
          <cell r="BX260">
            <v>45247</v>
          </cell>
          <cell r="BY260">
            <v>40</v>
          </cell>
          <cell r="BZ260" t="str">
            <v>SANITAS</v>
          </cell>
          <cell r="CA260" t="str">
            <v>COLPENSIONES</v>
          </cell>
          <cell r="CB260" t="str">
            <v>POSITIVA</v>
          </cell>
          <cell r="CC260" t="str">
            <v>ADM EMPRESAS-ESP EN GERENCIA DE LABORATORIOS</v>
          </cell>
          <cell r="CH260" t="str">
            <v>CO1.PCCNTR.4473661</v>
          </cell>
        </row>
        <row r="261">
          <cell r="C261">
            <v>834</v>
          </cell>
          <cell r="D261" t="str">
            <v>ADRES-CPS-834-2023</v>
          </cell>
          <cell r="E261" t="str">
            <v>CONTRATACION DIRECTA</v>
          </cell>
          <cell r="F261" t="str">
            <v>PRESTACION DE SERVICIOS PROFESIONALES</v>
          </cell>
          <cell r="G261" t="str">
            <v>INICIAL</v>
          </cell>
          <cell r="H261">
            <v>45097</v>
          </cell>
          <cell r="I261" t="str">
            <v>DIANA MARGARITA GUTIERREZ PEREZ</v>
          </cell>
          <cell r="J261" t="str">
            <v>CC</v>
          </cell>
          <cell r="K261">
            <v>52351586</v>
          </cell>
          <cell r="L261">
            <v>9</v>
          </cell>
          <cell r="N261" t="str">
            <v>N</v>
          </cell>
          <cell r="O261" t="str">
            <v>N/A</v>
          </cell>
          <cell r="P261" t="str">
            <v>N/A</v>
          </cell>
          <cell r="Q261" t="str">
            <v>N/A</v>
          </cell>
          <cell r="R261">
            <v>45099</v>
          </cell>
          <cell r="S261">
            <v>45291</v>
          </cell>
          <cell r="T261">
            <v>192</v>
          </cell>
          <cell r="U261">
            <v>45291</v>
          </cell>
          <cell r="W261"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261"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261">
            <v>93151501</v>
          </cell>
          <cell r="AA261">
            <v>36279509</v>
          </cell>
          <cell r="AB261">
            <v>36279509</v>
          </cell>
          <cell r="AM261">
            <v>5182787</v>
          </cell>
          <cell r="AQ261" t="str">
            <v>N/A</v>
          </cell>
          <cell r="AR261">
            <v>724</v>
          </cell>
          <cell r="AS261">
            <v>45065</v>
          </cell>
          <cell r="AT261">
            <v>362795090</v>
          </cell>
          <cell r="AU261">
            <v>10237</v>
          </cell>
          <cell r="AV261">
            <v>45098</v>
          </cell>
          <cell r="AW261">
            <v>36279509</v>
          </cell>
          <cell r="AX261" t="str">
            <v>A-02-02-02-008-003-01</v>
          </cell>
          <cell r="AY261" t="str">
            <v>SERVICIOS DE CONSULTORÍA EN ADMINISTRACIÓN Y SERVICIOS DE GESTIÓN; SERVICIOS DE TECNOLOGÍA DE LA INFORMACIÓN</v>
          </cell>
          <cell r="AZ261" t="str">
            <v>SEGUROS DEL ESTADO</v>
          </cell>
          <cell r="BA261" t="str">
            <v>14-46-101095865</v>
          </cell>
          <cell r="BB261">
            <v>45098</v>
          </cell>
          <cell r="BC261" t="str">
            <v>CUMPLIMIENTO</v>
          </cell>
          <cell r="BD261">
            <v>25</v>
          </cell>
          <cell r="BE261">
            <v>9069877.25</v>
          </cell>
          <cell r="BF261">
            <v>45098</v>
          </cell>
          <cell r="BG261">
            <v>45099</v>
          </cell>
          <cell r="BH261">
            <v>45493</v>
          </cell>
          <cell r="BI261">
            <v>45099</v>
          </cell>
          <cell r="BJ261" t="str">
            <v>D. OTRAS PRESTACIONES</v>
          </cell>
          <cell r="BK261" t="str">
            <v>MAURICIO PAEZ VILLALBA</v>
          </cell>
          <cell r="BL261"/>
          <cell r="BM261">
            <v>1010178182</v>
          </cell>
          <cell r="BN261" t="str">
            <v>GRUPO DE VERIFICACIÓN Y AUDITORÍA DE CUENTAS</v>
          </cell>
          <cell r="BO261" t="str">
            <v>GESTOR DE OPERACIONES</v>
          </cell>
          <cell r="BP261" t="str">
            <v>JENNY CAROLINA GARCIA VARON</v>
          </cell>
          <cell r="BQ261" t="str">
            <v>EN EJECUCION</v>
          </cell>
        </row>
        <row r="262">
          <cell r="C262">
            <v>26</v>
          </cell>
          <cell r="D262" t="str">
            <v>ADRES-CPS-026-2023</v>
          </cell>
          <cell r="E262" t="str">
            <v>CONTRATACION DIRECTA</v>
          </cell>
          <cell r="F262" t="str">
            <v>PRESTACION DE SERVICIOS DE APOYO A LA GESTION</v>
          </cell>
          <cell r="G262" t="str">
            <v>INICIAL</v>
          </cell>
          <cell r="H262">
            <v>44943</v>
          </cell>
          <cell r="I262" t="str">
            <v>ANGELA VIVIANA MONTILLA CASTAÑEDA</v>
          </cell>
          <cell r="J262" t="str">
            <v>CC</v>
          </cell>
          <cell r="K262">
            <v>52954118</v>
          </cell>
          <cell r="L262">
            <v>3</v>
          </cell>
          <cell r="M262" t="str">
            <v>Bogotá</v>
          </cell>
          <cell r="N262" t="str">
            <v>N</v>
          </cell>
          <cell r="O262" t="str">
            <v>N/A</v>
          </cell>
          <cell r="P262" t="str">
            <v>N/A</v>
          </cell>
          <cell r="Q262" t="str">
            <v>N/A</v>
          </cell>
          <cell r="R262">
            <v>44944</v>
          </cell>
          <cell r="S262">
            <v>45063</v>
          </cell>
          <cell r="T262">
            <v>119</v>
          </cell>
          <cell r="U262">
            <v>45063</v>
          </cell>
          <cell r="V262" t="str">
            <v xml:space="preserve"> 14A TFT/TL+21 ME O 6 SES + 21 ME</v>
          </cell>
          <cell r="W262"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262" t="str">
            <v>1. Prestar servicios profesionales al Grupo Interno de Gestión Financiera Interna en las Realizar el seguimiento a las cuentas de recaudo asignadas. a través de los movimientos bancarios suministrados por las entidades financieras. con el fin de establecer los valores recaudados. 2. Identificar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3.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5. Realizar la conciliación de información del ingreso registrado en los sistemas de información MUI-REX-ERP de la ADRES. 6. Apoyar en la generación de la información requerida para dar respuesta a los requerimientos presentados por los actores del Sistema General de Seguridad Social en Salud. así como los interpuestos por los Órganos de Control y Vigilancia. 7. Apoyar en las acciones tendientes a la sistematización del recaudo de las fuentes de financiación del SGSSS. así como de las mejoras funcionales a los sistemas de registro de los ingresos existentes en la entidad. 8. Velar por el mejoramiento continuo de los procedimientos de recaudo y proponer recomendaciones para el mejoramiento continuo del recaudo. 9. Abstenerse de realizar directa o indirectamente operaciones utilizando información privilegiada o suministrar esta información a terceros. o recomendar la realización de operaciones con fundamento en dicha información</v>
          </cell>
          <cell r="Y262">
            <v>54</v>
          </cell>
          <cell r="Z262">
            <v>93151501</v>
          </cell>
          <cell r="AA262">
            <v>19091496</v>
          </cell>
          <cell r="AB262">
            <v>19091496</v>
          </cell>
          <cell r="AM262">
            <v>4772874</v>
          </cell>
          <cell r="AQ262" t="str">
            <v>N/A</v>
          </cell>
          <cell r="AR262">
            <v>474</v>
          </cell>
          <cell r="AS262">
            <v>44936</v>
          </cell>
          <cell r="AT262">
            <v>95457480</v>
          </cell>
          <cell r="AU262">
            <v>394</v>
          </cell>
          <cell r="AV262">
            <v>44943</v>
          </cell>
          <cell r="AW262">
            <v>19091496</v>
          </cell>
          <cell r="AX262" t="str">
            <v>A-02-02-02-008- 003-09</v>
          </cell>
          <cell r="AY262" t="str">
            <v>OTROS SERVICIOS PROFESIONALES Y TÉCNICOS N.C.P</v>
          </cell>
          <cell r="AZ262" t="str">
            <v>SEGUROS DEL ESTADO</v>
          </cell>
          <cell r="BA262" t="str">
            <v>25-46101024723</v>
          </cell>
          <cell r="BB262">
            <v>44943</v>
          </cell>
          <cell r="BC262" t="str">
            <v>CUMPLIMIENTO</v>
          </cell>
          <cell r="BD262">
            <v>25</v>
          </cell>
          <cell r="BE262">
            <v>4772874</v>
          </cell>
          <cell r="BF262">
            <v>44943</v>
          </cell>
          <cell r="BG262">
            <v>44943</v>
          </cell>
          <cell r="BH262">
            <v>45261</v>
          </cell>
          <cell r="BI262">
            <v>44944</v>
          </cell>
          <cell r="BJ262" t="str">
            <v>D. DE GESTION DE LOS RECURSOS FINANCIEROS DE LA SALUD</v>
          </cell>
          <cell r="BK262" t="str">
            <v>CAMILO ANDRES CELY ESCOBAR</v>
          </cell>
          <cell r="BM262">
            <v>80201138</v>
          </cell>
          <cell r="BN262" t="str">
            <v>GRUPO DE CONTROL DE RECAUDO Y FUENTES DE FINANCIACION</v>
          </cell>
          <cell r="BO262" t="str">
            <v>GESTOR DE OPERACIONES</v>
          </cell>
          <cell r="BP262" t="str">
            <v>LAURA SANCHEZ SANTAMARIA</v>
          </cell>
          <cell r="BQ262" t="str">
            <v>TERMINADO</v>
          </cell>
          <cell r="BR262" t="str">
            <v>FEMENINO</v>
          </cell>
          <cell r="BS262" t="str">
            <v>Bogotá</v>
          </cell>
          <cell r="BT262" t="str">
            <v>CR 91 N 22 39</v>
          </cell>
          <cell r="BU262">
            <v>3176745427</v>
          </cell>
          <cell r="BV262" t="str">
            <v>angemonc@gmail.com</v>
          </cell>
          <cell r="BW262">
            <v>30399</v>
          </cell>
          <cell r="BX262">
            <v>45247</v>
          </cell>
          <cell r="BY262">
            <v>40</v>
          </cell>
          <cell r="BZ262" t="str">
            <v>SURA</v>
          </cell>
          <cell r="CA262" t="str">
            <v>PORVENIR</v>
          </cell>
          <cell r="CB262" t="str">
            <v>POSITIVA</v>
          </cell>
          <cell r="CC262" t="str">
            <v>TECNICO PROFESIONAL EN AUXILIAR ADMINISTRATIVO EN SALUD-VIII SEMESTRES INGENERIA DE SISTEMAS-IV SEMESTRES ADM EMPRESAS</v>
          </cell>
          <cell r="CH262" t="str">
            <v>CO1.PCCNTR.4399992</v>
          </cell>
        </row>
        <row r="263">
          <cell r="C263">
            <v>522</v>
          </cell>
          <cell r="D263" t="str">
            <v>ADRES-CPS-522-2023</v>
          </cell>
          <cell r="E263" t="str">
            <v>CONTRATACION DIRECTA</v>
          </cell>
          <cell r="F263" t="str">
            <v>PRESTACION DE SERVICIOS PROFESIONALES</v>
          </cell>
          <cell r="G263" t="str">
            <v>INICIAL</v>
          </cell>
          <cell r="H263">
            <v>45057</v>
          </cell>
          <cell r="I263" t="str">
            <v>DIANA MILENA HERNANDEZ THIRIAT</v>
          </cell>
          <cell r="J263" t="str">
            <v>CC</v>
          </cell>
          <cell r="K263">
            <v>52933208</v>
          </cell>
          <cell r="L263">
            <v>8</v>
          </cell>
          <cell r="M263" t="str">
            <v>Bogotá</v>
          </cell>
          <cell r="N263" t="str">
            <v>N</v>
          </cell>
          <cell r="O263" t="str">
            <v>N/A</v>
          </cell>
          <cell r="P263" t="str">
            <v>N/A</v>
          </cell>
          <cell r="Q263" t="str">
            <v>N/A</v>
          </cell>
          <cell r="R263">
            <v>45058</v>
          </cell>
          <cell r="S263">
            <v>45291</v>
          </cell>
          <cell r="T263">
            <v>233</v>
          </cell>
          <cell r="U263">
            <v>45291</v>
          </cell>
          <cell r="V263"/>
          <cell r="W263" t="str">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ell>
          <cell r="X263" t="str">
            <v>1. Verificar el análisis del sector y el estudio de mercado presentado por las áreas requirentes y proponer los ajustes a que haya lugar, de conformidad con la normatividad aplicable. 2. Establecer los indicadores financieros de los diferentes procesos de contratación. 3. Hacer parte de los comités evaluadores, realizando la evaluación de requisitos habilitantes financieros de los procesos de contratación. 4. Asistir y participar en las reuniones, sesiones de los comités internos y en las audiencias públicas relacionadas con los procesos de contratación que adelante el Grupo de Gestión de Contratación, o aquellos en los que le sea requerido por el supervisor del contrato. 5. Asesorar al Grupo de Gestión de Contratación en todas sus tareas de orden presupuestal y financiero, incluyendo la elaboración de los informes de gestión y los análisis comparativos o estadísticos que sean requeridos con el fin de establecer y evaluar los resultados del grupo. 6. Realizar seguimiento y monitoreo a la ejecución presupuestal del Plan Anual de Adquisiciones, así como presentar los reportes derivados del seguimiento cuando así le sean requeridos. 7. Realizar el cargue de las modificaciones al Plan Anual de Adquisiciones, verificando la adecuación de las mismas, frente a los lineamientos expedidos por Colombia Compra Eficiente o la autoridad correspondiente. 8. Revisar en la plataforma del SECOP II, el aspecto financiero de los documentos soporte de los procesos adelantados por el Grupo de Gestión de Contratación. 9. Apoyar en actividades de implementación de los instrumentos de planeación, seguimiento y evaluación en el marco del Sistema Integrado de Gestión Institucional –SIGI. 10. Participar en la elaboración, ajuste o actualización de la formulación de los planes de acción y formulación de indicadores del Grupo de Gestión de Contratación. 11. Realizar seguimiento y reporte a los indicadores de gestión y plan de acción de la dependencia. 12. Reportar los avances de los planes de acción del Grupo de Gestión de Contratación</v>
          </cell>
          <cell r="Y263"/>
          <cell r="Z263">
            <v>93151501</v>
          </cell>
          <cell r="AA263">
            <v>64000000</v>
          </cell>
          <cell r="AB263">
            <v>64000000</v>
          </cell>
          <cell r="AC263"/>
          <cell r="AD263"/>
          <cell r="AE263"/>
          <cell r="AF263"/>
          <cell r="AG263"/>
          <cell r="AH263"/>
          <cell r="AI263"/>
          <cell r="AJ263"/>
          <cell r="AK263"/>
          <cell r="AL263"/>
          <cell r="AM263">
            <v>8000000</v>
          </cell>
          <cell r="AN263"/>
          <cell r="AO263"/>
          <cell r="AP263"/>
          <cell r="AQ263" t="str">
            <v>N/A</v>
          </cell>
          <cell r="AR263">
            <v>636</v>
          </cell>
          <cell r="AS263">
            <v>45051</v>
          </cell>
          <cell r="AT263">
            <v>64000000</v>
          </cell>
          <cell r="AU263">
            <v>8055</v>
          </cell>
          <cell r="AV263">
            <v>45057</v>
          </cell>
          <cell r="AW263">
            <v>64000000</v>
          </cell>
          <cell r="AX263" t="str">
            <v>A-02-02-02-008-003-09</v>
          </cell>
          <cell r="AY263" t="str">
            <v>OTROS SERVICIOS PROFESIONALES Y TÉCNICOS N.C.P.</v>
          </cell>
          <cell r="AZ263" t="str">
            <v>ASEGURADORA SOLIDARIA DE COLOMBIA</v>
          </cell>
          <cell r="BA263" t="str">
            <v>360-47-994000026800</v>
          </cell>
          <cell r="BB263">
            <v>45057</v>
          </cell>
          <cell r="BC263" t="str">
            <v>CUMPLIMIENTO</v>
          </cell>
          <cell r="BD263">
            <v>25</v>
          </cell>
          <cell r="BE263">
            <v>16000000</v>
          </cell>
          <cell r="BF263">
            <v>45057</v>
          </cell>
          <cell r="BG263">
            <v>45057</v>
          </cell>
          <cell r="BH263">
            <v>45484</v>
          </cell>
          <cell r="BI263">
            <v>45057</v>
          </cell>
          <cell r="BJ263" t="str">
            <v>D. ADMINISTRATIVA Y FINANCIERA</v>
          </cell>
          <cell r="BK263" t="str">
            <v>AURA MARIA GOMEZ DE LOS RIOS-ESPERANZA RODRIGUEZ ROLDAN RAD 20236400046153 A PARTIR DEL 24 DE JULIO AL 14 DE AGOSTO</v>
          </cell>
          <cell r="BL263"/>
          <cell r="BM263">
            <v>43262525</v>
          </cell>
          <cell r="BN263" t="str">
            <v>GRUPO DE GESTION DE CONTRATACION</v>
          </cell>
          <cell r="BO263" t="str">
            <v>COORDINADOR</v>
          </cell>
          <cell r="BP263" t="str">
            <v>LAURA SANCHEZ SANTAMARIA</v>
          </cell>
          <cell r="BQ263" t="str">
            <v>EN EJECUCION</v>
          </cell>
          <cell r="BR263"/>
          <cell r="BS263"/>
          <cell r="BT263"/>
          <cell r="BU263"/>
          <cell r="BV263"/>
          <cell r="BW263"/>
          <cell r="BX263">
            <v>45247</v>
          </cell>
          <cell r="BY263">
            <v>123</v>
          </cell>
          <cell r="BZ263"/>
          <cell r="CA263"/>
          <cell r="CB263"/>
          <cell r="CC263"/>
          <cell r="CD263"/>
          <cell r="CE263"/>
          <cell r="CF263"/>
          <cell r="CG263"/>
          <cell r="CH263"/>
          <cell r="CI263"/>
          <cell r="CJ263"/>
          <cell r="CK263"/>
          <cell r="CL263"/>
          <cell r="CM263"/>
          <cell r="CN263"/>
          <cell r="CO263"/>
        </row>
        <row r="264">
          <cell r="C264">
            <v>38</v>
          </cell>
          <cell r="D264" t="str">
            <v>ADRES-CPS-038-2023</v>
          </cell>
          <cell r="E264" t="str">
            <v>CONTRATACION DIRECTA</v>
          </cell>
          <cell r="F264" t="str">
            <v>PRESTACION DE SERVICIOS DE APOYO A LA GESTION</v>
          </cell>
          <cell r="G264" t="str">
            <v>INICIAL</v>
          </cell>
          <cell r="H264">
            <v>44944</v>
          </cell>
          <cell r="I264" t="str">
            <v>LEIDY LUCERO RUIZ CAMACHO</v>
          </cell>
          <cell r="J264" t="str">
            <v>CC</v>
          </cell>
          <cell r="K264">
            <v>52960060</v>
          </cell>
          <cell r="L264">
            <v>1</v>
          </cell>
          <cell r="M264" t="str">
            <v>Bogotá</v>
          </cell>
          <cell r="N264" t="str">
            <v>N</v>
          </cell>
          <cell r="O264" t="str">
            <v>N/A</v>
          </cell>
          <cell r="P264" t="str">
            <v>N/A</v>
          </cell>
          <cell r="Q264" t="str">
            <v>N/A</v>
          </cell>
          <cell r="R264">
            <v>44949</v>
          </cell>
          <cell r="S264">
            <v>45068</v>
          </cell>
          <cell r="T264">
            <v>119</v>
          </cell>
          <cell r="U264">
            <v>45068</v>
          </cell>
          <cell r="V264" t="str">
            <v>16 TL/P O TFT</v>
          </cell>
          <cell r="W264" t="str">
            <v>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264" t="str">
            <v>1. Adelantar las actividades relacionadas con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Organizar. inventariar y gestionar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aplique. 6. Realizar la verificación de las imágenes cargadas en el proceso de radicación de reclamaciones presentadas por concepto de servicios de salud. indemnizaciones y otros gastos con ocasión de los eventos descritos en el artículo 167 de la Ley 100 de 1993. 7. Participar o apoyar en las capacitaciones que se desarrollen durante el proceso de radicación de reclamaciones presentadas por concepto de servicios de salud. indemnizaciones y otros gastos con ocasión de los eventos descritos en el artículo 167 de la Ley 100 de 1993. 8. Las demás actividades que se deriven del</v>
          </cell>
          <cell r="Y264">
            <v>283</v>
          </cell>
          <cell r="Z264">
            <v>93151501</v>
          </cell>
          <cell r="AA264">
            <v>11357496</v>
          </cell>
          <cell r="AB264">
            <v>11357496</v>
          </cell>
          <cell r="AM264">
            <v>2839374</v>
          </cell>
          <cell r="AQ264" t="str">
            <v>N/A</v>
          </cell>
          <cell r="AR264">
            <v>460</v>
          </cell>
          <cell r="AS264">
            <v>44936</v>
          </cell>
          <cell r="AT264">
            <v>33279972</v>
          </cell>
          <cell r="AU264">
            <v>416</v>
          </cell>
          <cell r="AV264">
            <v>44944</v>
          </cell>
          <cell r="AW264">
            <v>11357496</v>
          </cell>
          <cell r="AX264" t="str">
            <v>A-02-02-02-008-003-01</v>
          </cell>
          <cell r="AY264" t="str">
            <v>SERVICIOS DE CONSULTORÍA EN ADMINISTRACIÓN Y SERVICIOS DE GESTIÓN; SERVICIOS DE TECNOLOGÍA DE LA INFORMACIÓN</v>
          </cell>
          <cell r="AZ264" t="str">
            <v>SEGUROS DEL ESTADO</v>
          </cell>
          <cell r="BA264" t="str">
            <v>14-44-101171873</v>
          </cell>
          <cell r="BB264">
            <v>44945</v>
          </cell>
          <cell r="BC264" t="str">
            <v>CUMPLIMIENTO</v>
          </cell>
          <cell r="BD264">
            <v>25</v>
          </cell>
          <cell r="BE264">
            <v>2839374</v>
          </cell>
          <cell r="BF264">
            <v>44944</v>
          </cell>
          <cell r="BG264">
            <v>44949</v>
          </cell>
          <cell r="BH264">
            <v>45260</v>
          </cell>
          <cell r="BI264">
            <v>44946</v>
          </cell>
          <cell r="BJ264" t="str">
            <v>D. OTRAS PRESTACIONES</v>
          </cell>
          <cell r="BK264" t="str">
            <v>PAOLA ANDREA CESPEDES FORERO-ANDREA RODRÍGUEZ SIERRA RAD 20231450020123 A PARTIR DEL  10 DE ABRIL AL 1 DE MAYO DE 2023</v>
          </cell>
          <cell r="BM264">
            <v>52536438</v>
          </cell>
          <cell r="BN264" t="str">
            <v>GRUPO DE VERIFICACIÓN Y AUDITORÍA DE CUENTAS</v>
          </cell>
          <cell r="BO264" t="str">
            <v>GESTOR DE OPERACIONES</v>
          </cell>
          <cell r="BP264" t="str">
            <v>ESPERANZA RODRIGUEZ ROLDAN</v>
          </cell>
          <cell r="BQ264" t="str">
            <v>TERMINADO</v>
          </cell>
          <cell r="BR264" t="str">
            <v>FEMENINO</v>
          </cell>
          <cell r="BS264" t="str">
            <v>Bogotá</v>
          </cell>
          <cell r="BT264" t="str">
            <v>CRA 53 N 81G-36 B.KENNEDY</v>
          </cell>
          <cell r="BU264">
            <v>4513319</v>
          </cell>
          <cell r="BV264" t="str">
            <v>LUULEIDY0427@GMAIL.COM</v>
          </cell>
          <cell r="BW264">
            <v>30091</v>
          </cell>
          <cell r="BX264">
            <v>45247</v>
          </cell>
          <cell r="BY264">
            <v>41</v>
          </cell>
          <cell r="BZ264" t="str">
            <v>FAMISANAR</v>
          </cell>
          <cell r="CA264" t="str">
            <v xml:space="preserve">COLPENSIONES </v>
          </cell>
          <cell r="CB264" t="str">
            <v>POSITIVA</v>
          </cell>
          <cell r="CC264" t="str">
            <v>ADM EMPRESAS</v>
          </cell>
          <cell r="CH264" t="str">
            <v>CO1.PCCNTR.4412309</v>
          </cell>
        </row>
        <row r="265">
          <cell r="C265">
            <v>661</v>
          </cell>
          <cell r="D265" t="str">
            <v>ADRES-CPS-661-2023</v>
          </cell>
          <cell r="E265" t="str">
            <v>CONTRATACION DIRECTA</v>
          </cell>
          <cell r="F265" t="str">
            <v>PRESTACION DE SERVICIOS PROFESIONALES</v>
          </cell>
          <cell r="G265" t="str">
            <v>INICIAL</v>
          </cell>
          <cell r="H265">
            <v>45084</v>
          </cell>
          <cell r="I265" t="str">
            <v>DIANA MILENA VARGAS CAICEDO</v>
          </cell>
          <cell r="J265" t="str">
            <v>CC</v>
          </cell>
          <cell r="K265">
            <v>53006387</v>
          </cell>
          <cell r="L265">
            <v>5</v>
          </cell>
          <cell r="N265" t="str">
            <v>N</v>
          </cell>
          <cell r="O265" t="str">
            <v>N/A</v>
          </cell>
          <cell r="P265" t="str">
            <v>N/A</v>
          </cell>
          <cell r="Q265" t="str">
            <v>N/A</v>
          </cell>
          <cell r="R265">
            <v>45085</v>
          </cell>
          <cell r="S265">
            <v>45291</v>
          </cell>
          <cell r="T265">
            <v>206</v>
          </cell>
          <cell r="U265">
            <v>45291</v>
          </cell>
          <cell r="W265" t="str">
            <v>Prestar servicios profesionales en los asuntos jurídicos de la Dirección de Liquidaciones y Garantías de la ADRES, en especial en los referidos al proceso de Reintegro de recursos del Sistema General de Seguridad Social en Salud apropiados o reconocidos sin justa causa.</v>
          </cell>
          <cell r="X265" t="str">
            <v>1. Proyectar los actos administrativos relacionados con el reconocimiento, liquidación y giro de recursos que deban ser ordenados por la Dirección de Liquidaciones y Garantías de la ADRES. 2. Proyectar y/o revisar de las respuestas a los derechos de petición y demás solicitudes relacionadas con el reconocimiento, liquidación y giro de recursos que deban ser ordenados por la Dirección de Liquidaciones y Garantías de la ADRES. 3. Elaborar y/o revisar los actos administrativos del procedimiento administrativo de reintegro de recursos apropiados o reconocidos sin justa causa a cargo de la Dirección de Liquidaciones y Garantías de la ADRES. 4. Proyectar las respuestas a los recursos de reposición presentadas por las entidades objeto del procedimiento de reintegro de recursos apropiados o reconocidos sin justa causa a cargo Dirección de Liquidaciones y Garantías de la ADRES. 5. Proyectar y/o revisar de las respuestas a las solicitudes asociadas el procedimiento administrativo de reintegro de recursos apropiados o reconocidos sin justa causa. 6. Participar en las reuniones en las que se le solicite su acompañamiento en los temas o actividades relacionadas con el objeto del contrato. 7. Proyectar y/o revisar las respuestas a los requerimientos de la Oficina Asesora Jurídica para adelantar la defensa de la Entidad en solicitudes de conciliación y procesos judiciales iniciados contra actos administrativos de la Superintendencia Nacional de Salud o de la ADRES en los que se ordena el reintegro de recursos apropiados o reconocidos sin justa causa. 8. Revisar jurídicamente los informes técnicos elaborados por el grupo interno de reintegro de recursos para la contestación a las solicitudes de aclaración o de vencimiento de términos de los requerimientos de las EPS dentro del procedimiento de reintegro de recursos apropiados o reconocidos sin justa causa.</v>
          </cell>
          <cell r="Z265">
            <v>93151501</v>
          </cell>
          <cell r="AA265">
            <v>49566930</v>
          </cell>
          <cell r="AB265">
            <v>49566930</v>
          </cell>
          <cell r="AM265">
            <v>7080990</v>
          </cell>
          <cell r="AQ265" t="str">
            <v>N/A</v>
          </cell>
          <cell r="AR265">
            <v>741</v>
          </cell>
          <cell r="AS265">
            <v>45071</v>
          </cell>
          <cell r="AT265">
            <v>49566930</v>
          </cell>
          <cell r="AU265">
            <v>10082</v>
          </cell>
          <cell r="AV265">
            <v>45085</v>
          </cell>
          <cell r="AW265">
            <v>49566930</v>
          </cell>
          <cell r="AX265" t="str">
            <v>A-02-02-02-008-002-01</v>
          </cell>
          <cell r="AY265" t="str">
            <v>SERVICIOS JURÍDICOS</v>
          </cell>
          <cell r="AZ265" t="str">
            <v>ASEGURADORA SOLIDARIA DE COLOMBIA</v>
          </cell>
          <cell r="BA265" t="str">
            <v>340 47 994000045694</v>
          </cell>
          <cell r="BB265">
            <v>45084</v>
          </cell>
          <cell r="BC265" t="str">
            <v>CUMPLIMIENTO</v>
          </cell>
          <cell r="BD265">
            <v>25</v>
          </cell>
          <cell r="BE265">
            <v>12391732.5</v>
          </cell>
          <cell r="BF265">
            <v>45083</v>
          </cell>
          <cell r="BG265">
            <v>45085</v>
          </cell>
          <cell r="BH265">
            <v>45478</v>
          </cell>
          <cell r="BI265">
            <v>45085</v>
          </cell>
          <cell r="BJ265" t="str">
            <v>D. DE LIQUIDACIONES Y GARANTIAS</v>
          </cell>
          <cell r="BK265" t="str">
            <v>JULIO ANDRES GONZALEZ GODOY-CLAUDIA PULIDO BUITRAGO RAD 20236400059973 A PARTIR DEL 26 DE SEPTIEMBRE AL 17 DE OCTUBRE</v>
          </cell>
          <cell r="BM265">
            <v>80187584</v>
          </cell>
          <cell r="BN265" t="str">
            <v>SUBDIRECCION DE LIQUIDACIONES DEL ASEGURAMIENTO</v>
          </cell>
          <cell r="BO265" t="str">
            <v>ASESOR</v>
          </cell>
          <cell r="BP265" t="str">
            <v>JOSE WILLMAN TORRRES GOMEZ</v>
          </cell>
          <cell r="BQ265" t="str">
            <v>EN EJECUCION</v>
          </cell>
        </row>
        <row r="266">
          <cell r="C266">
            <v>335</v>
          </cell>
          <cell r="D266" t="str">
            <v>ADRES-CPS-335-2023</v>
          </cell>
          <cell r="E266" t="str">
            <v>CONTRATACION DIRECTA</v>
          </cell>
          <cell r="F266" t="str">
            <v>PRESTACION DE SERVICIOS DE APOYO A LA GESTION</v>
          </cell>
          <cell r="G266" t="str">
            <v>INICIAL</v>
          </cell>
          <cell r="H266">
            <v>44964</v>
          </cell>
          <cell r="I266" t="str">
            <v>DAYSI LIZETT AGUDELO GALINDO</v>
          </cell>
          <cell r="J266" t="str">
            <v>CC</v>
          </cell>
          <cell r="K266">
            <v>52961584</v>
          </cell>
          <cell r="L266">
            <v>1</v>
          </cell>
          <cell r="M266" t="str">
            <v>Bogotá</v>
          </cell>
          <cell r="N266" t="str">
            <v>N</v>
          </cell>
          <cell r="O266" t="str">
            <v>N/A</v>
          </cell>
          <cell r="P266" t="str">
            <v>N/A</v>
          </cell>
          <cell r="Q266" t="str">
            <v>N/A</v>
          </cell>
          <cell r="R266">
            <v>44965</v>
          </cell>
          <cell r="S266">
            <v>45084</v>
          </cell>
          <cell r="T266">
            <v>119</v>
          </cell>
          <cell r="U266">
            <v>45084</v>
          </cell>
          <cell r="V266" t="str">
            <v>15 TFTL/TL+4 ME O 6 SES+4 ME</v>
          </cell>
          <cell r="W26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6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66">
            <v>291</v>
          </cell>
          <cell r="Z266">
            <v>93151501</v>
          </cell>
          <cell r="AA266">
            <v>16193852</v>
          </cell>
          <cell r="AB266">
            <v>16193852</v>
          </cell>
          <cell r="AC266"/>
          <cell r="AD266"/>
          <cell r="AE266"/>
          <cell r="AF266"/>
          <cell r="AG266"/>
          <cell r="AH266"/>
          <cell r="AI266"/>
          <cell r="AJ266"/>
          <cell r="AK266"/>
          <cell r="AL266"/>
          <cell r="AM266">
            <v>4048463</v>
          </cell>
          <cell r="AN266"/>
          <cell r="AO266"/>
          <cell r="AP266"/>
          <cell r="AQ266" t="str">
            <v>N/A</v>
          </cell>
          <cell r="AR266">
            <v>432</v>
          </cell>
          <cell r="AS266">
            <v>44936</v>
          </cell>
          <cell r="AT266">
            <v>615366376</v>
          </cell>
          <cell r="AU266">
            <v>2533</v>
          </cell>
          <cell r="AV266">
            <v>44965</v>
          </cell>
          <cell r="AW266">
            <v>16193852</v>
          </cell>
          <cell r="AX266" t="str">
            <v>A-02-02-02-008-003-01</v>
          </cell>
          <cell r="AY266" t="str">
            <v>SERVICIOS DE CONSULTORÍA EN ADMINISTRACIÓN Y SERVICIOS DE GESTIÓN; SERVICIOS DE TECNOLOGÍA DE LA INFORMACIÓN</v>
          </cell>
          <cell r="AZ266" t="str">
            <v>SEGUROS DEL ESTADO</v>
          </cell>
          <cell r="BA266" t="str">
            <v>14-44-101174218</v>
          </cell>
          <cell r="BB266">
            <v>44965</v>
          </cell>
          <cell r="BC266" t="str">
            <v>CUMPLIMIENTO</v>
          </cell>
          <cell r="BD266">
            <v>25</v>
          </cell>
          <cell r="BE266">
            <v>4048463</v>
          </cell>
          <cell r="BF266">
            <v>44964</v>
          </cell>
          <cell r="BG266">
            <v>44965</v>
          </cell>
          <cell r="BH266">
            <v>45275</v>
          </cell>
          <cell r="BI266">
            <v>44964</v>
          </cell>
          <cell r="BJ266" t="str">
            <v>D. OTRAS PRESTACIONES</v>
          </cell>
          <cell r="BK266" t="str">
            <v>MAURICIO ANDRES GONZALEZ ANTOLINEZ-JHAN PIERO CAMPOS CUELLAR RAD 20231450026523 DEL 2 AL 23 DE MAYO DE 2023</v>
          </cell>
          <cell r="BL266"/>
          <cell r="BM266">
            <v>80074021</v>
          </cell>
          <cell r="BN266" t="str">
            <v>GRUPO DE GESTIÓN DE RECONOCIMIENTOS</v>
          </cell>
          <cell r="BO266" t="str">
            <v>GESTOR DE OPERACIONES</v>
          </cell>
          <cell r="BP266" t="str">
            <v>JOSE WILLMAN TORRRES GOMEZ</v>
          </cell>
          <cell r="BQ266" t="str">
            <v>TERMINADO</v>
          </cell>
          <cell r="BR266" t="str">
            <v>FEMENINO</v>
          </cell>
          <cell r="BS266" t="str">
            <v>Agua de Dios</v>
          </cell>
          <cell r="BT266" t="str">
            <v>CRA 14 · 72-03SUR</v>
          </cell>
          <cell r="BU266">
            <v>3142285073</v>
          </cell>
          <cell r="BV266" t="str">
            <v>daysikoala@hotmail.com</v>
          </cell>
          <cell r="BW266">
            <v>30277</v>
          </cell>
          <cell r="BX266">
            <v>45247</v>
          </cell>
          <cell r="BY266">
            <v>40</v>
          </cell>
          <cell r="BZ266" t="str">
            <v>SURA</v>
          </cell>
          <cell r="CA266" t="str">
            <v>PORVENIR</v>
          </cell>
          <cell r="CB266" t="str">
            <v>POSITIVA</v>
          </cell>
          <cell r="CC266" t="str">
            <v>TECNICO EN SECRETARIADO EJECUTIVO-AUX LAB CLINICO</v>
          </cell>
          <cell r="CD266"/>
          <cell r="CE266"/>
          <cell r="CF266"/>
          <cell r="CG266"/>
          <cell r="CH266" t="str">
            <v>CO1.PCCNTR.4576384</v>
          </cell>
          <cell r="CI266"/>
          <cell r="CJ266"/>
          <cell r="CK266"/>
          <cell r="CL266"/>
          <cell r="CM266"/>
          <cell r="CN266"/>
          <cell r="CO266"/>
        </row>
        <row r="267">
          <cell r="C267">
            <v>646</v>
          </cell>
          <cell r="D267" t="str">
            <v>ADRES-CPS-646-2023</v>
          </cell>
          <cell r="E267" t="str">
            <v>CONTRATACION DIRECTA</v>
          </cell>
          <cell r="F267" t="str">
            <v>PRESTACION DE SERVICIOS PROFESIONALES</v>
          </cell>
          <cell r="G267" t="str">
            <v>INICIAL</v>
          </cell>
          <cell r="H267">
            <v>45084</v>
          </cell>
          <cell r="I267" t="str">
            <v>DIANA PAOLA ESPINOZA HERRERA</v>
          </cell>
          <cell r="J267" t="str">
            <v>CC</v>
          </cell>
          <cell r="K267">
            <v>1024469475</v>
          </cell>
          <cell r="L267">
            <v>7</v>
          </cell>
          <cell r="M267" t="str">
            <v>Bogotá</v>
          </cell>
          <cell r="N267" t="str">
            <v>N</v>
          </cell>
          <cell r="O267" t="str">
            <v>N/A</v>
          </cell>
          <cell r="P267" t="str">
            <v>N/A</v>
          </cell>
          <cell r="Q267" t="str">
            <v>N/A</v>
          </cell>
          <cell r="R267">
            <v>45085</v>
          </cell>
          <cell r="S267">
            <v>45291</v>
          </cell>
          <cell r="T267">
            <v>206</v>
          </cell>
          <cell r="U267">
            <v>45291</v>
          </cell>
          <cell r="V267" t="str">
            <v>13 TP+25 MEP</v>
          </cell>
          <cell r="W267"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26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267">
            <v>93151501</v>
          </cell>
          <cell r="AA267">
            <v>36279509</v>
          </cell>
          <cell r="AB267">
            <v>36279509</v>
          </cell>
          <cell r="AM267">
            <v>5182787</v>
          </cell>
          <cell r="AQ267" t="str">
            <v>N/A</v>
          </cell>
          <cell r="AR267">
            <v>731</v>
          </cell>
          <cell r="AS267">
            <v>45065</v>
          </cell>
          <cell r="AT267">
            <v>124386888</v>
          </cell>
          <cell r="AU267">
            <v>10055</v>
          </cell>
          <cell r="AV267">
            <v>45084</v>
          </cell>
          <cell r="AW267">
            <v>36279509</v>
          </cell>
          <cell r="AX267" t="str">
            <v>A-02-02-02-008-003-01</v>
          </cell>
          <cell r="AY267" t="str">
            <v>SERVICIOS DE CONSULTORÍA EN ADMINISTRACIÓN Y SERVICIOS DE GESTIÓN; SERVICIOS DE TECNOLOGÍA DE LA INFORMACIÓN</v>
          </cell>
          <cell r="AZ267" t="str">
            <v>SEGUROS DEL ESTADO</v>
          </cell>
          <cell r="BA267" t="str">
            <v>14-44-101184378</v>
          </cell>
          <cell r="BB267">
            <v>45084</v>
          </cell>
          <cell r="BC267" t="str">
            <v>CUMPLIMIENTO</v>
          </cell>
          <cell r="BD267">
            <v>25</v>
          </cell>
          <cell r="BE267">
            <v>9069877.25</v>
          </cell>
          <cell r="BF267">
            <v>45084</v>
          </cell>
          <cell r="BG267">
            <v>45084</v>
          </cell>
          <cell r="BH267">
            <v>45483</v>
          </cell>
          <cell r="BI267">
            <v>45085</v>
          </cell>
          <cell r="BJ267" t="str">
            <v>D. OTRAS PRESTACIONES</v>
          </cell>
          <cell r="BK267" t="str">
            <v>MAURICIO PAEZ VILLALBA</v>
          </cell>
          <cell r="BL267"/>
          <cell r="BM267">
            <v>1010178182</v>
          </cell>
          <cell r="BN267" t="str">
            <v>GRUPO DE VERIFICACIÓN Y AUDITORÍA DE CUENTAS</v>
          </cell>
          <cell r="BO267" t="str">
            <v>GESTOR DE OPERACIONES</v>
          </cell>
          <cell r="BP267" t="str">
            <v>ROSA ELIANA RODRIGUEZ BERNAL</v>
          </cell>
          <cell r="BQ267" t="str">
            <v>EN EJECUCION</v>
          </cell>
        </row>
        <row r="268">
          <cell r="C268">
            <v>437</v>
          </cell>
          <cell r="D268" t="str">
            <v>ADRES-CPS-437-2023</v>
          </cell>
          <cell r="E268" t="str">
            <v>CONTRATACION DIRECTA</v>
          </cell>
          <cell r="F268" t="str">
            <v>PRESTACION DE SERVICIOS PROFESIONALES</v>
          </cell>
          <cell r="G268" t="str">
            <v>INICIAL</v>
          </cell>
          <cell r="H268">
            <v>45040</v>
          </cell>
          <cell r="I268" t="str">
            <v>DIANA SAYURI FLOREZ GONZALEZ</v>
          </cell>
          <cell r="J268" t="str">
            <v>CC</v>
          </cell>
          <cell r="K268">
            <v>28799471</v>
          </cell>
          <cell r="L268">
            <v>7</v>
          </cell>
          <cell r="M268" t="str">
            <v>Bogotá</v>
          </cell>
          <cell r="N268" t="str">
            <v>N</v>
          </cell>
          <cell r="O268" t="str">
            <v>N/A</v>
          </cell>
          <cell r="P268" t="str">
            <v>N/A</v>
          </cell>
          <cell r="Q268" t="str">
            <v>N/A</v>
          </cell>
          <cell r="R268">
            <v>45041</v>
          </cell>
          <cell r="S268">
            <v>45291</v>
          </cell>
          <cell r="T268">
            <v>250</v>
          </cell>
          <cell r="U268">
            <v>45291</v>
          </cell>
          <cell r="V268" t="str">
            <v>13 TP+25 MEP</v>
          </cell>
          <cell r="W26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6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268">
            <v>93151501</v>
          </cell>
          <cell r="AA268">
            <v>49236477</v>
          </cell>
          <cell r="AB268">
            <v>49236477</v>
          </cell>
          <cell r="AM268">
            <v>5182787</v>
          </cell>
          <cell r="AQ268" t="str">
            <v>N/A</v>
          </cell>
          <cell r="AR268">
            <v>604</v>
          </cell>
          <cell r="AS268">
            <v>45016</v>
          </cell>
          <cell r="AT268">
            <v>2806479189</v>
          </cell>
          <cell r="AU268">
            <v>6188</v>
          </cell>
          <cell r="AV268">
            <v>45040</v>
          </cell>
          <cell r="AW268">
            <v>49236477</v>
          </cell>
          <cell r="AX268" t="str">
            <v>A-02-02-02-008-003-01</v>
          </cell>
          <cell r="AY268" t="str">
            <v>SERVICIOS DE CONSULTORÍA EN ADMINISTRACIÓN Y SERVICIOS DE GESTIÓN; SERVICIOS DE TECNOLOGÍA DE LA INFORMACIÓN</v>
          </cell>
          <cell r="AZ268" t="str">
            <v>ASEGURADORA SOLIDARIA DE COLOMBIA</v>
          </cell>
          <cell r="BA268" t="str">
            <v>380-47-994000134404</v>
          </cell>
          <cell r="BB268">
            <v>45040</v>
          </cell>
          <cell r="BC268" t="str">
            <v>CUMPLIMIENTO</v>
          </cell>
          <cell r="BD268">
            <v>25</v>
          </cell>
          <cell r="BE268">
            <v>12309119.25</v>
          </cell>
          <cell r="BF268">
            <v>45040</v>
          </cell>
          <cell r="BG268">
            <v>45041</v>
          </cell>
          <cell r="BH268">
            <v>45476</v>
          </cell>
          <cell r="BI268">
            <v>45041</v>
          </cell>
          <cell r="BJ268" t="str">
            <v>D. OTRAS PRESTACIONES</v>
          </cell>
          <cell r="BK268" t="str">
            <v>LUISA FERNANDA DIAZ GONZALEZ</v>
          </cell>
          <cell r="BM268">
            <v>1032399404</v>
          </cell>
          <cell r="BN268" t="str">
            <v>D. OTRAS PRESTACIONES</v>
          </cell>
          <cell r="BO268" t="str">
            <v>GESTOR DE OPERACIONES</v>
          </cell>
          <cell r="BP268" t="str">
            <v>KARLA MAYELIS MENGUAL REDONDO</v>
          </cell>
          <cell r="BQ268" t="str">
            <v>EN EJECUCION</v>
          </cell>
          <cell r="BX268">
            <v>45247</v>
          </cell>
          <cell r="BY268">
            <v>123</v>
          </cell>
        </row>
        <row r="269">
          <cell r="C269">
            <v>97</v>
          </cell>
          <cell r="D269" t="str">
            <v>ADRES-CPS-097-2023</v>
          </cell>
          <cell r="E269" t="str">
            <v>CONTRATACION DIRECTA</v>
          </cell>
          <cell r="F269" t="str">
            <v>PRESTACION DE SERVICIOS PROFESIONALES</v>
          </cell>
          <cell r="G269" t="str">
            <v>INICIAL</v>
          </cell>
          <cell r="H269">
            <v>44951</v>
          </cell>
          <cell r="I269" t="str">
            <v>YURANY CONSTANZA JIMENEZ BARRETO</v>
          </cell>
          <cell r="J269" t="str">
            <v>CC</v>
          </cell>
          <cell r="K269">
            <v>52964686</v>
          </cell>
          <cell r="L269">
            <v>8</v>
          </cell>
          <cell r="M269" t="str">
            <v>Bogotá</v>
          </cell>
          <cell r="N269" t="str">
            <v>N</v>
          </cell>
          <cell r="O269" t="str">
            <v>N/A</v>
          </cell>
          <cell r="P269" t="str">
            <v>N/A</v>
          </cell>
          <cell r="Q269" t="str">
            <v>N/A</v>
          </cell>
          <cell r="R269">
            <v>44953</v>
          </cell>
          <cell r="S269">
            <v>45072</v>
          </cell>
          <cell r="T269">
            <v>119</v>
          </cell>
          <cell r="U269">
            <v>45072</v>
          </cell>
          <cell r="V269" t="str">
            <v>13 TP+25 MEP</v>
          </cell>
          <cell r="W26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6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269">
            <v>365</v>
          </cell>
          <cell r="Z269">
            <v>93151501</v>
          </cell>
          <cell r="AA269">
            <v>20731148</v>
          </cell>
          <cell r="AB269">
            <v>20731148</v>
          </cell>
          <cell r="AM269">
            <v>5182787</v>
          </cell>
          <cell r="AQ269" t="str">
            <v>N/A</v>
          </cell>
          <cell r="AR269">
            <v>440</v>
          </cell>
          <cell r="AS269">
            <v>44936</v>
          </cell>
          <cell r="AT269">
            <v>684127884</v>
          </cell>
          <cell r="AU269">
            <v>530</v>
          </cell>
          <cell r="AV269">
            <v>44951</v>
          </cell>
          <cell r="AW269">
            <v>20731148</v>
          </cell>
          <cell r="AX269" t="str">
            <v>A-02-02-02-008-003-01</v>
          </cell>
          <cell r="AY269" t="str">
            <v>SERVICIOS DE CONSULTORÍA EN ADMINISTRACIÓN Y SERVICIOS DE GESTIÓN; SERVICIOS DE TECNOLOGÍA DE LA INFORMACIÓN</v>
          </cell>
          <cell r="AZ269" t="str">
            <v>SEGUROS DEL ESTADO</v>
          </cell>
          <cell r="BA269" t="str">
            <v>14-46-101084443</v>
          </cell>
          <cell r="BB269">
            <v>44952</v>
          </cell>
          <cell r="BC269" t="str">
            <v>CUMPLIMIENTO</v>
          </cell>
          <cell r="BD269">
            <v>25</v>
          </cell>
          <cell r="BE269">
            <v>5182787</v>
          </cell>
          <cell r="BF269">
            <v>44950</v>
          </cell>
          <cell r="BG269">
            <v>44952</v>
          </cell>
          <cell r="BH269">
            <v>45290</v>
          </cell>
          <cell r="BI269">
            <v>44953</v>
          </cell>
          <cell r="BJ269" t="str">
            <v>D. OTRAS PRESTACIONES</v>
          </cell>
          <cell r="BK269" t="str">
            <v>RENA LISAG MORALES HERNANDEZ</v>
          </cell>
          <cell r="BM269">
            <v>53139056</v>
          </cell>
          <cell r="BN269" t="str">
            <v>GRUPO DE GESTIÓN DE RECONOCIMIENTOS</v>
          </cell>
          <cell r="BO269" t="str">
            <v>GESTOR DE OPERACIONES</v>
          </cell>
          <cell r="BP269" t="str">
            <v>ESPERANZA RODRIGUEZ ROLDAN</v>
          </cell>
          <cell r="BQ269" t="str">
            <v>TERMINADO</v>
          </cell>
          <cell r="BR269" t="str">
            <v>FEMENINO</v>
          </cell>
          <cell r="BS269" t="str">
            <v>Bogotá</v>
          </cell>
          <cell r="BT269" t="str">
            <v>Cra 6 A este No 38 - 56 Torre 4 Apto 203</v>
          </cell>
          <cell r="BU269">
            <v>3154144477</v>
          </cell>
          <cell r="BV269" t="str">
            <v>ycjimenez2010@hotmail.com</v>
          </cell>
          <cell r="BW269">
            <v>30401</v>
          </cell>
          <cell r="BX269">
            <v>45247</v>
          </cell>
          <cell r="BY269">
            <v>40</v>
          </cell>
          <cell r="BZ269" t="str">
            <v>SURA</v>
          </cell>
          <cell r="CA269" t="str">
            <v>PROTECCION</v>
          </cell>
          <cell r="CB269" t="str">
            <v>POSITIVA</v>
          </cell>
          <cell r="CC269" t="str">
            <v>PSICOLOGIA</v>
          </cell>
          <cell r="CH269" t="str">
            <v>CO1.PCCNTR.4456050</v>
          </cell>
        </row>
        <row r="270">
          <cell r="C270">
            <v>532</v>
          </cell>
          <cell r="D270" t="str">
            <v>ADRES-CPS-532-2023</v>
          </cell>
          <cell r="E270" t="str">
            <v>CONTRATACION DIRECTA</v>
          </cell>
          <cell r="F270" t="str">
            <v>PRESTACION DE SERVICIOS DE APOYO A LA GESTION</v>
          </cell>
          <cell r="G270" t="str">
            <v>INICIAL</v>
          </cell>
          <cell r="H270">
            <v>45064</v>
          </cell>
          <cell r="I270" t="str">
            <v>DIANA YOLIMA URRUTIA AREVALO</v>
          </cell>
          <cell r="J270" t="str">
            <v>CC</v>
          </cell>
          <cell r="K270">
            <v>1024466975</v>
          </cell>
          <cell r="L270">
            <v>4</v>
          </cell>
          <cell r="M270" t="str">
            <v>Bogotá</v>
          </cell>
          <cell r="N270" t="str">
            <v>N</v>
          </cell>
          <cell r="O270" t="str">
            <v>N/A</v>
          </cell>
          <cell r="P270" t="str">
            <v>N/A</v>
          </cell>
          <cell r="Q270" t="str">
            <v>N/A</v>
          </cell>
          <cell r="R270">
            <v>45065</v>
          </cell>
          <cell r="S270">
            <v>45291</v>
          </cell>
          <cell r="T270">
            <v>226</v>
          </cell>
          <cell r="U270">
            <v>45291</v>
          </cell>
          <cell r="W270"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270" t="str">
            <v>1. Realizar el seguimiento a las cuentas de recaudo asignadas, a través de los movimientos
bancarios suministrados por las entidades financieras, con el fin de establecer los valores
recaudados, en el marco de los procedimientos del Proceso de Recaudo e Identificación
de Fuentes.
2. Identificar los recursos recaudados en administración por la ADRES, a través de los
diferentes soportes que permitan establecer el concepto del ingreso, tendientes a efectuar
su registro en el Módulo Único de Ingresos -MUI- y/o en la aplicación de Régimen de
Excepción -REX-; dentro de los tiempos establecidos en los diferentes procedimientos
del Proceso de Recaudo e Identificación de Fuentes.
3. Realizar las actividades requeridas para el envío oportuno de la información del recaudo
al Grupo de Gestión Contable y Control de Recursos, para efectuar la integración y
registro de este en el sistema financiero de la Entidad, en concordancia con los
procedimientos definidos en el proceso de Recaudo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y/o
aquellos establecidos por la normatividad vigente.
5. Realizar la conciliación de información del ingreso registrado en los sistemas de
información MUI-REX-ERP de la ADRES.
6. Apoyar en la generación de la información requerida por los diferentes actores del
Sistema General de Seguridad Social en Salud, y por los Órganos de Inspección,
Vigilancia y Control, así como en la proyección de las respuestas que se deriven de las
solicitudes por parte de estos de manera oportuna.
7. Brindar apoyo cuando haya lugar en los diferentes requerimientos tecnológicos
tendientes a la mejora en la sistematización del recaudo de las fuentes de financiación
del SGSSS.
8. Brindar apoyo en el momento que sea requerido para el proceso de implementación de
la solución tecnológica ERP enfocada a los procesos Financieros de la URA (Unidad de
Recursos Administrados) de la ADRES.
9. Abstenerse de realizar directa o indirectamente operaciones utilizando información
privilegiada o suministrar esta información a terceros, o recomendar la realización de
operaciones con fundamento en dicha información.</v>
          </cell>
          <cell r="Z270">
            <v>93151501</v>
          </cell>
          <cell r="AA270">
            <v>38182992</v>
          </cell>
          <cell r="AB270">
            <v>38182992</v>
          </cell>
          <cell r="AM270">
            <v>4772874</v>
          </cell>
          <cell r="AQ270" t="str">
            <v>N/A</v>
          </cell>
          <cell r="AR270">
            <v>650</v>
          </cell>
          <cell r="AS270">
            <v>45055</v>
          </cell>
          <cell r="AT270">
            <v>152731968</v>
          </cell>
          <cell r="AU270">
            <v>8122</v>
          </cell>
          <cell r="AV270">
            <v>45064</v>
          </cell>
          <cell r="AW270">
            <v>38182992</v>
          </cell>
          <cell r="AX270" t="str">
            <v>A-02-02-02-008-003-09</v>
          </cell>
          <cell r="AY270" t="str">
            <v>OTROS SERVICIOS PROFESIONALES Y TÉCNICOS N.C.P</v>
          </cell>
          <cell r="AZ270" t="str">
            <v>SEGUROS DEL ESTADO</v>
          </cell>
          <cell r="BA270" t="str">
            <v>25-46-101027979</v>
          </cell>
          <cell r="BB270">
            <v>45064</v>
          </cell>
          <cell r="BC270" t="str">
            <v>CUMPLIMIENTO</v>
          </cell>
          <cell r="BD270">
            <v>25</v>
          </cell>
          <cell r="BE270">
            <v>9545748</v>
          </cell>
          <cell r="BF270">
            <v>45064</v>
          </cell>
          <cell r="BG270">
            <v>45064</v>
          </cell>
          <cell r="BH270">
            <v>45474</v>
          </cell>
          <cell r="BI270">
            <v>45065</v>
          </cell>
          <cell r="BJ270" t="str">
            <v>D. DE GESTION DE LOS RECURSOS FINANCIEROS DE LA SALUD</v>
          </cell>
          <cell r="BK270" t="str">
            <v>CAMILO ANDRES CELY ESCOBAR</v>
          </cell>
          <cell r="BM270">
            <v>80201138</v>
          </cell>
          <cell r="BN270" t="str">
            <v>GRUPO DE CONTROL DE RECAUDO Y FUENTES DE FINANCIACION</v>
          </cell>
          <cell r="BO270" t="str">
            <v>GESTOR DE OPERACIONES</v>
          </cell>
          <cell r="BP270" t="str">
            <v>LAURA SANCHEZ SANTAMARIA</v>
          </cell>
          <cell r="BQ270" t="str">
            <v>EN EJECUCION</v>
          </cell>
          <cell r="BX270">
            <v>45247</v>
          </cell>
          <cell r="BY270">
            <v>123</v>
          </cell>
        </row>
        <row r="271">
          <cell r="C271">
            <v>375</v>
          </cell>
          <cell r="D271" t="str">
            <v>ADRES-CPS-375-2023</v>
          </cell>
          <cell r="E271" t="str">
            <v>CONTRATACION DIRECTA</v>
          </cell>
          <cell r="F271" t="str">
            <v>PRESTACION DE SERVICIOS PROFESIONALES</v>
          </cell>
          <cell r="G271" t="str">
            <v>INICIAL</v>
          </cell>
          <cell r="H271">
            <v>44972</v>
          </cell>
          <cell r="I271" t="str">
            <v>INGRID CAROLINA AMAYA MORENO</v>
          </cell>
          <cell r="J271" t="str">
            <v>CC</v>
          </cell>
          <cell r="K271">
            <v>52975821</v>
          </cell>
          <cell r="L271">
            <v>3</v>
          </cell>
          <cell r="M271" t="str">
            <v>Bogotá</v>
          </cell>
          <cell r="N271" t="str">
            <v>N</v>
          </cell>
          <cell r="O271" t="str">
            <v>N/A</v>
          </cell>
          <cell r="P271" t="str">
            <v>N/A</v>
          </cell>
          <cell r="Q271" t="str">
            <v>N/A</v>
          </cell>
          <cell r="R271">
            <v>44974</v>
          </cell>
          <cell r="S271">
            <v>45093</v>
          </cell>
          <cell r="T271">
            <v>119</v>
          </cell>
          <cell r="U271">
            <v>45093</v>
          </cell>
          <cell r="V271" t="str">
            <v>5 TP+E+46 MEPR</v>
          </cell>
          <cell r="W271" t="str">
            <v>Prestar servicios profesionales especializados para la implementación de arquitectura empresarial, el análisis, diagramación y automatización de procesos, proyectos y demás temas inherentes a la OAPCR.</v>
          </cell>
          <cell r="X271" t="str">
            <v xml:space="preserve">1. Analizar la metodología de Arquitectura Empresarial para identificar los lineamientos metodológicos para su implementación en la entidad. 2. Realizar la evaluación de alternativas para la optimización de procesos que se le designen. 3. Participar en las mesas técnicas de arquitectura empresarial en la definición y adaptación de la metodología de Arquitectura Empresarial, en busca de nuevas prácticas y eficiencia en los procesos operativos y de negocio. 4. Analizar la estructuración de los requerimientos relacionados con la implementación de nuevos métodos y/o mejora en los procesos. 5. Asistir profesionalmente a la ADRES en la definición del alcance, modelo operativo, criterios de arquitectura empresarial, emitiendo las recomendaciones pertinentes. 6. Realizar el modelamiento y caracterización de los procesos, siguiendo los lineamientos metodológicos establecidos para tal fin y utilizando las herramientas tecnológicas dispuestas por la entidad. 7. Estructuración, diagramación y cargue en el repositorio definido por la entidad los datos y flujos de los procesos y procedimientos. 8. Ejecutar simulación de los procesos de negocio, bajo distintos escenarios y haciendo uso de las herramientas tecnológicas dispuestas por la entidad, que permitan validar los procesos en términos de eficiencia y efectividad; presentando informes del impacto y realizando recomendaciones a partir de los escenarios realizados en la simulación.9. Elaborar y presentar los diagnósticos, datos o informes solicitados por la OAPCR relacionados
con los procesos y procedimientos asignados.
10. Prestar apoyo a la supervisión de contratos de la Oficina Asesora de Planeación y Control de
Riesgos.
11. Contribuir como enlace en apoyo a las dependencias actividades de la OAPCR.
12. Las demás actividades que se deriven del objeto y naturaleza del contrato, que para el efecto
le designe el supervisor del contrato. </v>
          </cell>
          <cell r="Y271">
            <v>196</v>
          </cell>
          <cell r="Z271">
            <v>80101510</v>
          </cell>
          <cell r="AA271">
            <v>48000000</v>
          </cell>
          <cell r="AB271">
            <v>48000000</v>
          </cell>
          <cell r="AC271"/>
          <cell r="AD271"/>
          <cell r="AE271"/>
          <cell r="AF271"/>
          <cell r="AG271"/>
          <cell r="AH271"/>
          <cell r="AI271"/>
          <cell r="AJ271"/>
          <cell r="AK271"/>
          <cell r="AL271"/>
          <cell r="AM271">
            <v>12000000</v>
          </cell>
          <cell r="AN271"/>
          <cell r="AO271"/>
          <cell r="AP271"/>
          <cell r="AQ271" t="str">
            <v>N/A</v>
          </cell>
          <cell r="AR271">
            <v>578</v>
          </cell>
          <cell r="AS271">
            <v>44967</v>
          </cell>
          <cell r="AT271">
            <v>57120000</v>
          </cell>
          <cell r="AU271">
            <v>2574</v>
          </cell>
          <cell r="AV271">
            <v>44973</v>
          </cell>
          <cell r="AW271">
            <v>48000000</v>
          </cell>
          <cell r="AX271" t="str">
            <v>A-02-02-02-008-003-01</v>
          </cell>
          <cell r="AY271" t="str">
            <v>SERVICIOS DE CONSULTORÍA EN ADMINISTRACIÓN Y SERVICIOS DE GESTIÓN; SERVICIOS DE TECNOLOGÍA DE LA INFORMACIÓN</v>
          </cell>
          <cell r="AZ271" t="str">
            <v>SEGUROS DEL ESTADO</v>
          </cell>
          <cell r="BA271" t="str">
            <v>11-46-101033471</v>
          </cell>
          <cell r="BB271">
            <v>44973</v>
          </cell>
          <cell r="BC271" t="str">
            <v>CUMPLIMIENTO</v>
          </cell>
          <cell r="BD271">
            <v>25</v>
          </cell>
          <cell r="BE271">
            <v>12000000</v>
          </cell>
          <cell r="BF271">
            <v>44972</v>
          </cell>
          <cell r="BG271">
            <v>44974</v>
          </cell>
          <cell r="BH271">
            <v>45280</v>
          </cell>
          <cell r="BI271">
            <v>44974</v>
          </cell>
          <cell r="BJ271" t="str">
            <v>O. ASESORA DE PLANEACION Y CONTROL DE RIESGOS</v>
          </cell>
          <cell r="BK271" t="str">
            <v>LINA JIMENA OCAMPO ARIAS</v>
          </cell>
          <cell r="BL271"/>
          <cell r="BM271">
            <v>29662996</v>
          </cell>
          <cell r="BN271" t="str">
            <v>OFICINA ASESORA DE PLANEACIÓN Y CONTROL DE RIESGOS</v>
          </cell>
          <cell r="BO271" t="str">
            <v>GESTOR DE OPERACIONES</v>
          </cell>
          <cell r="BP271" t="str">
            <v>ROSA ELIANA RODRIGUEZ BERNAL</v>
          </cell>
          <cell r="BQ271" t="str">
            <v>TERMINADO</v>
          </cell>
          <cell r="BR271" t="str">
            <v>FEMENINO</v>
          </cell>
          <cell r="BS271" t="str">
            <v>Bogotá</v>
          </cell>
          <cell r="BT271" t="str">
            <v>Transversal 110A 80A 80 Interior 1 Apto 501</v>
          </cell>
          <cell r="BU271">
            <v>315850966</v>
          </cell>
          <cell r="BV271" t="str">
            <v>Icam83@hotmail.com</v>
          </cell>
          <cell r="BW271">
            <v>30323</v>
          </cell>
          <cell r="BX271">
            <v>45247</v>
          </cell>
          <cell r="BY271">
            <v>40</v>
          </cell>
          <cell r="BZ271" t="str">
            <v>COMPENSAR</v>
          </cell>
          <cell r="CA271" t="str">
            <v>COLPENSIONES</v>
          </cell>
          <cell r="CB271" t="str">
            <v>POSITIVA</v>
          </cell>
          <cell r="CC271" t="str">
            <v>ING INDUSTRIAL-ESP EN SISTEMAS DE
CONTROL ORGANIZACIONAL Y DE
GESTION</v>
          </cell>
          <cell r="CD271"/>
          <cell r="CE271"/>
          <cell r="CF271"/>
          <cell r="CG271"/>
          <cell r="CH271" t="str">
            <v>CO1.PCCNTR.4623889</v>
          </cell>
          <cell r="CI271"/>
          <cell r="CJ271"/>
          <cell r="CK271"/>
          <cell r="CL271"/>
          <cell r="CM271"/>
          <cell r="CN271"/>
          <cell r="CO271"/>
        </row>
        <row r="272">
          <cell r="C272">
            <v>884</v>
          </cell>
          <cell r="D272" t="str">
            <v>ADRES-CPS-884-2023</v>
          </cell>
          <cell r="E272" t="str">
            <v>CONTRATACION DIRECTA</v>
          </cell>
          <cell r="F272" t="str">
            <v>PRESTACION DE SERVICIOS DE APOYO A LA GESTION</v>
          </cell>
          <cell r="G272" t="str">
            <v>INICIAL</v>
          </cell>
          <cell r="H272">
            <v>45106</v>
          </cell>
          <cell r="I272" t="str">
            <v>DIEGO ALEJANDRO ALONSO CLAVIJO</v>
          </cell>
          <cell r="J272" t="str">
            <v>CC</v>
          </cell>
          <cell r="K272">
            <v>80123430</v>
          </cell>
          <cell r="L272">
            <v>3</v>
          </cell>
          <cell r="N272" t="str">
            <v>N</v>
          </cell>
          <cell r="O272" t="str">
            <v>N/A</v>
          </cell>
          <cell r="P272" t="str">
            <v>N/A</v>
          </cell>
          <cell r="Q272" t="str">
            <v>N/A</v>
          </cell>
          <cell r="R272">
            <v>45113</v>
          </cell>
          <cell r="S272">
            <v>45291</v>
          </cell>
          <cell r="T272">
            <v>178</v>
          </cell>
          <cell r="U272">
            <v>45291</v>
          </cell>
          <cell r="V272" t="str">
            <v>15 TFTL/TL+4 ME O 6 SES+4 ME</v>
          </cell>
          <cell r="W272"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72"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272">
            <v>93151501</v>
          </cell>
          <cell r="AA272">
            <v>28339241</v>
          </cell>
          <cell r="AB272">
            <v>28339241</v>
          </cell>
          <cell r="AE272"/>
          <cell r="AM272">
            <v>4048463</v>
          </cell>
          <cell r="AQ272" t="str">
            <v>N/A</v>
          </cell>
          <cell r="AR272">
            <v>736</v>
          </cell>
          <cell r="AS272">
            <v>45065</v>
          </cell>
          <cell r="AT272">
            <v>651802543</v>
          </cell>
          <cell r="AU272">
            <v>10609</v>
          </cell>
          <cell r="AV272">
            <v>45111</v>
          </cell>
          <cell r="AW272">
            <v>28339241</v>
          </cell>
          <cell r="AX272" t="str">
            <v>A-02-02-02-008-003-01</v>
          </cell>
          <cell r="AY272" t="str">
            <v>SERVICIOS DE CONSULTORÍA EN ADMINISTRACIÓN Y SERVICIOS DE GESTIÓN; SERVICIOS DE TECNOLOGÍA DE LA INFORMACIÓN</v>
          </cell>
          <cell r="AZ272" t="str">
            <v>ASEGURADORA SOLIDARIA DE COLOMBIA</v>
          </cell>
          <cell r="BA272" t="str">
            <v>376 47 994000021433</v>
          </cell>
          <cell r="BB272">
            <v>45107</v>
          </cell>
          <cell r="BC272" t="str">
            <v>CUMPLIMIENTO</v>
          </cell>
          <cell r="BD272">
            <v>25</v>
          </cell>
          <cell r="BE272">
            <v>7084810.25</v>
          </cell>
          <cell r="BF272">
            <v>45104</v>
          </cell>
          <cell r="BG272">
            <v>45112</v>
          </cell>
          <cell r="BH272">
            <v>45473</v>
          </cell>
          <cell r="BI272">
            <v>45113</v>
          </cell>
          <cell r="BJ272" t="str">
            <v>D. OTRAS PRESTACIONES</v>
          </cell>
          <cell r="BK272" t="str">
            <v>ANDREA RODRIGUEZ SIERRA</v>
          </cell>
          <cell r="BM272">
            <v>52394998</v>
          </cell>
          <cell r="BN272" t="str">
            <v>GRUPO DE VERIFICACION Y AUDITORIA DE CUENTAS</v>
          </cell>
          <cell r="BO272" t="str">
            <v>GESTOR DE OPERACIONES</v>
          </cell>
          <cell r="BP272" t="str">
            <v>DIANA MARCELA SERRANO ASPRILLA</v>
          </cell>
          <cell r="BQ272" t="str">
            <v>EN EJECUCION</v>
          </cell>
        </row>
        <row r="273">
          <cell r="C273">
            <v>104</v>
          </cell>
          <cell r="D273" t="str">
            <v>ADRES-CPS-104-2023</v>
          </cell>
          <cell r="E273" t="str">
            <v>CONTRATACION DIRECTA</v>
          </cell>
          <cell r="F273" t="str">
            <v>PRESTACION DE SERVICIOS PROFESIONALES</v>
          </cell>
          <cell r="G273" t="str">
            <v>INICIAL</v>
          </cell>
          <cell r="H273">
            <v>44951</v>
          </cell>
          <cell r="I273" t="str">
            <v>MYRIAM ANDREA RUIZ DIONISIO</v>
          </cell>
          <cell r="J273" t="str">
            <v>CC</v>
          </cell>
          <cell r="K273">
            <v>52987334</v>
          </cell>
          <cell r="L273">
            <v>1</v>
          </cell>
          <cell r="M273" t="str">
            <v>Bogotá</v>
          </cell>
          <cell r="N273" t="str">
            <v>N</v>
          </cell>
          <cell r="O273" t="str">
            <v>N/A</v>
          </cell>
          <cell r="P273" t="str">
            <v>N/A</v>
          </cell>
          <cell r="Q273" t="str">
            <v>N/A</v>
          </cell>
          <cell r="R273">
            <v>44953</v>
          </cell>
          <cell r="S273">
            <v>45072</v>
          </cell>
          <cell r="T273">
            <v>119</v>
          </cell>
          <cell r="U273">
            <v>45072</v>
          </cell>
          <cell r="V273" t="str">
            <v>5 TP+E+46 MEPR</v>
          </cell>
          <cell r="W273" t="str">
            <v>Prestar servicios profesionales especializados a la Dirección de otras Prestaciones de la ADRES. liderando las actividades del componente médico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273" t="str">
            <v>1. Participar en la actualización del proceso de revisión de calidad del componente médico de los resultados de auditoría de las cuentas que son presentadas ante la ADRES. conforme a la normativa vigente y acorde a los lineamientos establecidos en los manuales de auditoría. 2. Estructurar las actividades relacionadas con el componente médico del proceso de revisión de calidad de los resultados de auditoría de las cuentas por servicios y tecnologías no financiados con la UPC o con presupuestos máximos que sean tramitadas por los terceros contratados o directamente por la Entidad. 3. Programar las actividades relacionadas con el proceso de revisión de calidad de los resultados de auditoría de las cuentas por servicios y tecnologías no financiados con la UPC o con presupuestos máximos que sean tramitadas por los terceros contratados o directamente por la Entidad. 4. Validar la información suministrada por el equipo operativo de Grupo Interno de Validación de Resultados de Auditoría de recobros y reclamaciones para la dispersión de la producción y criterios de asignación a los auditores que permita la correlación y la verificación de calidad a las cuentas por servicios y tecnologías no financiados con la UPC que sean tramitadas por los terceros contratados o directamente por la Entidad. 5. Verificar la correcta aplicación de los criterios de auditoría del conjunto de cuentas que se extrae de los paquetes auditados directamente por la Entidad o por los terceros contratados para el trámite de las cuentas por servicios y tecnologías no financiados con la UPC. 6. Participar en el establecimiento de mecanismos para la verificación de todos los soportes de las cuentas de los procesos relacionados con el objeto del contrato y determinar si la auditoría efectuada cumple con los requisitos establecidos normativamente. 7. Atender las solicitudes y proyectar los conceptos técnicos requeridos en el marco del proceso de verificación de calidad conforme a la normativa vigente y acorde a los lineamientos establecidos en los manuales de auditoría. 8. Apoyar en la evaluación de la eficiencia y eficacia del proceso de validación de calidad de recobros y reclamaciones. así como verificar la adecuada implementación de acciones preventivas. correctivas y/o de mejora necesarias. 9. Analizar y documentar los hallazgos evidenciados en las actividades de validación de calidad. como mecanismo de retroalimentación a todos los involucrados en el proceso. 10. Participar en las sesiones de conciliación a las que se le cite para que brinde apoyo técnico necesario a fin de justificar las no conformidades encontradas en el proceso de verificación de calidad de los resultados de validación de calidad de las cuentas por servicios y tecnologías no financiados con la UPC. 11. Revisar y validar certificaciones de pre-cierre y cierre de los paquetes auditados directamente por la Entidad o por los terceros contratados para dar continuidad al trámite de la ordenación del gasto. 12. Participar en las reuniones en que se solicite su asistencia por la relación de los temas a tratar con las actividades del objeto contractual. 13. Revisar y validar las respuestas a las consultas y peticiones presentadas por actores que conforman el Sistema de Seguridad Social en Salud y de los entes de inspección. vigilancia. control e investigación que estén relacionados con el objeto contractual 14. Las demás actividade</v>
          </cell>
          <cell r="Y273">
            <v>220</v>
          </cell>
          <cell r="Z273">
            <v>93151501</v>
          </cell>
          <cell r="AA273">
            <v>47701484</v>
          </cell>
          <cell r="AB273">
            <v>47701484</v>
          </cell>
          <cell r="AM273">
            <v>11925371</v>
          </cell>
          <cell r="AQ273" t="str">
            <v>N/A</v>
          </cell>
          <cell r="AR273">
            <v>451</v>
          </cell>
          <cell r="AS273">
            <v>44936</v>
          </cell>
          <cell r="AT273">
            <v>95402968</v>
          </cell>
          <cell r="AU273">
            <v>533</v>
          </cell>
          <cell r="AV273">
            <v>44951</v>
          </cell>
          <cell r="AW273">
            <v>47701484</v>
          </cell>
          <cell r="AX273" t="str">
            <v>A-02-02-02-008-003-01</v>
          </cell>
          <cell r="AY273" t="str">
            <v>SERVICIOS DE CONSULTORÍA EN ADMINISTRACIÓN Y SERVICIOS DE GESTIÓN; SERVICIOS DE TECNOLOGÍA DE LA INFORMACIÓN</v>
          </cell>
          <cell r="AZ273" t="str">
            <v>SEGUROS DEL ESTADO</v>
          </cell>
          <cell r="BA273" t="str">
            <v>17-46-101023783</v>
          </cell>
          <cell r="BB273">
            <v>44951</v>
          </cell>
          <cell r="BC273" t="str">
            <v>CUMPLIMIENTO</v>
          </cell>
          <cell r="BD273">
            <v>25</v>
          </cell>
          <cell r="BE273">
            <v>11925371</v>
          </cell>
          <cell r="BF273">
            <v>44951</v>
          </cell>
          <cell r="BG273">
            <v>44952</v>
          </cell>
          <cell r="BH273">
            <v>45260</v>
          </cell>
          <cell r="BI273">
            <v>44953</v>
          </cell>
          <cell r="BJ273" t="str">
            <v>D. OTRAS PRESTACIONES</v>
          </cell>
          <cell r="BK273" t="str">
            <v>CAMILO ANDRES PLAZAS VELOZA-RODRIGO ALEXANDER MOLINA PALOMARES RAD 20231450019843 DEL 14 DE ABRIL AL 7 DE MAYO DE 2023</v>
          </cell>
          <cell r="BM273">
            <v>4151998</v>
          </cell>
          <cell r="BN273" t="str">
            <v>GRUPO DE VERIFICACIÓN Y AUDITORÍA DE CUENTAS</v>
          </cell>
          <cell r="BO273" t="str">
            <v>GESTOR DE OPERACIONES</v>
          </cell>
          <cell r="BP273" t="str">
            <v>ESPERANZA RODRIGUEZ ROLDAN</v>
          </cell>
          <cell r="BQ273" t="str">
            <v>TERMINADO</v>
          </cell>
          <cell r="BR273" t="str">
            <v>FEMENINO</v>
          </cell>
          <cell r="BS273" t="str">
            <v>Bogotá</v>
          </cell>
          <cell r="BT273" t="str">
            <v>Cra 101 A No 132 B 21</v>
          </cell>
          <cell r="BU273">
            <v>3004814600</v>
          </cell>
          <cell r="BV273" t="str">
            <v>MARUIZDIONIS@GMAIL.COM</v>
          </cell>
          <cell r="BW273">
            <v>30381</v>
          </cell>
          <cell r="BX273">
            <v>45247</v>
          </cell>
          <cell r="BY273">
            <v>40</v>
          </cell>
          <cell r="BZ273" t="str">
            <v>COMPENSAR</v>
          </cell>
          <cell r="CA273" t="str">
            <v xml:space="preserve">COLPENSIONES </v>
          </cell>
          <cell r="CB273" t="str">
            <v>POSITIVA</v>
          </cell>
          <cell r="CC273" t="str">
            <v>MEDICO Y CIRUJANO GENERAL-ESP EN EPIDEMIOLOGIA GENERAL-MAESTRIA EN EPIDEMIOLOGIA</v>
          </cell>
          <cell r="CH273" t="str">
            <v>CO1.PCCNTR.4443242</v>
          </cell>
        </row>
        <row r="274">
          <cell r="C274">
            <v>753</v>
          </cell>
          <cell r="D274" t="str">
            <v>ADRES-CPS-753-2023</v>
          </cell>
          <cell r="E274" t="str">
            <v>CONTRATACION DIRECTA</v>
          </cell>
          <cell r="F274" t="str">
            <v>PRESTACION DE SERVICIOS PROFESIONALES</v>
          </cell>
          <cell r="G274" t="str">
            <v>INICIAL</v>
          </cell>
          <cell r="H274">
            <v>45092</v>
          </cell>
          <cell r="I274" t="str">
            <v>MYRIAM ANDREA RUIZ DIONISIO</v>
          </cell>
          <cell r="J274" t="str">
            <v>CC</v>
          </cell>
          <cell r="K274">
            <v>52987334</v>
          </cell>
          <cell r="L274">
            <v>1</v>
          </cell>
          <cell r="N274" t="str">
            <v>N</v>
          </cell>
          <cell r="O274" t="str">
            <v>N/A</v>
          </cell>
          <cell r="P274" t="str">
            <v>N/A</v>
          </cell>
          <cell r="Q274" t="str">
            <v>N/A</v>
          </cell>
          <cell r="R274">
            <v>45092</v>
          </cell>
          <cell r="S274">
            <v>45291</v>
          </cell>
          <cell r="T274">
            <v>47</v>
          </cell>
          <cell r="U274">
            <v>45139</v>
          </cell>
          <cell r="W274" t="str">
            <v>Prestar servicios profesionales especializados a la Dirección de otras Prestaciones de la ADRES, liderando las actividades del componente médico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274" t="str">
            <v>1. Participar en la actualización del proceso de revisión de calidad del componente médico de los resultados de auditoría de las cuentas que son presentadas ante la ADRES, conforme a la normativa vigente y acorde a los lineamientos establecidos en los manuales de auditoría. 2. Estructurar las actividades relacionadas con el componente médico del proceso de revisión de calidad de los resultados de auditoría de las cuentas por servicios y tecnologías no financiados con la UPC o con presupuestos máximos que sean tramitadas por los terceros contratados o directamente por la Entidad. 3. Programar las actividades relacionadas con el proceso de revisión de calidad de los resultados de auditoría de las cuentas por servicios y tecnologías no financiados con la UPC o con presupuestos máximos que sean tramitadas por los terceros contratados o directamente por la Entidad. 4. Validar la información suministrada por el equipo operativo de Grupo Interno de Validación de Resultados de Auditoría de recobros y reclamaciones para la dispersión de la producción y criterios de asignación a los auditores que permita la correlación y la verificación de calidad a las cuentas por servicios y tecnologías no financiados con la UPC que sean tramitadas por los terceros contratados o directamente por la Entidad. 5. Verificar la correcta aplicación de los criterios de auditoría del conjunto de cuentas que se extrae de los paquetes auditados directamente por la Entidad o por los terceros contratados para el trámite de las cuentas por servicios y tecnologías no financiados con la UPC. 6. Participar en el establecimiento de mecanismos para la verificación de todos los soportes de las cuentas de los procesos relacionados con el objeto del contrato y determinar si la auditoría efectuada cumple con los requisitos establecidos normativamente. 7. Atender las solicitudes y proyectar los conceptos técnicos requeridos en el marco del proceso de verificación de calidad conforme a la normativa vigente y acorde a los lineamientos establecidos en los manuales de auditoría. 8. Apoyar en la evaluación de la eficiencia y eficacia del proceso de validación de calidad de recobros y reclamaciones, así como verificar la adecuada implementación de acciones preventivas, correctivas y/o de mejora necesarias. 9. Analizar y documentar los hallazgos evidenciados en las actividades de validación de calidad, como mecanismo de retroalimentación a todos los involucrados en el proceso. 10. Participar en las sesiones de conciliación a las que se le cite para que brinde apoyo técnico necesario a fin de justificar las no conformidades encontradas en el proceso de verificación de calidad de los resultados de validación de calidad de las cuentas por servicios y tecnologías no financiados con la UPC. 11. Revisar y validar certificaciones de pre-cierre y cierre de los paquetes auditados directamente por la Entidad o por los terceros contratados para dar continuidad al trámite de la ordenación del gasto</v>
          </cell>
          <cell r="Z274">
            <v>93151501</v>
          </cell>
          <cell r="AA274">
            <v>95402968</v>
          </cell>
          <cell r="AB274">
            <v>95402968</v>
          </cell>
          <cell r="AC274">
            <v>45139</v>
          </cell>
          <cell r="AE274"/>
          <cell r="AM274">
            <v>11925371</v>
          </cell>
          <cell r="AQ274" t="str">
            <v>N/A</v>
          </cell>
          <cell r="AR274">
            <v>680</v>
          </cell>
          <cell r="AS274">
            <v>45062</v>
          </cell>
          <cell r="AT274">
            <v>190805936</v>
          </cell>
          <cell r="AU274">
            <v>10165</v>
          </cell>
          <cell r="AV274">
            <v>45092</v>
          </cell>
          <cell r="AW274">
            <v>95402968</v>
          </cell>
          <cell r="AX274" t="str">
            <v>A-02-02-02-008-003-01</v>
          </cell>
          <cell r="AY274" t="str">
            <v>SERVICIOS DE CONSULTORÍA EN ADMINISTRACIÓN Y SERVICIOS DE GESTIÓN; SERVICIOS DE TECNOLOGÍA DE LA INFORMACIÓN</v>
          </cell>
          <cell r="AZ274" t="str">
            <v>SEGUROS DEL ESTADO</v>
          </cell>
          <cell r="BA274" t="str">
            <v>17-46-1010277229</v>
          </cell>
          <cell r="BB274">
            <v>45091</v>
          </cell>
          <cell r="BC274" t="str">
            <v>CUMPLIMIENTO</v>
          </cell>
          <cell r="BD274">
            <v>25</v>
          </cell>
          <cell r="BE274">
            <v>23850742</v>
          </cell>
          <cell r="BF274">
            <v>45091</v>
          </cell>
          <cell r="BG274">
            <v>45092</v>
          </cell>
          <cell r="BH274">
            <v>45473</v>
          </cell>
          <cell r="BI274">
            <v>45092</v>
          </cell>
          <cell r="BJ274" t="str">
            <v>D. OTRAS PRESTACIONES</v>
          </cell>
          <cell r="BK274" t="str">
            <v>CAMILO ANDRES PLAZAS VELOZA</v>
          </cell>
          <cell r="BM274">
            <v>4151998</v>
          </cell>
          <cell r="BN274" t="str">
            <v>GRUPO DE VALIDACION DE RESULTADOS DE AUDITORIA</v>
          </cell>
          <cell r="BO274" t="str">
            <v>GESTOR DE OPERACIONES</v>
          </cell>
          <cell r="BP274" t="str">
            <v>JOSE WILLMAN TORRRES GOMEZ</v>
          </cell>
          <cell r="BQ274" t="str">
            <v>TERMINADO</v>
          </cell>
        </row>
        <row r="275">
          <cell r="C275">
            <v>962</v>
          </cell>
          <cell r="D275" t="str">
            <v>ADRES-CPS-962-2023</v>
          </cell>
          <cell r="E275" t="str">
            <v>CONTRATACION DIRECTA</v>
          </cell>
          <cell r="F275" t="str">
            <v>PRESTACION DE SERVICIOS PROFESIONALES</v>
          </cell>
          <cell r="G275" t="str">
            <v>INICIAL</v>
          </cell>
          <cell r="H275">
            <v>45212</v>
          </cell>
          <cell r="I275" t="str">
            <v>DIEGO ALEJANDRO JAIMES RAMIREZ</v>
          </cell>
          <cell r="J275" t="str">
            <v>CC</v>
          </cell>
          <cell r="K275">
            <v>79792107</v>
          </cell>
          <cell r="M275" t="str">
            <v>Bogotá</v>
          </cell>
          <cell r="N275" t="str">
            <v>N</v>
          </cell>
          <cell r="O275" t="str">
            <v>N/A</v>
          </cell>
          <cell r="P275" t="str">
            <v>N/A</v>
          </cell>
          <cell r="Q275" t="str">
            <v>N/A</v>
          </cell>
          <cell r="R275">
            <v>45212</v>
          </cell>
          <cell r="S275">
            <v>45291</v>
          </cell>
          <cell r="T275">
            <v>79</v>
          </cell>
          <cell r="U275">
            <v>45291</v>
          </cell>
          <cell r="W275" t="str">
            <v>Prestar servicios profesionales para apoyar a la Dirección General en las actividades de gestión del conocimiento, innovación y comunicación a nivel interno y externo relacionadas con la transparencia y participación de los grupos de valor e interés</v>
          </cell>
          <cell r="X275" t="str">
            <v>1. Elaborar una estrategia de comunicación para dar a conocer los principales temas relacionados con la misionalidad de la ADRES con los diferentes grupos de valor e interés de la entidad 2. Establecer un cronograma de encuentros virtuales que promuevan la participación de los grupos de valor e interés que permitan dar a conocer las estrategias de ADRES, coordinar su implementación y elaborar contenidos de estos encuentros. 3. Acompañar la implementación de acciones que promuevan la participación y el diálogo en las capacitaciones internas y externas de la entidad. 4. Elaborar y actualizar una base de datos de medios de comunicación regionales y de grupos de valor e interés. 5. Apoyar la Dirección de Otras Prestaciones frente a las necesidades de esta área desde la gestión del conocimiento, la innovación, la comunicación, participación y transparencia. 6. Apoyar las actividades de comunicaciones internas (incluidas las de la intranet) y externas con la creación de contenidos, escritos, gráficos y audiovisuales que se requieran en la entidad 7. Apoyar a los lideres de procesos para el cumplimiento de los requisitos del Sistema Integrado de Gestión Institucional y Evaluación, desde la definición de especificaciones, la actualización documental de Manuales, procesos, procedimientos e instructivos, la identificación de normatividad vigente aplicable, la implementación de puntos de control, acciones preventivas y correctivas notas de mejora, auditorías internas, actualización documental, gestión del Riesgo. 8. Asistir a las reuniones (presenciales y virtuales) y demás eventos que convoquen las diferentes áreas de la ADRES, de acuerdo con las directrices de asesor de comunicaciones o quien haga sus veces 9. Las demás que se deriven del objeto y naturaleza del contrato.</v>
          </cell>
          <cell r="AA275">
            <v>30136536</v>
          </cell>
          <cell r="AB275">
            <v>30136536</v>
          </cell>
          <cell r="AM275">
            <v>7534134</v>
          </cell>
          <cell r="AQ275" t="str">
            <v>N/A</v>
          </cell>
          <cell r="AR275">
            <v>901</v>
          </cell>
          <cell r="AS275">
            <v>45203</v>
          </cell>
          <cell r="AT275">
            <v>30136536</v>
          </cell>
          <cell r="AU275">
            <v>25442</v>
          </cell>
          <cell r="AV275">
            <v>45212</v>
          </cell>
          <cell r="AW275">
            <v>30136536</v>
          </cell>
          <cell r="AX275" t="str">
            <v>A-02-02-02-008-003-01</v>
          </cell>
          <cell r="AY275" t="str">
            <v>SERVICIOS DE CONSULTORÍA EN ADMINISTRACIÓN Y SERVICIOS DE GESTIÓN; SERVICIOS DE TECNOLOGÍA DE LA INFORMACIÓN</v>
          </cell>
          <cell r="AZ275" t="str">
            <v>SEGUROS DEL ESTADO</v>
          </cell>
          <cell r="BA275" t="str">
            <v>96-46-101015412</v>
          </cell>
          <cell r="BB275">
            <v>45212</v>
          </cell>
          <cell r="BC275" t="str">
            <v>CUMPLIMIENTO</v>
          </cell>
          <cell r="BD275">
            <v>25</v>
          </cell>
          <cell r="BE275">
            <v>7534134</v>
          </cell>
          <cell r="BF275">
            <v>45212</v>
          </cell>
          <cell r="BG275">
            <v>45212</v>
          </cell>
          <cell r="BH275">
            <v>45476</v>
          </cell>
          <cell r="BK275" t="str">
            <v>SONIA ALEJANDRA PERDOMO ARIAS</v>
          </cell>
          <cell r="BN275" t="str">
            <v>ASESORA</v>
          </cell>
          <cell r="BO275" t="str">
            <v>DIRECCION GENERAL</v>
          </cell>
          <cell r="BP275" t="str">
            <v>KELLY JHOANA ITURRIAGO TORREGROSA</v>
          </cell>
          <cell r="BQ275" t="str">
            <v>EN EJECUCION</v>
          </cell>
          <cell r="BR275" t="str">
            <v>MASCULINO</v>
          </cell>
        </row>
        <row r="276">
          <cell r="C276">
            <v>347</v>
          </cell>
          <cell r="D276" t="str">
            <v>ADRES-CPS-347-2023</v>
          </cell>
          <cell r="E276" t="str">
            <v>CONTRATACION DIRECTA</v>
          </cell>
          <cell r="F276" t="str">
            <v>PRESTACION DE SERVICIOS DE APOYO A LA GESTION</v>
          </cell>
          <cell r="G276" t="str">
            <v>INICIAL</v>
          </cell>
          <cell r="H276">
            <v>44965</v>
          </cell>
          <cell r="I276" t="str">
            <v>DIANA MARCELA FONSECA</v>
          </cell>
          <cell r="J276" t="str">
            <v>CC</v>
          </cell>
          <cell r="K276">
            <v>52988812</v>
          </cell>
          <cell r="L276">
            <v>3</v>
          </cell>
          <cell r="M276" t="str">
            <v>Bogotá</v>
          </cell>
          <cell r="N276" t="str">
            <v>N</v>
          </cell>
          <cell r="O276" t="str">
            <v>N/A</v>
          </cell>
          <cell r="P276" t="str">
            <v>N/A</v>
          </cell>
          <cell r="Q276" t="str">
            <v>N/A</v>
          </cell>
          <cell r="R276">
            <v>44966</v>
          </cell>
          <cell r="S276">
            <v>45085</v>
          </cell>
          <cell r="T276">
            <v>119</v>
          </cell>
          <cell r="U276">
            <v>45085</v>
          </cell>
          <cell r="V276" t="str">
            <v>15 TFTL/TL+4 ME O 6 SES+4 ME</v>
          </cell>
          <cell r="W27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7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76">
            <v>303</v>
          </cell>
          <cell r="Z276">
            <v>93151501</v>
          </cell>
          <cell r="AA276">
            <v>16193852</v>
          </cell>
          <cell r="AB276">
            <v>16193852</v>
          </cell>
          <cell r="AC276"/>
          <cell r="AD276"/>
          <cell r="AE276"/>
          <cell r="AF276"/>
          <cell r="AG276"/>
          <cell r="AH276"/>
          <cell r="AI276"/>
          <cell r="AJ276"/>
          <cell r="AK276"/>
          <cell r="AL276"/>
          <cell r="AM276">
            <v>4048463</v>
          </cell>
          <cell r="AN276"/>
          <cell r="AO276"/>
          <cell r="AP276"/>
          <cell r="AQ276" t="str">
            <v>N/A</v>
          </cell>
          <cell r="AR276">
            <v>432</v>
          </cell>
          <cell r="AS276">
            <v>44936</v>
          </cell>
          <cell r="AT276">
            <v>615366376</v>
          </cell>
          <cell r="AU276">
            <v>2520</v>
          </cell>
          <cell r="AV276">
            <v>44965</v>
          </cell>
          <cell r="AW276">
            <v>16193852</v>
          </cell>
          <cell r="AX276" t="str">
            <v>A-02-02-02-008-003-01</v>
          </cell>
          <cell r="AY276" t="str">
            <v>SERVICIOS DE CONSULTORÍA EN ADMINISTRACIÓN Y SERVICIOS DE GESTIÓN; SERVICIOS DE TECNOLOGÍA DE LA INFORMACIÓN</v>
          </cell>
          <cell r="AZ276" t="str">
            <v>ASEGURADORA SOLIDARIA DE COLOMBIA</v>
          </cell>
          <cell r="BA276" t="str">
            <v>376-47-994000020662</v>
          </cell>
          <cell r="BB276">
            <v>44966</v>
          </cell>
          <cell r="BC276" t="str">
            <v>CUMPLIMIENTO</v>
          </cell>
          <cell r="BD276">
            <v>25</v>
          </cell>
          <cell r="BE276">
            <v>4048463</v>
          </cell>
          <cell r="BF276">
            <v>44964</v>
          </cell>
          <cell r="BG276">
            <v>44966</v>
          </cell>
          <cell r="BH276">
            <v>45275</v>
          </cell>
          <cell r="BI276">
            <v>44964</v>
          </cell>
          <cell r="BJ276" t="str">
            <v>D. OTRAS PRESTACIONES</v>
          </cell>
          <cell r="BK276" t="str">
            <v>ANDREA RODRIGUEZ SIERRA</v>
          </cell>
          <cell r="BL276"/>
          <cell r="BM276">
            <v>52394998</v>
          </cell>
          <cell r="BN276" t="str">
            <v>GRUPO DE VERIFICACION Y AUDITORIA DE CUENTAS</v>
          </cell>
          <cell r="BO276" t="str">
            <v>GESTOR DE OPERACIONES</v>
          </cell>
          <cell r="BP276" t="str">
            <v>JOSE WILLMAN TORRRES GOMEZ</v>
          </cell>
          <cell r="BQ276" t="str">
            <v>TERMINADO</v>
          </cell>
          <cell r="BR276" t="str">
            <v>FEMENINO</v>
          </cell>
          <cell r="BS276" t="str">
            <v>Bogotá</v>
          </cell>
          <cell r="BT276" t="str">
            <v>Cra 81 No 145 d 15</v>
          </cell>
          <cell r="BU276">
            <v>3016923893</v>
          </cell>
          <cell r="BV276" t="str">
            <v>dianamarcelaf06@gmail.com</v>
          </cell>
          <cell r="BW276">
            <v>30308</v>
          </cell>
          <cell r="BX276">
            <v>45247</v>
          </cell>
          <cell r="BY276">
            <v>40</v>
          </cell>
          <cell r="BZ276" t="str">
            <v>FAMISANAR</v>
          </cell>
          <cell r="CA276" t="str">
            <v>COLFONDOS</v>
          </cell>
          <cell r="CB276" t="str">
            <v>POSITIVA</v>
          </cell>
          <cell r="CC276" t="str">
            <v>PROFESIONAL EN SALUD OCUPACIONAL</v>
          </cell>
          <cell r="CD276"/>
          <cell r="CE276"/>
          <cell r="CF276"/>
          <cell r="CG276"/>
          <cell r="CH276" t="str">
            <v>CO1.PCCNTR.4582424</v>
          </cell>
          <cell r="CI276"/>
          <cell r="CJ276"/>
          <cell r="CK276"/>
          <cell r="CL276"/>
          <cell r="CM276"/>
          <cell r="CN276"/>
          <cell r="CO276"/>
        </row>
        <row r="277">
          <cell r="C277">
            <v>547</v>
          </cell>
          <cell r="D277" t="str">
            <v>ADRES-CPS-547-2023</v>
          </cell>
          <cell r="E277" t="str">
            <v>CONTRATACION DIRECTA</v>
          </cell>
          <cell r="F277" t="str">
            <v>PRESTACION DE SERVICIOS PROFESIONALES</v>
          </cell>
          <cell r="G277" t="str">
            <v>INICIAL</v>
          </cell>
          <cell r="H277">
            <v>45064</v>
          </cell>
          <cell r="I277" t="str">
            <v>DIEGO ALFONSO LEAL GONZALEZ</v>
          </cell>
          <cell r="J277" t="str">
            <v>CC</v>
          </cell>
          <cell r="K277">
            <v>1032447457</v>
          </cell>
          <cell r="L277">
            <v>9</v>
          </cell>
          <cell r="M277" t="str">
            <v>Bogotá</v>
          </cell>
          <cell r="N277" t="str">
            <v>N</v>
          </cell>
          <cell r="O277" t="str">
            <v>N/A</v>
          </cell>
          <cell r="P277" t="str">
            <v>N/A</v>
          </cell>
          <cell r="Q277" t="str">
            <v>N/A</v>
          </cell>
          <cell r="R277">
            <v>45065</v>
          </cell>
          <cell r="S277">
            <v>45291</v>
          </cell>
          <cell r="T277">
            <v>226</v>
          </cell>
          <cell r="U277">
            <v>45291</v>
          </cell>
          <cell r="V277">
            <v>11</v>
          </cell>
          <cell r="W277"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277"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277">
            <v>93151501</v>
          </cell>
          <cell r="AA277">
            <v>55656000</v>
          </cell>
          <cell r="AB277">
            <v>55656000</v>
          </cell>
          <cell r="AM277">
            <v>6976000</v>
          </cell>
          <cell r="AQ277" t="str">
            <v>N/A</v>
          </cell>
          <cell r="AR277">
            <v>664</v>
          </cell>
          <cell r="AS277">
            <v>45056</v>
          </cell>
          <cell r="AT277">
            <v>390656000</v>
          </cell>
          <cell r="AU277">
            <v>8127</v>
          </cell>
          <cell r="AV277">
            <v>45064</v>
          </cell>
          <cell r="AW277">
            <v>55656000</v>
          </cell>
          <cell r="AX277" t="str">
            <v>A-02-02-02-008-002-01</v>
          </cell>
          <cell r="AY277" t="str">
            <v>SERVICIOS JURÍDICOS</v>
          </cell>
          <cell r="AZ277" t="str">
            <v>SEGUROS DEL ESTADO</v>
          </cell>
          <cell r="BA277" t="str">
            <v>33-46-101051073</v>
          </cell>
          <cell r="BB277">
            <v>45064</v>
          </cell>
          <cell r="BC277" t="str">
            <v>CUMPLIMIENTO</v>
          </cell>
          <cell r="BD277">
            <v>25</v>
          </cell>
          <cell r="BE277">
            <v>13914000</v>
          </cell>
          <cell r="BF277">
            <v>45064</v>
          </cell>
          <cell r="BG277">
            <v>45065</v>
          </cell>
          <cell r="BH277">
            <v>45478</v>
          </cell>
          <cell r="BI277">
            <v>45065</v>
          </cell>
          <cell r="BJ277" t="str">
            <v>O. ASESORA JURIDICA</v>
          </cell>
          <cell r="BK277" t="str">
            <v>JULIO EDUARDO RODRIGUEZ ALVARADO</v>
          </cell>
          <cell r="BL277"/>
          <cell r="BM277">
            <v>1085251376</v>
          </cell>
          <cell r="BN277" t="str">
            <v>GRUPO DE ACCIONES CONSTITUCIONALES Y TUTELAS</v>
          </cell>
          <cell r="BO277" t="str">
            <v>COORDINADOR</v>
          </cell>
          <cell r="BP277" t="str">
            <v>JUAN CAMILO MARTINEZ RODRIGUEZ</v>
          </cell>
          <cell r="BQ277" t="str">
            <v>EN EJECUCION</v>
          </cell>
        </row>
        <row r="278">
          <cell r="C278">
            <v>875</v>
          </cell>
          <cell r="D278" t="str">
            <v>ADRES-CPS-875-2023</v>
          </cell>
          <cell r="E278" t="str">
            <v>CONTRATACION DIRECTA</v>
          </cell>
          <cell r="F278" t="str">
            <v>PRESTACION DE SERVICIOS DE APOYO A LA GESTION</v>
          </cell>
          <cell r="G278" t="str">
            <v>INICIAL</v>
          </cell>
          <cell r="H278">
            <v>45104</v>
          </cell>
          <cell r="I278" t="str">
            <v>DIEGO ANDRES MALAGON RODRIGUEZ</v>
          </cell>
          <cell r="J278" t="str">
            <v>CC</v>
          </cell>
          <cell r="K278">
            <v>80240537</v>
          </cell>
          <cell r="L278">
            <v>3</v>
          </cell>
          <cell r="M278"/>
          <cell r="N278" t="str">
            <v>N</v>
          </cell>
          <cell r="O278" t="str">
            <v>N/A</v>
          </cell>
          <cell r="P278" t="str">
            <v>N/A</v>
          </cell>
          <cell r="Q278" t="str">
            <v>N/A</v>
          </cell>
          <cell r="R278">
            <v>45107</v>
          </cell>
          <cell r="S278">
            <v>45291</v>
          </cell>
          <cell r="T278">
            <v>184</v>
          </cell>
          <cell r="U278">
            <v>45291</v>
          </cell>
          <cell r="V278"/>
          <cell r="W278"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278"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v>
          </cell>
          <cell r="Y278"/>
          <cell r="Z278">
            <v>80121706</v>
          </cell>
          <cell r="AA278">
            <v>31800992</v>
          </cell>
          <cell r="AB278">
            <v>31800992</v>
          </cell>
          <cell r="AC278"/>
          <cell r="AD278"/>
          <cell r="AE278"/>
          <cell r="AF278"/>
          <cell r="AG278"/>
          <cell r="AH278"/>
          <cell r="AI278"/>
          <cell r="AJ278"/>
          <cell r="AK278"/>
          <cell r="AL278"/>
          <cell r="AM278">
            <v>3975124</v>
          </cell>
          <cell r="AN278"/>
          <cell r="AO278"/>
          <cell r="AP278"/>
          <cell r="AQ278" t="str">
            <v>N/A</v>
          </cell>
          <cell r="AR278">
            <v>666</v>
          </cell>
          <cell r="AS278">
            <v>45057</v>
          </cell>
          <cell r="AT278">
            <v>127203968</v>
          </cell>
          <cell r="AU278">
            <v>10596</v>
          </cell>
          <cell r="AV278">
            <v>45107</v>
          </cell>
          <cell r="AW278">
            <v>31800992</v>
          </cell>
          <cell r="AX278" t="str">
            <v>A-02-02-02-008-003-01</v>
          </cell>
          <cell r="AY278" t="str">
            <v>SERVICIOS DE CONSULTORÍA EN ADMINISTRACIÓN Y SERVICIOS DE GESTIÓN; SERVICIOS DE TECNOLOGÍA DE LA INFORMACIÓN</v>
          </cell>
          <cell r="AZ278" t="str">
            <v>SEGUROS DEL ESTADO</v>
          </cell>
          <cell r="BA278" t="str">
            <v>14-46-101096227</v>
          </cell>
          <cell r="BB278">
            <v>45104</v>
          </cell>
          <cell r="BC278" t="str">
            <v>CUMPLIMIENTO</v>
          </cell>
          <cell r="BD278">
            <v>25</v>
          </cell>
          <cell r="BE278">
            <v>7950248</v>
          </cell>
          <cell r="BF278">
            <v>45104</v>
          </cell>
          <cell r="BG278">
            <v>45104</v>
          </cell>
          <cell r="BH278">
            <v>45484</v>
          </cell>
          <cell r="BI278">
            <v>45107</v>
          </cell>
          <cell r="BJ278" t="str">
            <v>D. OTRAS PRESTACIONES</v>
          </cell>
          <cell r="BK278" t="str">
            <v xml:space="preserve">LEIDY JANNETH LUIS CUERVO-JAIRO TIRADO MARTINEZ RAD  20236400059393 DEL 1 AL 30 DE SEPTIEMBRE Y DESDE EL 1 DE OCTUBRE A MILLER ALEXANDER REINA ESCOBAR </v>
          </cell>
          <cell r="BL278"/>
          <cell r="BM278">
            <v>53062135</v>
          </cell>
          <cell r="BN278" t="str">
            <v>GRUPO DE VALIDACIÓN DE RESULTADOS DE AUDITORÍA</v>
          </cell>
          <cell r="BO278" t="str">
            <v>GESTOR DE OPERACIONES</v>
          </cell>
          <cell r="BP278" t="str">
            <v>DIANA MARCELA SERRANO ASPRILLA</v>
          </cell>
          <cell r="BQ278" t="str">
            <v>EN EJECUCION</v>
          </cell>
          <cell r="BR278"/>
          <cell r="BS278"/>
          <cell r="BT278"/>
          <cell r="BU278"/>
          <cell r="BV278"/>
          <cell r="BW278"/>
          <cell r="BX278"/>
          <cell r="BY278"/>
          <cell r="BZ278"/>
          <cell r="CA278"/>
          <cell r="CB278"/>
          <cell r="CC278"/>
          <cell r="CD278"/>
          <cell r="CE278"/>
          <cell r="CF278"/>
          <cell r="CG278"/>
          <cell r="CH278"/>
          <cell r="CI278"/>
          <cell r="CJ278"/>
          <cell r="CK278"/>
          <cell r="CL278"/>
          <cell r="CM278"/>
          <cell r="CN278"/>
          <cell r="CO278"/>
        </row>
        <row r="279">
          <cell r="C279">
            <v>653</v>
          </cell>
          <cell r="D279" t="str">
            <v>ADRES-CPS-653-2023</v>
          </cell>
          <cell r="E279" t="str">
            <v>CONTRATACION DIRECTA</v>
          </cell>
          <cell r="F279" t="str">
            <v>PRESTACION DE SERVICIOS PROFESIONALES</v>
          </cell>
          <cell r="G279" t="str">
            <v>INICIAL</v>
          </cell>
          <cell r="H279">
            <v>45083</v>
          </cell>
          <cell r="I279" t="str">
            <v>DIEGO ARMANDO GONZALEZ JOYA</v>
          </cell>
          <cell r="J279" t="str">
            <v>CC</v>
          </cell>
          <cell r="K279">
            <v>1049619979</v>
          </cell>
          <cell r="L279">
            <v>2</v>
          </cell>
          <cell r="N279" t="str">
            <v>N</v>
          </cell>
          <cell r="O279" t="str">
            <v>N/A</v>
          </cell>
          <cell r="P279" t="str">
            <v>N/A</v>
          </cell>
          <cell r="Q279" t="str">
            <v>N/A</v>
          </cell>
          <cell r="R279">
            <v>45084</v>
          </cell>
          <cell r="S279">
            <v>45291</v>
          </cell>
          <cell r="T279">
            <v>207</v>
          </cell>
          <cell r="U279">
            <v>45291</v>
          </cell>
          <cell r="W279"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279"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279">
            <v>80121706</v>
          </cell>
          <cell r="AA279">
            <v>55808000</v>
          </cell>
          <cell r="AB279">
            <v>55808000</v>
          </cell>
          <cell r="AM279">
            <v>6976000</v>
          </cell>
          <cell r="AQ279" t="str">
            <v>N/A</v>
          </cell>
          <cell r="AR279">
            <v>767</v>
          </cell>
          <cell r="AS279">
            <v>45071</v>
          </cell>
          <cell r="AT279">
            <v>819819520</v>
          </cell>
          <cell r="AU279">
            <v>10035</v>
          </cell>
          <cell r="AV279">
            <v>45083</v>
          </cell>
          <cell r="AW279">
            <v>55808000</v>
          </cell>
          <cell r="AX279" t="str">
            <v>A-02-02-02-008-002-01</v>
          </cell>
          <cell r="AY279" t="str">
            <v>SERVICIOS JURÍDICOS</v>
          </cell>
          <cell r="AZ279" t="str">
            <v>SEGUROS DEL ESTADO</v>
          </cell>
          <cell r="BA279" t="str">
            <v>33-44-101239034</v>
          </cell>
          <cell r="BB279">
            <v>45082</v>
          </cell>
          <cell r="BC279" t="str">
            <v>CUMPLIMIENTO</v>
          </cell>
          <cell r="BD279">
            <v>25</v>
          </cell>
          <cell r="BE279">
            <v>13952000</v>
          </cell>
          <cell r="BF279">
            <v>45082</v>
          </cell>
          <cell r="BG279">
            <v>45083</v>
          </cell>
          <cell r="BH279">
            <v>45478</v>
          </cell>
          <cell r="BI279">
            <v>45084</v>
          </cell>
          <cell r="BJ279" t="str">
            <v>O. ASESORA JURIDICA</v>
          </cell>
          <cell r="BK279" t="str">
            <v>CRISTIAN DAVID PAEZ PAEZ</v>
          </cell>
          <cell r="BM279">
            <v>1049614764</v>
          </cell>
          <cell r="BN279" t="str">
            <v>GRUPO DE REPRESENTACION JUDICIAL</v>
          </cell>
          <cell r="BO279" t="str">
            <v>GESTOR DE OPERACIONES</v>
          </cell>
          <cell r="BP279" t="str">
            <v>KELLY JHOANA ITURRIAGO TORREGROSA</v>
          </cell>
          <cell r="BQ279" t="str">
            <v>EN EJECUCION</v>
          </cell>
        </row>
        <row r="280">
          <cell r="C280">
            <v>299</v>
          </cell>
          <cell r="D280" t="str">
            <v>ADRES-CPS-299-2023</v>
          </cell>
          <cell r="E280" t="str">
            <v>CONTRATACION DIRECTA</v>
          </cell>
          <cell r="F280" t="str">
            <v>PRESTACION DE SERVICIOS PROFESIONALES</v>
          </cell>
          <cell r="G280" t="str">
            <v>INICIAL</v>
          </cell>
          <cell r="H280">
            <v>44964</v>
          </cell>
          <cell r="I280" t="str">
            <v>ADRIANA MILENA SANTISTEBAN MONTERO</v>
          </cell>
          <cell r="J280" t="str">
            <v>CC</v>
          </cell>
          <cell r="K280">
            <v>52999080</v>
          </cell>
          <cell r="L280">
            <v>6</v>
          </cell>
          <cell r="M280" t="str">
            <v>Bogotá</v>
          </cell>
          <cell r="N280" t="str">
            <v>N</v>
          </cell>
          <cell r="O280" t="str">
            <v>N/A</v>
          </cell>
          <cell r="P280" t="str">
            <v>N/A</v>
          </cell>
          <cell r="Q280" t="str">
            <v>N/A</v>
          </cell>
          <cell r="R280">
            <v>44966</v>
          </cell>
          <cell r="S280">
            <v>45085</v>
          </cell>
          <cell r="T280">
            <v>119</v>
          </cell>
          <cell r="U280">
            <v>45085</v>
          </cell>
          <cell r="V280" t="str">
            <v>13 TP+25 MEP</v>
          </cell>
          <cell r="W28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8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280">
            <v>233</v>
          </cell>
          <cell r="Z280">
            <v>93151501</v>
          </cell>
          <cell r="AA280">
            <v>20731148</v>
          </cell>
          <cell r="AB280">
            <v>20731148</v>
          </cell>
          <cell r="AM280">
            <v>5182787</v>
          </cell>
          <cell r="AQ280" t="str">
            <v>N/A</v>
          </cell>
          <cell r="AR280">
            <v>449</v>
          </cell>
          <cell r="AS280">
            <v>44936</v>
          </cell>
          <cell r="AT280">
            <v>539009848</v>
          </cell>
          <cell r="AU280">
            <v>2504</v>
          </cell>
          <cell r="AV280">
            <v>44965</v>
          </cell>
          <cell r="AW280">
            <v>20731148</v>
          </cell>
          <cell r="AX280" t="str">
            <v>A-02-02-02-008-003-01</v>
          </cell>
          <cell r="AY280" t="str">
            <v>SERVICIOS DE CONSULTORÍA EN ADMINISTRACIÓN Y SERVICIOS DE GESTIÓN; SERVICIOS DE TECNOLOGÍA DE LA INFORMACIÓN</v>
          </cell>
          <cell r="AZ280" t="str">
            <v>SEGUROS DEL ESTADO</v>
          </cell>
          <cell r="BA280" t="str">
            <v>14-44-101174225</v>
          </cell>
          <cell r="BB280">
            <v>44965</v>
          </cell>
          <cell r="BC280" t="str">
            <v>CUMPLIMIENTO</v>
          </cell>
          <cell r="BD280">
            <v>25</v>
          </cell>
          <cell r="BE280">
            <v>5182787</v>
          </cell>
          <cell r="BF280">
            <v>44964</v>
          </cell>
          <cell r="BG280">
            <v>44965</v>
          </cell>
          <cell r="BH280">
            <v>45275</v>
          </cell>
          <cell r="BI280">
            <v>44966</v>
          </cell>
          <cell r="BJ280" t="str">
            <v>D. OTRAS PRESTACIONES</v>
          </cell>
          <cell r="BK280" t="str">
            <v>WILSON RUBIEL VELASQUEZ CASTAÑEDA</v>
          </cell>
          <cell r="BM280">
            <v>79541341</v>
          </cell>
          <cell r="BN280" t="str">
            <v>GRUPO DE VALIDACIÓN DE RESULTADOS DE AUDITORÍA</v>
          </cell>
          <cell r="BO280" t="str">
            <v>GESTOR DE OPERACIONES</v>
          </cell>
          <cell r="BP280" t="str">
            <v>KARLA MAYELIS MENGUAL REDONDO</v>
          </cell>
          <cell r="BQ280" t="str">
            <v>TERMINADO</v>
          </cell>
          <cell r="BR280" t="str">
            <v>FEMENINO</v>
          </cell>
          <cell r="BS280" t="str">
            <v>Bogotá</v>
          </cell>
          <cell r="BT280" t="str">
            <v>Cl 150No91-56</v>
          </cell>
          <cell r="BU280">
            <v>3213942388</v>
          </cell>
          <cell r="BV280" t="str">
            <v>adrianasantisteban94@gmail.com/adrianaderecho21@gmail.com</v>
          </cell>
          <cell r="BW280">
            <v>30733</v>
          </cell>
          <cell r="BX280">
            <v>45247</v>
          </cell>
          <cell r="BY280">
            <v>39</v>
          </cell>
          <cell r="BZ280" t="str">
            <v>COMPENSAR</v>
          </cell>
          <cell r="CA280" t="str">
            <v>PROTECCION</v>
          </cell>
          <cell r="CB280" t="str">
            <v>POSITIVA</v>
          </cell>
          <cell r="CC280" t="str">
            <v>ABOGADA</v>
          </cell>
          <cell r="CH280" t="str">
            <v>CO1.PCCNTR.4574088</v>
          </cell>
        </row>
        <row r="281">
          <cell r="C281">
            <v>649</v>
          </cell>
          <cell r="D281" t="str">
            <v>ADRES-CPS-649-2023</v>
          </cell>
          <cell r="E281" t="str">
            <v>CONTRATACION DIRECTA</v>
          </cell>
          <cell r="F281" t="str">
            <v>PRESTACION DE SERVICIOS DE APOYO A LA GESTION</v>
          </cell>
          <cell r="G281" t="str">
            <v>INICIAL</v>
          </cell>
          <cell r="H281">
            <v>45084</v>
          </cell>
          <cell r="I281" t="str">
            <v>DIEGO FERNANDO AMAYA MELO</v>
          </cell>
          <cell r="J281" t="str">
            <v>CC</v>
          </cell>
          <cell r="K281">
            <v>1126964228</v>
          </cell>
          <cell r="L281">
            <v>7</v>
          </cell>
          <cell r="M281" t="str">
            <v>Bogotá</v>
          </cell>
          <cell r="N281" t="str">
            <v>N</v>
          </cell>
          <cell r="O281" t="str">
            <v>N/A</v>
          </cell>
          <cell r="P281" t="str">
            <v>N/A</v>
          </cell>
          <cell r="Q281" t="str">
            <v>N/A</v>
          </cell>
          <cell r="R281">
            <v>45086</v>
          </cell>
          <cell r="S281">
            <v>45291</v>
          </cell>
          <cell r="T281">
            <v>205</v>
          </cell>
          <cell r="U281">
            <v>45291</v>
          </cell>
          <cell r="V281" t="str">
            <v>15 TFTL/TL+4 ME O 6 SES+4 ME</v>
          </cell>
          <cell r="W281" t="str">
            <v>Prestar los servicios de apoyo administrativo y de gestión documental con el fin de depurar, clasificar, organizar y hacer transferencias del archivo de la Dirección de Otras Prestaciones, al archivo central de ADRES, apoyándose en el procedimiento de Gestión Documental establecido por la Entidad</v>
          </cell>
          <cell r="X281" t="str">
            <v>1. Apoyar en la administración documental, disposición, custodia y/o eliminación de archivos, conforme a las Tablas de Retención Documental, los procedimientos y la normatividad vigente. 2. Apoyar en la integridad de los documentos que sean trasladados a la Dirección Administrativa y Financiera según las normas del Archivo General de la Nación. 3. Validar que la documentación quede organizada aplicando las Tablas de Retención
Documental que tiene la Dirección de Otras Prestaciones.
4. Crear base de datos y/o actualizar el archivo digital de la Dirección de Otras Prestaciones.
5. Mantener actualizada la base de datos del inventario documental de la Dirección de Otras
Prestaciones.
6. Apoyar en la reasignación de la información que radican para la Dirección Otras Prestaciones
en el sistema ORFEO.
7. Apoyar en el envió de las comunicaciones emitidas por la Dirección de Otras Prestaciones
físicamente y/o correo electrónico certificado.
8. Apoyar en la realización de las diferentes actividades de tipo operativo que demande la gestión
de las actividades propias de proceso de revisión documental.
9. Asistir oportunamente a todas las reuniones y/o mesas de trabajo programadas por el
supervisor del contrato, la respectiva Coordinación de Grupo y/o líder.
10. Cumplir con las demás actividades que se deriven del objeto y naturaleza del contrato, que
para el efecto la designe la Entidad</v>
          </cell>
          <cell r="Z281">
            <v>93151501</v>
          </cell>
          <cell r="AA281">
            <v>21442792</v>
          </cell>
          <cell r="AB281">
            <v>21442792</v>
          </cell>
          <cell r="AM281">
            <v>3063256</v>
          </cell>
          <cell r="AQ281" t="str">
            <v>N/A</v>
          </cell>
          <cell r="AR281">
            <v>705</v>
          </cell>
          <cell r="AS281">
            <v>45064</v>
          </cell>
          <cell r="AT281">
            <v>42885584</v>
          </cell>
          <cell r="AU281">
            <v>10060</v>
          </cell>
          <cell r="AV281">
            <v>45084</v>
          </cell>
          <cell r="AW281">
            <v>21442792</v>
          </cell>
          <cell r="AX281" t="str">
            <v>A-02-02-02-008-003-01</v>
          </cell>
          <cell r="AY281" t="str">
            <v>SERVICIOS DE CONSULTORÍA EN ADMINISTRACIÓN Y SERVICIOS DE GESTIÓN; SERVICIOS DE TECNOLOGÍA DE LA INFORMACIÓN</v>
          </cell>
          <cell r="AZ281" t="str">
            <v>ASEGURADORA SOLIDARIA DE COLOMBIA</v>
          </cell>
          <cell r="BA281" t="str">
            <v>380-47994000136100</v>
          </cell>
          <cell r="BB281">
            <v>45084</v>
          </cell>
          <cell r="BC281" t="str">
            <v>CUMPLIMIENTO</v>
          </cell>
          <cell r="BD281">
            <v>25</v>
          </cell>
          <cell r="BE281">
            <v>5360698</v>
          </cell>
          <cell r="BF281">
            <v>45084</v>
          </cell>
          <cell r="BG281">
            <v>45086</v>
          </cell>
          <cell r="BH281">
            <v>45476</v>
          </cell>
          <cell r="BI281">
            <v>45085</v>
          </cell>
          <cell r="BJ281" t="str">
            <v>D. OTRAS PRESTACIONES</v>
          </cell>
          <cell r="BK281" t="str">
            <v>LUZ ADRIANA MELO SABOYA</v>
          </cell>
          <cell r="BM281">
            <v>51709905</v>
          </cell>
          <cell r="BN281" t="str">
            <v>D. OTRAS PRESTACIONES</v>
          </cell>
          <cell r="BO281" t="str">
            <v>TECNICO ADMINISTRATIVO</v>
          </cell>
          <cell r="BP281" t="str">
            <v>ROSA ELIANA RODRIGUEZ BERNAL</v>
          </cell>
          <cell r="BQ281" t="str">
            <v>EN EJECUCION</v>
          </cell>
        </row>
        <row r="282">
          <cell r="C282">
            <v>202</v>
          </cell>
          <cell r="D282" t="str">
            <v>ADRES-CPS-202-2023</v>
          </cell>
          <cell r="E282" t="str">
            <v>CONTRATACION DIRECTA</v>
          </cell>
          <cell r="F282" t="str">
            <v>PRESTACION DE SERVICIOS PROFESIONALES</v>
          </cell>
          <cell r="G282" t="str">
            <v>INICIAL</v>
          </cell>
          <cell r="H282">
            <v>44951</v>
          </cell>
          <cell r="I282" t="str">
            <v>DIANA MILENA VARGAS CAICEDO</v>
          </cell>
          <cell r="J282" t="str">
            <v>CC</v>
          </cell>
          <cell r="K282">
            <v>53006387</v>
          </cell>
          <cell r="L282">
            <v>5</v>
          </cell>
          <cell r="M282" t="str">
            <v>Bogotá</v>
          </cell>
          <cell r="N282" t="str">
            <v>N</v>
          </cell>
          <cell r="O282" t="str">
            <v>N/A</v>
          </cell>
          <cell r="P282" t="str">
            <v>N/A</v>
          </cell>
          <cell r="Q282" t="str">
            <v>N/A</v>
          </cell>
          <cell r="R282">
            <v>44952</v>
          </cell>
          <cell r="S282">
            <v>45071</v>
          </cell>
          <cell r="T282">
            <v>119</v>
          </cell>
          <cell r="U282">
            <v>45071</v>
          </cell>
          <cell r="V282" t="str">
            <v>11 TP+E+11 MEP</v>
          </cell>
          <cell r="W282" t="str">
            <v>Prestar servicios profesionales en los asuntos jurídicos de la Dirección de Liquidaciones y Garantías de la ADRES. en especial en los referidos al proceso de Reintegro de recursos del Sistema General de Seguridad Social en Salud apropiados o reconocidos sin justa causa.</v>
          </cell>
          <cell r="X282" t="str">
            <v>1. Proyectar los actos administrativos relacionados con el reconocimiento. liquidación y giro de recursos que deban ser ordenados por la Dirección de Liquidaciones y Garantías de la ADRES. 2. Proyectar y/o revisar de las respuestas a los derechos de petición y demás solicitudes relacionadas con el reconocimiento. liquidación y giro de recursos que deban ser ordenados por la Dirección de Liquidaciones y Garantías de la ADRES. 3. Elaborar y/o revisar los actos administrativos del procedimiento administrativo de reintegro de recursos apropiados o reconocidos sin justa causa a cargo de la Dirección de Liquidaciones y Garantías de la ADRES. 4. Proyectar las respuestas a los recursos de reposición presentadas por las entidades objeto del procedimiento de reintegro de recursos apropiados o reconocidos sin justa causa a cargo Dirección de Liquidaciones y Garantías de la ADRES. 5. Proyectar y/o revisar de las respuestas a las solicitudes asociadas el procedimiento administrativo de reintegro de recursos apropiados o reconocidos sin justa causa. 6. Participar en las reuniones en las que se le solicite su acompañamiento en los temas o actividades relacionadas con el objeto del contrato. 7. Proyectar y/o revisar las respuestas a los requerimientos de la Oficina Asesora Jurídica para adelantar la defensa de la Entidad en solicitudes de conciliación y procesos judiciales iniciados contra actos administrativos de la Superintendencia Nacional de Salud o de la ADRES en los que se ordena el reintegro de recursos apropiados o reconocidos sin justa causa. 8. Revisar jurídicamente los informes técnicos elaborados por el grupo interno de reintegro de recursos para la contestación a las solicitudes de aclaración o de vencimiento de términos de los requerimientos de las EPS dentro del procedimiento de reintegro de recursos apropiados o reconocidos sin justa causa</v>
          </cell>
          <cell r="Y282">
            <v>86</v>
          </cell>
          <cell r="Z282">
            <v>93151501</v>
          </cell>
          <cell r="AA282">
            <v>28323960</v>
          </cell>
          <cell r="AB282">
            <v>28323960</v>
          </cell>
          <cell r="AM282">
            <v>7080990</v>
          </cell>
          <cell r="AQ282" t="str">
            <v>N/A</v>
          </cell>
          <cell r="AR282">
            <v>419</v>
          </cell>
          <cell r="AS282">
            <v>44932</v>
          </cell>
          <cell r="AT282">
            <v>28323960</v>
          </cell>
          <cell r="AU282">
            <v>504</v>
          </cell>
          <cell r="AV282">
            <v>44951</v>
          </cell>
          <cell r="AW282">
            <v>28323960</v>
          </cell>
          <cell r="AX282" t="str">
            <v>A-02-02-02-008-002-01</v>
          </cell>
          <cell r="AY282" t="str">
            <v>SERVICIOS JURÍDICOS</v>
          </cell>
          <cell r="AZ282" t="str">
            <v>ASEGURADORA SOLIDARIA DE COLOMBIA</v>
          </cell>
          <cell r="BA282" t="str">
            <v>340 47 994000042053</v>
          </cell>
          <cell r="BB282">
            <v>44951</v>
          </cell>
          <cell r="BC282" t="str">
            <v>CUMPLIMIENTO</v>
          </cell>
          <cell r="BD282">
            <v>25</v>
          </cell>
          <cell r="BE282">
            <v>7080990</v>
          </cell>
          <cell r="BF282">
            <v>44950</v>
          </cell>
          <cell r="BG282">
            <v>44952</v>
          </cell>
          <cell r="BH282">
            <v>45260</v>
          </cell>
          <cell r="BI282">
            <v>44952</v>
          </cell>
          <cell r="BJ282" t="str">
            <v>D. DE LIQUIDACIONES Y GARANTIAS</v>
          </cell>
          <cell r="BK282" t="str">
            <v>JULIO ANDRES GONZALEZ GODOY</v>
          </cell>
          <cell r="BM282">
            <v>80187584</v>
          </cell>
          <cell r="BN282" t="str">
            <v>SUBDIRECCION DE LIQUIDACIONES DEL ASEGURAMIENTO</v>
          </cell>
          <cell r="BO282" t="str">
            <v>ASESOR</v>
          </cell>
          <cell r="BP282" t="str">
            <v>LAURA SANCHEZ SANTAMARIA</v>
          </cell>
          <cell r="BQ282" t="str">
            <v>TERMINADO</v>
          </cell>
          <cell r="BR282" t="str">
            <v>FEMENINO</v>
          </cell>
          <cell r="BS282" t="str">
            <v>Bogotá</v>
          </cell>
          <cell r="BT282" t="str">
            <v>Cra 80C - 8 53 T 3 Apto 1517 - Camino de San Gabriel</v>
          </cell>
          <cell r="BU282">
            <v>4651283</v>
          </cell>
          <cell r="BV282" t="str">
            <v>mile_12_06@hotmail.com</v>
          </cell>
          <cell r="BW282">
            <v>30462</v>
          </cell>
          <cell r="BX282">
            <v>45247</v>
          </cell>
          <cell r="BY282">
            <v>40</v>
          </cell>
          <cell r="BZ282" t="str">
            <v>SANITAS</v>
          </cell>
          <cell r="CA282" t="str">
            <v>COLPENSIONES</v>
          </cell>
          <cell r="CB282" t="str">
            <v>POSITIVA</v>
          </cell>
          <cell r="CC282" t="str">
            <v>ABOGADA-ESP EN INSTITUCIONES JURIDICAS DE LA SEGURIDAD SOCIAL</v>
          </cell>
          <cell r="CH282" t="str">
            <v>CO1.PCCNTR.4471766</v>
          </cell>
        </row>
        <row r="283">
          <cell r="C283">
            <v>821</v>
          </cell>
          <cell r="D283" t="str">
            <v>ADRES-CPS-821-2023</v>
          </cell>
          <cell r="E283" t="str">
            <v>CONTRATACION DIRECTA</v>
          </cell>
          <cell r="F283" t="str">
            <v>PRESTACION DE SERVICIOS PROFESIONALES</v>
          </cell>
          <cell r="G283" t="str">
            <v>INICIAL</v>
          </cell>
          <cell r="H283">
            <v>45093</v>
          </cell>
          <cell r="I283" t="str">
            <v>DIEGO FERNANDO AVILA IBAÑEZ</v>
          </cell>
          <cell r="J283" t="str">
            <v>CC</v>
          </cell>
          <cell r="K283">
            <v>1015431601</v>
          </cell>
          <cell r="L283">
            <v>1</v>
          </cell>
          <cell r="N283" t="str">
            <v>N</v>
          </cell>
          <cell r="O283" t="str">
            <v>N/A</v>
          </cell>
          <cell r="P283" t="str">
            <v>N/A</v>
          </cell>
          <cell r="Q283" t="str">
            <v>N/A</v>
          </cell>
          <cell r="R283">
            <v>45098</v>
          </cell>
          <cell r="S283">
            <v>45291</v>
          </cell>
          <cell r="T283">
            <v>193</v>
          </cell>
          <cell r="U283">
            <v>45291</v>
          </cell>
          <cell r="W283" t="str">
            <v>Prestar servicios profesionales a la Dirección General de la Administradora de los Recursos del Sistema General de Seguridad Social en Salud - ADRES, en la formulación, desarrollo e implementación de instrumentos conceptuales, metodológicos y técnicos para la analítica de información de la entidad.</v>
          </cell>
          <cell r="X283" t="str">
            <v>1. Participar activamente en la identificación de necesidades, requerimientos, desarrollo e implementación de análisis de datos en la entidad. 2. Apoyar en la definición de los objetivos y la implementación de las estrategias de la entidad en cuanto a la gestión de la información y el análisis de datos. 3. Desarrollar modelos y algoritmos de análisis de datos para extraer información y generar conocimientos relevantes, evaluando y validando la calidad y precisión de los modelos y resultados obtenidos. 4. Apoyar la producción implementación y el mantenimiento de los productos de datos y soluciones propuestas por el equipo de analítica. 5. Apoyar la elaboración de informes para la supervisión, el control y el seguimiento de los indicadores, asegurando el cumplimiento de las directrices y lineamientos emitidos por la Dirección General. 6. Documentar las fuentes, los procesos, metodologías y resultados obtenidos en los análisis realizados siguiendo los lineamientos de la entidad respecto a la transferencia de conocimiento 7. Asistir y participar en las reuniones que le sean delegadas en los temas relacionados con el objeto del contrato. 8. Entregar informe final para cierre del contrato con la descripción y análisis de cada una de las actividades realizadas, así como con las respectivas recomendaciones a seguir por cada una de las actividades. 9. Las demás actividades que se deriven del objeto y naturaleza del contrato, que para el efecto le asigne la Dirección Genera</v>
          </cell>
          <cell r="Z283">
            <v>93151501</v>
          </cell>
          <cell r="AA283">
            <v>63000000</v>
          </cell>
          <cell r="AB283">
            <v>63000000</v>
          </cell>
          <cell r="AM283">
            <v>9000000</v>
          </cell>
          <cell r="AQ283" t="str">
            <v>N/A</v>
          </cell>
          <cell r="AR283">
            <v>788</v>
          </cell>
          <cell r="AS283">
            <v>45077</v>
          </cell>
          <cell r="AT283">
            <v>63000000</v>
          </cell>
          <cell r="AU283">
            <v>10185</v>
          </cell>
          <cell r="AV283">
            <v>45097</v>
          </cell>
          <cell r="AW283">
            <v>63000000</v>
          </cell>
          <cell r="AX283" t="str">
            <v>A-02-02-02-008-003-01</v>
          </cell>
          <cell r="AY283" t="str">
            <v>SERVICIOS DE CONSULTORÍA EN ADMINISTRACIÓN Y SERVICIOS DE GESTIÓN; SERVICIOS DE TECNOLOGÍA DE LA INFORMACIÓN</v>
          </cell>
          <cell r="AZ283" t="str">
            <v>SEGUROS MUNDIAL</v>
          </cell>
          <cell r="BA283" t="str">
            <v>NB-100265897</v>
          </cell>
          <cell r="BB283">
            <v>45093</v>
          </cell>
          <cell r="BC283" t="str">
            <v>CUMPLIMIENTO</v>
          </cell>
          <cell r="BD283">
            <v>25</v>
          </cell>
          <cell r="BE283">
            <v>15750000</v>
          </cell>
          <cell r="BF283">
            <v>45093</v>
          </cell>
          <cell r="BG283">
            <v>45097</v>
          </cell>
          <cell r="BH283">
            <v>45473</v>
          </cell>
          <cell r="BI283">
            <v>45098</v>
          </cell>
          <cell r="BJ283" t="str">
            <v>D. GENERAL</v>
          </cell>
          <cell r="BK283" t="str">
            <v>EDNA ZORAYA SANCHEZ GONZALEZ-YASMIN CECILIA ESCAMILLA BADILLO RAD 20236400065113 A PARTIR DEL 11 DE OCTUBRE HASTA EL 1 DE NOVIEMBRE DE 2023</v>
          </cell>
          <cell r="BM283">
            <v>1078367163</v>
          </cell>
          <cell r="BN283" t="str">
            <v>D. GENERAL</v>
          </cell>
          <cell r="BO283" t="str">
            <v>ASESOR</v>
          </cell>
          <cell r="BP283" t="str">
            <v>KELLY JHOANA ITURRIAGO TORREGROSA</v>
          </cell>
          <cell r="BQ283" t="str">
            <v>EN EJECUCION</v>
          </cell>
        </row>
        <row r="284">
          <cell r="C284">
            <v>585</v>
          </cell>
          <cell r="D284" t="str">
            <v>ADRES-CPS-585-2023</v>
          </cell>
          <cell r="E284" t="str">
            <v>CONTRATACION DIRECTA</v>
          </cell>
          <cell r="F284" t="str">
            <v>PRESTACION DE SERVICIOS DE APOYO A LA GESTION</v>
          </cell>
          <cell r="G284" t="str">
            <v>INICIAL</v>
          </cell>
          <cell r="H284">
            <v>45078</v>
          </cell>
          <cell r="I284" t="str">
            <v>DIEGO FERNANDO BAEZ SANCHEZ</v>
          </cell>
          <cell r="J284" t="str">
            <v>CC</v>
          </cell>
          <cell r="K284">
            <v>1032408353</v>
          </cell>
          <cell r="L284">
            <v>5</v>
          </cell>
          <cell r="N284" t="str">
            <v>N</v>
          </cell>
          <cell r="O284" t="str">
            <v>N/A</v>
          </cell>
          <cell r="P284" t="str">
            <v>N/A</v>
          </cell>
          <cell r="Q284" t="str">
            <v>N/A</v>
          </cell>
          <cell r="R284">
            <v>45079</v>
          </cell>
          <cell r="S284">
            <v>45291</v>
          </cell>
          <cell r="T284">
            <v>212</v>
          </cell>
          <cell r="U284">
            <v>45291</v>
          </cell>
          <cell r="V284" t="str">
            <v>14 A</v>
          </cell>
          <cell r="W284"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284"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Z284">
            <v>93151501</v>
          </cell>
          <cell r="AA284">
            <v>38182992</v>
          </cell>
          <cell r="AB284">
            <v>38182992</v>
          </cell>
          <cell r="AM284">
            <v>4772874</v>
          </cell>
          <cell r="AQ284" t="str">
            <v>N/A</v>
          </cell>
          <cell r="AR284">
            <v>760</v>
          </cell>
          <cell r="AS284">
            <v>45071</v>
          </cell>
          <cell r="AT284">
            <v>114548976</v>
          </cell>
          <cell r="AU284">
            <v>10005</v>
          </cell>
          <cell r="AV284">
            <v>45079</v>
          </cell>
          <cell r="AW284">
            <v>38182992</v>
          </cell>
          <cell r="AX284" t="str">
            <v>A-02-02-02-008-003-09</v>
          </cell>
          <cell r="AY284" t="str">
            <v>OTROS SERVICIOS PROFESIONALES Y TÉCNICOS N.C.P.</v>
          </cell>
          <cell r="AZ284" t="str">
            <v>SEGUROS DEL ESTADO</v>
          </cell>
          <cell r="BA284" t="str">
            <v>11-44-101202546</v>
          </cell>
          <cell r="BB284">
            <v>45078</v>
          </cell>
          <cell r="BC284" t="str">
            <v>CUMPLIMIENTO</v>
          </cell>
          <cell r="BD284">
            <v>25</v>
          </cell>
          <cell r="BE284">
            <v>9545748</v>
          </cell>
          <cell r="BF284">
            <v>45078</v>
          </cell>
          <cell r="BG284">
            <v>45078</v>
          </cell>
          <cell r="BH284">
            <v>45474</v>
          </cell>
          <cell r="BI284">
            <v>45079</v>
          </cell>
          <cell r="BJ284" t="str">
            <v>D. DE GESTION DE LOS RECURSOS FINANCIEROS DE LA SALUD</v>
          </cell>
          <cell r="BK284" t="str">
            <v>RAFAEL GUILLERMO ANAYA SANTRICH</v>
          </cell>
          <cell r="BM284">
            <v>80242798</v>
          </cell>
          <cell r="BP284" t="str">
            <v>DIANA CAROLINA BONILLA RODRIGUEZ</v>
          </cell>
          <cell r="BQ284" t="str">
            <v>EN EJECUCION</v>
          </cell>
        </row>
        <row r="285">
          <cell r="C285">
            <v>557</v>
          </cell>
          <cell r="D285" t="str">
            <v>ADRES-CPS-557-2023</v>
          </cell>
          <cell r="E285" t="str">
            <v>CONTRATACION DIRECTA</v>
          </cell>
          <cell r="F285" t="str">
            <v>PRESTACION DE SERVICIOS PROFESIONALES</v>
          </cell>
          <cell r="G285" t="str">
            <v>INICIAL</v>
          </cell>
          <cell r="H285">
            <v>45070</v>
          </cell>
          <cell r="I285" t="str">
            <v>DIEGO FERNANDO GUERRA BOLAÑOS</v>
          </cell>
          <cell r="J285" t="str">
            <v>CC</v>
          </cell>
          <cell r="K285">
            <v>1085264301</v>
          </cell>
          <cell r="L285">
            <v>5</v>
          </cell>
          <cell r="N285" t="str">
            <v>N</v>
          </cell>
          <cell r="O285" t="str">
            <v>N/A</v>
          </cell>
          <cell r="P285" t="str">
            <v>N/A</v>
          </cell>
          <cell r="Q285" t="str">
            <v>N/A</v>
          </cell>
          <cell r="R285">
            <v>45071</v>
          </cell>
          <cell r="S285">
            <v>45291</v>
          </cell>
          <cell r="T285">
            <v>220</v>
          </cell>
          <cell r="U285">
            <v>45291</v>
          </cell>
          <cell r="W285" t="str">
            <v>Prestar los servicios profesionales en la oficina de Control Interno en la ejecución del plan de auditoría interna 2023, para apoyar en las evaluaciones que se aplicaran a los procesos jurídicos y de gestión en el marco del Sistema de Control Interno de la Entidad, y en las demás actividades derivadas de las funciones de la Oficina de Control interno</v>
          </cell>
          <cell r="X285" t="str">
            <v>1. Realizar las actividades necesarias para las evaluaciones de gestión por parte de la OCI en las diferentes dependencias de la Entidad y proponer la adopción de correctivos inmediatos cuando sean necesarios, así como, proyectar los informes que surjan de las mismas, de acuerdo con los procedimientos establecidos por la OCI y el Plan de Auditorías para la vigencia. 2. Efectuar el respectivo seguimiento y cierre que efectúa la OCI a los planes de mejoramiento suscritos con las dependencias y proyectar los informes correspondientes, relacionado con los procesos de gestión jurídica, gestión contractual y demás que surjan en las evaluaciones adelantadas para la vigencia 2023 por la oficina de Control Interno de la ADRES. 3. Revisar y generar las observaciones de carácter jurídico, ante la Jefatura de la Oficina de Control Interno, del contenido de las fichas técnicas presentadas para consideración del Comité de Conciliación de la vigencia 2023 y asistir a las sesiones de éste, en los casos que se requiera. 4. Diligenciar los formatos del procedimiento de auditorías de gestión que corresponda, consolidando el expediente digital con los soportes o evidencias para cada factor evaluado luego de la verificación del cumplimiento de las normas y reglamentaciones aplicables a los objetos de auditoría o verificación y su cargue en las carpetas digitales de OneDrive de la ADRES. 5. Apoyar seguimiento a las recomendaciones y hallazgos de los planes de mejoramiento generados por la Revisoría Fiscal, cuando aplique. 6. Elaborar los análisis cuantitativos o cualitativos, oficios, memorandos o documentos, en condiciones de calidad y oportunidad, relacionados con los temas o asuntos que le sean solicitados por el Supervisor en el marco de la ejecución contractual, y gestionar lo que corresponda en el aplicativo de gestión documental de la entidad. 7. Cumplir con las demás actividades que se deriven del objeto y naturaleza del presente contrato</v>
          </cell>
          <cell r="Z285">
            <v>81111800</v>
          </cell>
          <cell r="AA285">
            <v>69594056</v>
          </cell>
          <cell r="AB285">
            <v>69594056</v>
          </cell>
          <cell r="AM285">
            <v>8699257</v>
          </cell>
          <cell r="AQ285" t="str">
            <v>N/A</v>
          </cell>
          <cell r="AR285">
            <v>676</v>
          </cell>
          <cell r="AS285">
            <v>45058</v>
          </cell>
          <cell r="AT285">
            <v>69594056</v>
          </cell>
          <cell r="AU285">
            <v>8497</v>
          </cell>
          <cell r="AV285">
            <v>45071</v>
          </cell>
          <cell r="AW285">
            <v>69594056</v>
          </cell>
          <cell r="AX285" t="str">
            <v>A-02-02-02-008-003-01</v>
          </cell>
          <cell r="AY285" t="str">
            <v>SERVICIOS DE CONSULTORÍA EN ADMINISTRACIÓN Y SERVICIOS DE GESTIÓN; SERVICIOS DE TECNOLOGÍA DE LA INFORMACIÓN</v>
          </cell>
          <cell r="AZ285" t="str">
            <v>SEGUROS DEL ESTADO</v>
          </cell>
          <cell r="BA285" t="str">
            <v>11-44-101196475</v>
          </cell>
          <cell r="BB285">
            <v>45070</v>
          </cell>
          <cell r="BC285" t="str">
            <v>CUMPLIMIENTO</v>
          </cell>
          <cell r="BD285">
            <v>25</v>
          </cell>
          <cell r="BE285">
            <v>17398514</v>
          </cell>
          <cell r="BF285">
            <v>45069</v>
          </cell>
          <cell r="BG285">
            <v>45070</v>
          </cell>
          <cell r="BH285">
            <v>45473</v>
          </cell>
          <cell r="BI285">
            <v>45071</v>
          </cell>
          <cell r="BJ285" t="str">
            <v>O. CONTROL INTERNO</v>
          </cell>
          <cell r="BK285" t="str">
            <v>DIEGO HERNANDO SANTACRUZ SANTACRUZ</v>
          </cell>
          <cell r="BM285">
            <v>19436803</v>
          </cell>
          <cell r="BN285" t="str">
            <v>OFICINA DE CONTROL INTERNO</v>
          </cell>
          <cell r="BO285" t="str">
            <v>JEFE</v>
          </cell>
          <cell r="BP285" t="str">
            <v>ESPERANZA RODRIGUEZ ROLDAN</v>
          </cell>
          <cell r="BQ285" t="str">
            <v>EN EJECUCION</v>
          </cell>
        </row>
        <row r="286">
          <cell r="C286">
            <v>685</v>
          </cell>
          <cell r="D286" t="str">
            <v>ADRES-CPS-685-2023</v>
          </cell>
          <cell r="E286" t="str">
            <v>CONTRATACION DIRECTA</v>
          </cell>
          <cell r="F286" t="str">
            <v>PRESTACION DE SERVICIOS PROFESIONALES</v>
          </cell>
          <cell r="G286" t="str">
            <v>INICIAL</v>
          </cell>
          <cell r="H286">
            <v>45096</v>
          </cell>
          <cell r="I286" t="str">
            <v>DIEGO FRANCISCO MEDINA HOLGUIN</v>
          </cell>
          <cell r="J286" t="str">
            <v>CC</v>
          </cell>
          <cell r="K286">
            <v>79864625</v>
          </cell>
          <cell r="L286">
            <v>8</v>
          </cell>
          <cell r="N286" t="str">
            <v>N</v>
          </cell>
          <cell r="O286" t="str">
            <v>N/A</v>
          </cell>
          <cell r="P286" t="str">
            <v>N/A</v>
          </cell>
          <cell r="Q286" t="str">
            <v>N/A</v>
          </cell>
          <cell r="R286">
            <v>45103</v>
          </cell>
          <cell r="S286">
            <v>45291</v>
          </cell>
          <cell r="T286">
            <v>188</v>
          </cell>
          <cell r="U286">
            <v>45291</v>
          </cell>
          <cell r="W286"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8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286">
            <v>93151501</v>
          </cell>
          <cell r="AA286">
            <v>41462296</v>
          </cell>
          <cell r="AB286">
            <v>41462296</v>
          </cell>
          <cell r="AM286">
            <v>5182787</v>
          </cell>
          <cell r="AQ286" t="str">
            <v>N/A</v>
          </cell>
          <cell r="AR286">
            <v>735</v>
          </cell>
          <cell r="AS286">
            <v>45065</v>
          </cell>
          <cell r="AT286">
            <v>1368255768</v>
          </cell>
          <cell r="AU286">
            <v>10216</v>
          </cell>
          <cell r="AV286">
            <v>45097</v>
          </cell>
          <cell r="AW286">
            <v>41462296</v>
          </cell>
          <cell r="AX286" t="str">
            <v>A-02-02-02-008-003-01</v>
          </cell>
          <cell r="AY286" t="str">
            <v>SERVICIOS DE CONSULTORÍA EN ADMINISTRACIÓN Y SERVICIOS DE GESTIÓN; SERVICIOS DE TECNOLOGÍA DE LA INFORMACIÓN</v>
          </cell>
          <cell r="AZ286" t="str">
            <v>SEGUROS DEL ESTADO</v>
          </cell>
          <cell r="BA286" t="str">
            <v>14-44-101185650</v>
          </cell>
          <cell r="BB286">
            <v>45098</v>
          </cell>
          <cell r="BC286" t="str">
            <v>CUMPLIMIENTO</v>
          </cell>
          <cell r="BD286">
            <v>25</v>
          </cell>
          <cell r="BE286">
            <v>10365574</v>
          </cell>
          <cell r="BF286">
            <v>45096</v>
          </cell>
          <cell r="BG286">
            <v>45103</v>
          </cell>
          <cell r="BH286">
            <v>45493</v>
          </cell>
          <cell r="BI286">
            <v>45098</v>
          </cell>
          <cell r="BJ286" t="str">
            <v>D. OTRAS PRESTACIONES</v>
          </cell>
          <cell r="BK286" t="str">
            <v>JHAN PIERO CAMPOS CUELLAR</v>
          </cell>
          <cell r="BM286">
            <v>1093755452</v>
          </cell>
          <cell r="BN286" t="str">
            <v>GRUPO DE VERIFICACIÓN Y AUDITORÍA DE CUENTAS</v>
          </cell>
          <cell r="BO286" t="str">
            <v>GESTOR DE OPERACIONES</v>
          </cell>
          <cell r="BP286" t="str">
            <v>DIANA CAROLINA BONILLA RODRIGUEZ</v>
          </cell>
          <cell r="BQ286" t="str">
            <v>EN EJECUCION</v>
          </cell>
        </row>
        <row r="287">
          <cell r="C287">
            <v>921</v>
          </cell>
          <cell r="D287" t="str">
            <v>ADRES-CPS-921-2023</v>
          </cell>
          <cell r="E287" t="str">
            <v>CONTRATACION DIRECTA</v>
          </cell>
          <cell r="F287" t="str">
            <v>PRESTACION DE SERVICIOS PROFESIONALES</v>
          </cell>
          <cell r="G287" t="str">
            <v>INICIAL</v>
          </cell>
          <cell r="H287">
            <v>45140</v>
          </cell>
          <cell r="I287" t="str">
            <v>DIEGO LEONARDO GONZALEZ GONZALEZ</v>
          </cell>
          <cell r="J287" t="str">
            <v>CC</v>
          </cell>
          <cell r="K287">
            <v>1010183681</v>
          </cell>
          <cell r="L287">
            <v>8</v>
          </cell>
          <cell r="M287" t="str">
            <v>Bogotá</v>
          </cell>
          <cell r="N287" t="str">
            <v>N</v>
          </cell>
          <cell r="O287" t="str">
            <v>N/A</v>
          </cell>
          <cell r="P287" t="str">
            <v>N/A</v>
          </cell>
          <cell r="Q287" t="str">
            <v>N/A</v>
          </cell>
          <cell r="R287">
            <v>45141</v>
          </cell>
          <cell r="S287">
            <v>45291</v>
          </cell>
          <cell r="T287">
            <v>150</v>
          </cell>
          <cell r="U287">
            <v>45291</v>
          </cell>
          <cell r="V287" t="str">
            <v>11 TP+E+11 MEP</v>
          </cell>
          <cell r="W287"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287"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Y287"/>
          <cell r="Z287">
            <v>80121610</v>
          </cell>
          <cell r="AA287">
            <v>55808000</v>
          </cell>
          <cell r="AB287">
            <v>55808000</v>
          </cell>
          <cell r="AC287"/>
          <cell r="AD287"/>
          <cell r="AE287"/>
          <cell r="AF287"/>
          <cell r="AG287"/>
          <cell r="AH287"/>
          <cell r="AI287"/>
          <cell r="AJ287"/>
          <cell r="AK287"/>
          <cell r="AL287"/>
          <cell r="AM287">
            <v>6976000</v>
          </cell>
          <cell r="AN287"/>
          <cell r="AO287"/>
          <cell r="AP287"/>
          <cell r="AQ287" t="str">
            <v>N/A</v>
          </cell>
          <cell r="AR287">
            <v>818</v>
          </cell>
          <cell r="AS287">
            <v>45097</v>
          </cell>
          <cell r="AT287">
            <v>55808000</v>
          </cell>
          <cell r="AU287">
            <v>15436</v>
          </cell>
          <cell r="AV287">
            <v>45141</v>
          </cell>
          <cell r="AW287">
            <v>55808000</v>
          </cell>
          <cell r="AX287" t="str">
            <v>A-02-02-02-008-002-01</v>
          </cell>
          <cell r="AY287" t="str">
            <v>SERVICIOS JURÍDICOS</v>
          </cell>
          <cell r="AZ287" t="str">
            <v>SEGUROS DEL ESTADO</v>
          </cell>
          <cell r="BA287" t="str">
            <v>21-46-101074022</v>
          </cell>
          <cell r="BB287">
            <v>45140</v>
          </cell>
          <cell r="BC287" t="str">
            <v>CUMPLIMIENTO</v>
          </cell>
          <cell r="BD287">
            <v>25</v>
          </cell>
          <cell r="BE287">
            <v>13952000</v>
          </cell>
          <cell r="BF287">
            <v>45140</v>
          </cell>
          <cell r="BG287">
            <v>45140</v>
          </cell>
          <cell r="BH287">
            <v>45473</v>
          </cell>
          <cell r="BI287">
            <v>45141</v>
          </cell>
          <cell r="BJ287" t="str">
            <v>O. ASESORA JURIDICA</v>
          </cell>
          <cell r="BK287" t="str">
            <v>JAQUELINE MONTERO ROJAS</v>
          </cell>
          <cell r="BL287"/>
          <cell r="BM287">
            <v>52897450</v>
          </cell>
          <cell r="BN287" t="str">
            <v>GRUPO DE COBRO COACTIVO</v>
          </cell>
          <cell r="BO287" t="str">
            <v>GESTOR DE OPERACIONES</v>
          </cell>
          <cell r="BP287" t="str">
            <v>JENNY CAROLINA GARCIA VARON</v>
          </cell>
          <cell r="BQ287" t="str">
            <v>EN EJECUCION</v>
          </cell>
          <cell r="BR287" t="str">
            <v>MASCULINO</v>
          </cell>
          <cell r="BS287" t="str">
            <v>Bogotá</v>
          </cell>
          <cell r="BT287" t="str">
            <v>Cra 8 G No 166-71</v>
          </cell>
          <cell r="BU287">
            <v>3503457467</v>
          </cell>
          <cell r="BV287" t="str">
            <v>LEOGON11@HOTMAIL.COM</v>
          </cell>
          <cell r="BW287">
            <v>32697</v>
          </cell>
          <cell r="BX287">
            <v>45247</v>
          </cell>
          <cell r="BY287">
            <v>34</v>
          </cell>
          <cell r="BZ287" t="str">
            <v>COMPENSAR</v>
          </cell>
          <cell r="CA287" t="str">
            <v>PORVENIR</v>
          </cell>
          <cell r="CB287" t="str">
            <v>POSITIVA</v>
          </cell>
          <cell r="CC287" t="str">
            <v>ABOGADO-ESP EN DERECHO ADMINISTRATIVO-MAGISTER EN DERECHO PÚBLICO</v>
          </cell>
          <cell r="CD287"/>
          <cell r="CE287"/>
          <cell r="CF287"/>
          <cell r="CG287"/>
          <cell r="CH287"/>
          <cell r="CI287"/>
          <cell r="CJ287"/>
          <cell r="CK287"/>
          <cell r="CL287"/>
          <cell r="CM287"/>
          <cell r="CN287"/>
          <cell r="CO287"/>
        </row>
        <row r="288">
          <cell r="C288">
            <v>165</v>
          </cell>
          <cell r="D288" t="str">
            <v>ADRES-CPS-165-2023</v>
          </cell>
          <cell r="E288" t="str">
            <v>CONTRATACION DIRECTA</v>
          </cell>
          <cell r="F288" t="str">
            <v>PRESTACION DE SERVICIOS DE APOYO A LA GESTION</v>
          </cell>
          <cell r="G288" t="str">
            <v>INICIAL</v>
          </cell>
          <cell r="H288">
            <v>44952</v>
          </cell>
          <cell r="I288" t="str">
            <v>JENNY MARCELA MORENO LIMA</v>
          </cell>
          <cell r="J288" t="str">
            <v>CC</v>
          </cell>
          <cell r="K288">
            <v>53068984</v>
          </cell>
          <cell r="L288">
            <v>8</v>
          </cell>
          <cell r="M288" t="str">
            <v>Bogotá</v>
          </cell>
          <cell r="N288" t="str">
            <v>N</v>
          </cell>
          <cell r="O288" t="str">
            <v>N/A</v>
          </cell>
          <cell r="P288" t="str">
            <v>N/A</v>
          </cell>
          <cell r="Q288" t="str">
            <v>N/A</v>
          </cell>
          <cell r="R288">
            <v>44958</v>
          </cell>
          <cell r="S288">
            <v>45077</v>
          </cell>
          <cell r="T288">
            <v>119</v>
          </cell>
          <cell r="U288">
            <v>45077</v>
          </cell>
          <cell r="V288" t="str">
            <v>15 TFTL/TL+4 ME O 6 SES+4 ME</v>
          </cell>
          <cell r="W28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8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288">
            <v>297</v>
          </cell>
          <cell r="Z288">
            <v>93151501</v>
          </cell>
          <cell r="AA288">
            <v>16193852</v>
          </cell>
          <cell r="AB288">
            <v>16193852</v>
          </cell>
          <cell r="AM288">
            <v>4048463</v>
          </cell>
          <cell r="AQ288" t="str">
            <v>N/A</v>
          </cell>
          <cell r="AR288">
            <v>432</v>
          </cell>
          <cell r="AS288">
            <v>44936</v>
          </cell>
          <cell r="AT288">
            <v>615366376</v>
          </cell>
          <cell r="AU288">
            <v>929</v>
          </cell>
          <cell r="AV288">
            <v>44957</v>
          </cell>
          <cell r="AW288">
            <v>16193852</v>
          </cell>
          <cell r="AX288" t="str">
            <v>A-02-02-02-008-003-01</v>
          </cell>
          <cell r="AY288" t="str">
            <v>SERVICIOS DE CONSULTORÍA EN ADMINISTRACIÓN Y SERVICIOS DE GESTIÓN; SERVICIOS DE TECNOLOGÍA DE LA INFORMACIÓN</v>
          </cell>
          <cell r="AZ288" t="str">
            <v>ASEGURADORA SOLIDARIA DE COLOMBIA</v>
          </cell>
          <cell r="BA288" t="str">
            <v>380 -47-994000131151</v>
          </cell>
          <cell r="BB288">
            <v>44953</v>
          </cell>
          <cell r="BC288" t="str">
            <v>CUMPLIMIENTO</v>
          </cell>
          <cell r="BD288">
            <v>25</v>
          </cell>
          <cell r="BE288">
            <v>4048463</v>
          </cell>
          <cell r="BF288">
            <v>44952</v>
          </cell>
          <cell r="BG288">
            <v>44953</v>
          </cell>
          <cell r="BH288">
            <v>45260</v>
          </cell>
          <cell r="BI288">
            <v>44953</v>
          </cell>
          <cell r="BJ288" t="str">
            <v>D. OTRAS PRESTACIONES</v>
          </cell>
          <cell r="BK288" t="str">
            <v>MAURICIO ANDRES GONZALEZ ANTOLINEZ-JHAN PIERO CAMPOS CUELLAR RAD 20231450026523 DEL 2 AL 23 DE MAYO DE 2023</v>
          </cell>
          <cell r="BM288">
            <v>80074021</v>
          </cell>
          <cell r="BN288" t="str">
            <v>GRUPO DE GESTIÓN DE RECONOCIMIENTOS</v>
          </cell>
          <cell r="BO288" t="str">
            <v>GESTOR DE OPERACIONES</v>
          </cell>
          <cell r="BP288" t="str">
            <v>JOSE WILLMAN TORRRES GOMEZ</v>
          </cell>
          <cell r="BQ288" t="str">
            <v>TERMINADO</v>
          </cell>
          <cell r="BR288" t="str">
            <v>FEMENINO</v>
          </cell>
          <cell r="BS288" t="str">
            <v>Bogotá</v>
          </cell>
          <cell r="BT288" t="str">
            <v>Cll 94F 132 32 CASA</v>
          </cell>
          <cell r="BU288">
            <v>3138819644</v>
          </cell>
          <cell r="BV288" t="str">
            <v>jennymarcelak1707@hotmail.com</v>
          </cell>
          <cell r="BW288">
            <v>31174</v>
          </cell>
          <cell r="BX288">
            <v>45247</v>
          </cell>
          <cell r="BY288">
            <v>38</v>
          </cell>
          <cell r="BZ288" t="str">
            <v>SALUD TOTAL</v>
          </cell>
          <cell r="CA288" t="str">
            <v>COLFONDOS</v>
          </cell>
          <cell r="CB288" t="str">
            <v>POSITIVA</v>
          </cell>
          <cell r="CC288" t="str">
            <v>TECNICO LABORAL POR COMPETENCIAS AUXILIAR ADMINISTRATIVO EN SALUD</v>
          </cell>
          <cell r="CH288" t="str">
            <v>CO1.PCCNTR.4459169</v>
          </cell>
        </row>
        <row r="289">
          <cell r="C289">
            <v>859</v>
          </cell>
          <cell r="D289" t="str">
            <v>ADRES-CPS-859-2023</v>
          </cell>
          <cell r="E289" t="str">
            <v>CONTRATACION DIRECTA</v>
          </cell>
          <cell r="F289" t="str">
            <v>PRESTACION DE SERVICIOS DE APOYO A LA GESTION</v>
          </cell>
          <cell r="G289" t="str">
            <v>INICIAL</v>
          </cell>
          <cell r="H289">
            <v>45106</v>
          </cell>
          <cell r="I289" t="str">
            <v>DIEGO MAURICIO MELO FORERO</v>
          </cell>
          <cell r="J289" t="str">
            <v>CC</v>
          </cell>
          <cell r="K289">
            <v>1018426830</v>
          </cell>
          <cell r="L289">
            <v>2</v>
          </cell>
          <cell r="N289" t="str">
            <v>N</v>
          </cell>
          <cell r="O289" t="str">
            <v>N/A</v>
          </cell>
          <cell r="P289" t="str">
            <v>N/A</v>
          </cell>
          <cell r="Q289" t="str">
            <v>N/A</v>
          </cell>
          <cell r="R289">
            <v>45113</v>
          </cell>
          <cell r="S289">
            <v>45291</v>
          </cell>
          <cell r="T289">
            <v>178</v>
          </cell>
          <cell r="U289">
            <v>45291</v>
          </cell>
          <cell r="V289" t="str">
            <v>15 TFTL/TL+4 ME O 6 SES+4 ME</v>
          </cell>
          <cell r="W28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8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289">
            <v>93151501</v>
          </cell>
          <cell r="AA289">
            <v>28339241</v>
          </cell>
          <cell r="AB289">
            <v>28339241</v>
          </cell>
          <cell r="AM289">
            <v>4048463</v>
          </cell>
          <cell r="AQ289" t="str">
            <v>N/A</v>
          </cell>
          <cell r="AR289">
            <v>736</v>
          </cell>
          <cell r="AS289">
            <v>45065</v>
          </cell>
          <cell r="AT289">
            <v>651802543</v>
          </cell>
          <cell r="AU289">
            <v>10608</v>
          </cell>
          <cell r="AV289">
            <v>45111</v>
          </cell>
          <cell r="AW289">
            <v>28339241</v>
          </cell>
          <cell r="AX289" t="str">
            <v>A-02-02-02-008-003-01</v>
          </cell>
          <cell r="AY289" t="str">
            <v>SERVICIOS DE CONSULTORÍA EN ADMINISTRACIÓN Y SERVICIOS DE GESTIÓN; SERVICIOS DE TECNOLOGÍA DE LA INFORMACIÓN</v>
          </cell>
          <cell r="AZ289" t="str">
            <v>SEGUROS DEL ESTADO</v>
          </cell>
          <cell r="BA289" t="str">
            <v>14-44101186972</v>
          </cell>
          <cell r="BB289">
            <v>45107</v>
          </cell>
          <cell r="BC289" t="str">
            <v>CUMPLIMIENTO</v>
          </cell>
          <cell r="BD289">
            <v>25</v>
          </cell>
          <cell r="BE289">
            <v>7084810.25</v>
          </cell>
          <cell r="BF289">
            <v>45106</v>
          </cell>
          <cell r="BG289">
            <v>45107</v>
          </cell>
          <cell r="BH289">
            <v>45493</v>
          </cell>
          <cell r="BI289">
            <v>45113</v>
          </cell>
          <cell r="BJ289" t="str">
            <v>D. OTRAS PRESTACIONES</v>
          </cell>
          <cell r="BK289" t="str">
            <v>ANDREA RODRIGUEZ SIERRA</v>
          </cell>
          <cell r="BM289">
            <v>52394998</v>
          </cell>
          <cell r="BN289" t="str">
            <v>GRUPO DE VERIFICACION Y AUDITORIA DE CUENTAS</v>
          </cell>
          <cell r="BO289" t="str">
            <v>GESTOR DE OPERACIONES</v>
          </cell>
          <cell r="BP289" t="str">
            <v>DIANA MARCELA SERRANO ASPRILLA</v>
          </cell>
          <cell r="BQ289" t="str">
            <v>EN EJECUCION</v>
          </cell>
        </row>
        <row r="290">
          <cell r="C290">
            <v>8</v>
          </cell>
          <cell r="D290" t="str">
            <v>ADRES-CPS-008-2023</v>
          </cell>
          <cell r="E290" t="str">
            <v>CONTRATACION DIRECTA</v>
          </cell>
          <cell r="F290" t="str">
            <v>PRESTACION DE SERVICIOS PROFESIONALES</v>
          </cell>
          <cell r="G290" t="str">
            <v>INICIAL</v>
          </cell>
          <cell r="H290">
            <v>44938</v>
          </cell>
          <cell r="I290" t="str">
            <v>ANDREA PAOLA GARCIA RUIZ</v>
          </cell>
          <cell r="J290" t="str">
            <v>CC</v>
          </cell>
          <cell r="K290">
            <v>53072668</v>
          </cell>
          <cell r="L290">
            <v>0</v>
          </cell>
          <cell r="M290" t="str">
            <v>Bogotá</v>
          </cell>
          <cell r="N290" t="str">
            <v>N</v>
          </cell>
          <cell r="O290" t="str">
            <v>N/A</v>
          </cell>
          <cell r="P290" t="str">
            <v>N/A</v>
          </cell>
          <cell r="Q290" t="str">
            <v>N/A</v>
          </cell>
          <cell r="R290">
            <v>44938</v>
          </cell>
          <cell r="S290">
            <v>45057</v>
          </cell>
          <cell r="T290">
            <v>119</v>
          </cell>
          <cell r="U290">
            <v>45057</v>
          </cell>
          <cell r="V290" t="str">
            <v>2 TP+MA+60 MEPR</v>
          </cell>
          <cell r="W290" t="str">
            <v>Prestar servicios profesionales especializados a la Dirección General de la Administradora de los Recursos del Sistema General de Seguridad Social en Salud-ADRES. para brindar asesoría. apoyo y acompañamiento en materia estadística. análisis de información y estructuración del programa de Analítica de Datos e información que se pretende implementar en la Entidad</v>
          </cell>
          <cell r="X290" t="str">
            <v>1. Brindar asesoría. apoyo y acompañamiento en materia estadística y de análisis de información.
2. Apoyar la construcción de bases de datos que permita el análisis de la información recopilada
por la ADRES.
3. Asesorar el proceso definición de los planes y lineamientos para el análisis de la información en
la Entidad.
4. Analizar el comportamiento. estructuración y uso de la información masiva para la modernización
e interoperabilidad de los sistemas de información en la Entidad.
5. Brindar asistencia técnica a la ADRES en temas relacionados a los estudios que realice la
entidad en materia de seguimiento. control y monitoreo para determinar los factores que
permitan optimizar procesos y relación frente a variables macroeconómicas.
6. Asistir y participar en las reuniones que le sean delegadas por el Director General en los temas
relacionados con el objeto del contrato.
7. Entregar informe final para cierre del contrato con la descripción y análisis de cada una de las
actividades realizadas. así como con las respectivas recomendaciones a seguir por cada una de
las actividades</v>
          </cell>
          <cell r="Y290">
            <v>48</v>
          </cell>
          <cell r="Z290">
            <v>93151501</v>
          </cell>
          <cell r="AA290">
            <v>75876836</v>
          </cell>
          <cell r="AB290">
            <v>75876836</v>
          </cell>
          <cell r="AM290">
            <v>15940511</v>
          </cell>
          <cell r="AN290" t="str">
            <v>S</v>
          </cell>
          <cell r="AO290">
            <v>3028697.09</v>
          </cell>
          <cell r="AP290">
            <v>18969208.09</v>
          </cell>
          <cell r="AQ290" t="str">
            <v>N/A</v>
          </cell>
          <cell r="AR290">
            <v>408</v>
          </cell>
          <cell r="AS290">
            <v>44932</v>
          </cell>
          <cell r="AT290">
            <v>75876836</v>
          </cell>
          <cell r="AU290">
            <v>374</v>
          </cell>
          <cell r="AV290">
            <v>44938</v>
          </cell>
          <cell r="AW290">
            <v>75876836</v>
          </cell>
          <cell r="AX290" t="str">
            <v>A-02-02-02-008-003-01</v>
          </cell>
          <cell r="AY290" t="str">
            <v>SERVICIOS DE CONSULTORÍA EN ADMINISTRACIÓN Y SERVICIOS DE GESTIÓN; SERVICIOS DE TECNOLOGÍA DE LA INFORMACIÓN</v>
          </cell>
          <cell r="AZ290" t="str">
            <v>ASEGURADORA SOLIDARIA DE COLOMBIA</v>
          </cell>
          <cell r="BA290" t="str">
            <v>380-47-994000129829</v>
          </cell>
          <cell r="BB290">
            <v>44938</v>
          </cell>
          <cell r="BC290" t="str">
            <v>CUMPLIMIENTO</v>
          </cell>
          <cell r="BD290">
            <v>25</v>
          </cell>
          <cell r="BE290">
            <v>18969209</v>
          </cell>
          <cell r="BF290">
            <v>44938</v>
          </cell>
          <cell r="BG290">
            <v>44938</v>
          </cell>
          <cell r="BH290">
            <v>45245</v>
          </cell>
          <cell r="BI290">
            <v>44938</v>
          </cell>
          <cell r="BJ290" t="str">
            <v>D. GENERAL</v>
          </cell>
          <cell r="BK290" t="str">
            <v>JULIETA NARANJO LUJAN</v>
          </cell>
          <cell r="BM290">
            <v>52255929</v>
          </cell>
          <cell r="BN290" t="str">
            <v>D. GENERAL</v>
          </cell>
          <cell r="BO290" t="str">
            <v>ASESOR</v>
          </cell>
          <cell r="BP290" t="str">
            <v>DIANA CAROLINA BONILLA RODRIGUEZ</v>
          </cell>
          <cell r="BQ290" t="str">
            <v>TERMINADO</v>
          </cell>
          <cell r="BR290" t="str">
            <v>FEMENINO</v>
          </cell>
          <cell r="BS290" t="str">
            <v>Bogotá</v>
          </cell>
          <cell r="BT290" t="str">
            <v>Cll 56 B 46 75 Federman II Apto 101 Nicolas de Federman kenedy</v>
          </cell>
          <cell r="BU290">
            <v>2215924</v>
          </cell>
          <cell r="BV290" t="str">
            <v>apgarciar@unal.edu.co</v>
          </cell>
          <cell r="BW290">
            <v>30871</v>
          </cell>
          <cell r="BX290">
            <v>45247</v>
          </cell>
          <cell r="BY290">
            <v>39</v>
          </cell>
          <cell r="BZ290" t="str">
            <v>COMPENSAR EPS</v>
          </cell>
          <cell r="CA290" t="str">
            <v>COLPENSIONES</v>
          </cell>
          <cell r="CB290" t="str">
            <v>POSITIVA</v>
          </cell>
          <cell r="CC290" t="str">
            <v>ECONOMIA-MAESTRIA EN ESTUDIOS POLITICOS</v>
          </cell>
          <cell r="CH290" t="str">
            <v>CO1.PCCNTR.4391170</v>
          </cell>
        </row>
        <row r="291">
          <cell r="C291">
            <v>654</v>
          </cell>
          <cell r="D291" t="str">
            <v>ADRES-CPS-654-2023</v>
          </cell>
          <cell r="E291" t="str">
            <v>CONTRATACION DIRECTA</v>
          </cell>
          <cell r="F291" t="str">
            <v>PRESTACION DE SERVICIOS PROFESIONALES</v>
          </cell>
          <cell r="G291" t="str">
            <v>INICIAL</v>
          </cell>
          <cell r="H291">
            <v>45083</v>
          </cell>
          <cell r="I291" t="str">
            <v>DIEGO MAURICIO PEREZ LIZCANO</v>
          </cell>
          <cell r="J291" t="str">
            <v>CC</v>
          </cell>
          <cell r="K291">
            <v>1075210876</v>
          </cell>
          <cell r="L291">
            <v>1</v>
          </cell>
          <cell r="N291" t="str">
            <v>N</v>
          </cell>
          <cell r="O291" t="str">
            <v>N/A</v>
          </cell>
          <cell r="P291" t="str">
            <v>N/A</v>
          </cell>
          <cell r="Q291" t="str">
            <v>N/A</v>
          </cell>
          <cell r="R291">
            <v>45084</v>
          </cell>
          <cell r="S291">
            <v>45291</v>
          </cell>
          <cell r="T291">
            <v>207</v>
          </cell>
          <cell r="U291">
            <v>45291</v>
          </cell>
          <cell r="W291"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291"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291">
            <v>80121706</v>
          </cell>
          <cell r="AA291">
            <v>66411520</v>
          </cell>
          <cell r="AB291">
            <v>66411520</v>
          </cell>
          <cell r="AM291">
            <v>6976000</v>
          </cell>
          <cell r="AN291" t="str">
            <v>S</v>
          </cell>
          <cell r="AO291">
            <v>1325440</v>
          </cell>
          <cell r="AP291">
            <v>8301440</v>
          </cell>
          <cell r="AQ291" t="str">
            <v>N/A</v>
          </cell>
          <cell r="AR291">
            <v>767</v>
          </cell>
          <cell r="AS291">
            <v>45071</v>
          </cell>
          <cell r="AT291">
            <v>819819520</v>
          </cell>
          <cell r="AU291">
            <v>10036</v>
          </cell>
          <cell r="AV291">
            <v>45083</v>
          </cell>
          <cell r="AW291">
            <v>66411520</v>
          </cell>
          <cell r="AX291" t="str">
            <v>A-02-02-02-008-002-01</v>
          </cell>
          <cell r="AY291" t="str">
            <v>SERVICIOS JURÍDICOS</v>
          </cell>
          <cell r="AZ291" t="str">
            <v>SEGUROS DEL ESTADO</v>
          </cell>
          <cell r="BA291" t="str">
            <v>33-46-101051578</v>
          </cell>
          <cell r="BB291">
            <v>45079</v>
          </cell>
          <cell r="BC291" t="str">
            <v>CUMPLIMIENTO</v>
          </cell>
          <cell r="BD291">
            <v>25</v>
          </cell>
          <cell r="BE291">
            <v>16602880</v>
          </cell>
          <cell r="BF291">
            <v>45079</v>
          </cell>
          <cell r="BG291">
            <v>45083</v>
          </cell>
          <cell r="BH291">
            <v>45478</v>
          </cell>
          <cell r="BI291">
            <v>45084</v>
          </cell>
          <cell r="BJ291" t="str">
            <v>O. ASESORA JURIDICA</v>
          </cell>
          <cell r="BK291" t="str">
            <v xml:space="preserve">CLAUDIA PAOLA PEREZ SUA-CRISTIAN DAVID PAEZ PAEZ RAD 20236400056933 A PARTIR DEL 11 DE SEPTIEMBRE AL 2 DE OCTUBRE </v>
          </cell>
          <cell r="BM291">
            <v>1014242822</v>
          </cell>
          <cell r="BN291" t="str">
            <v>GRUPO DE REPRESENTACION JUDICIAL</v>
          </cell>
          <cell r="BO291" t="str">
            <v>GESTOR DE OPERACIONES</v>
          </cell>
          <cell r="BP291" t="str">
            <v>KELLY JHOANA ITURRIAGO TORREGROSA</v>
          </cell>
          <cell r="BQ291" t="str">
            <v>EN EJECUCION</v>
          </cell>
        </row>
        <row r="292">
          <cell r="C292">
            <v>727</v>
          </cell>
          <cell r="D292" t="str">
            <v>ADRES-CPS-727-2023</v>
          </cell>
          <cell r="E292" t="str">
            <v>CONTRATACION DIRECTA</v>
          </cell>
          <cell r="F292" t="str">
            <v>PRESTACION DE SERVICIOS PROFESIONALES</v>
          </cell>
          <cell r="G292" t="str">
            <v>INICIAL</v>
          </cell>
          <cell r="H292">
            <v>45084</v>
          </cell>
          <cell r="I292" t="str">
            <v>INGRID MARCELA TELLEZ CASTAÑEDA</v>
          </cell>
          <cell r="J292" t="str">
            <v>CC</v>
          </cell>
          <cell r="K292">
            <v>53075965</v>
          </cell>
          <cell r="L292">
            <v>7</v>
          </cell>
          <cell r="N292" t="str">
            <v>N</v>
          </cell>
          <cell r="O292" t="str">
            <v>N/A</v>
          </cell>
          <cell r="P292" t="str">
            <v>N/A</v>
          </cell>
          <cell r="Q292" t="str">
            <v>N/A</v>
          </cell>
          <cell r="R292">
            <v>45085</v>
          </cell>
          <cell r="S292">
            <v>45291</v>
          </cell>
          <cell r="T292">
            <v>96</v>
          </cell>
          <cell r="U292">
            <v>45181</v>
          </cell>
          <cell r="W292" t="str">
            <v>Prestar servicios profesionales especializados a la Dirección de Otras Prestaciones de la ADRES apoyando las actividades relacionadas con el seguimiento y trámite de los resultados de los procesos de reconocimiento y pago de los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conforme a la normativa y manuales vigentes; así como en actividades de apoyo para la definición, modificación y/o actualización de los criterios de auditoría de los procesos antes señalados</v>
          </cell>
          <cell r="X292" t="str">
            <v>1. Apoyar en la definición, modificación y/o actualización de criterios de los manuales,
procesos y procedimientos, relacionados con la auditoría en salud en la Dirección
de Otras Prestaciones por conceptos de servicios de salud determinados por el
Ministerio de Salud y Protección Social;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de
conformidad con el marco normativo vigente, los lineamientos y las instrucciones
que se señalen frente al particular, a fin de emitir los conceptos necesarios por la
Dirección o respuestas a los diferentes actores del SGSSS.
2. Apoyar técnicamente a la ADRES en el diseño y ejecución de validaciones y
alertas a practicarse a las cuentas derivadas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3. Apoyar en la preparación de las tablas y diferentes insumos necesarios para
adelantar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Realizar las verificaciones previas a los resultados del proceso de auditoría que
adelante directamente la ADRES a los servicios y tecnologías en salud que sean
presentados ante la entidad relacionados con eventos catastróficos de origen
natural, terroristas y accidentes de tránsito y de las solicitudes por servicios y
tecnologías en salud no financiadas por la UPC.
5. Preparar y presentar a la Dirección de Otras Prestaciones las respuestas de las
consultas y peticiones enviadas por los diferentes actores que conforman el
Sistema de Seguridad Social en Salud, así como de los diferentes entes de
inspección, vigilancia, control e investigación, que estén relacionadas prestaciones
de servicios de salud a víctimas de eventos de origen natural, de eventos
terroristas, de las víctimas de accidentes de tránsito cuando no exista cobertura
por parte del SOAT y de las solicitudes por servicios y tecnologías en salud no
financiadas por la UPC.
6. Apoyar en la revisión de las observaciones sobre los diferentes insumos
generados en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7. Preparar la información y participar en las reuniones en que se solicite su
asistencia por la relación de los temas a tratar con las actividades del objeto
contractual.
8. Las demás actividades que se deriven del objeto y naturaleza del contrato que
para el efecto le asigne la Dirección de Otras Prestaciones.</v>
          </cell>
          <cell r="Z292">
            <v>93151501</v>
          </cell>
          <cell r="AA292">
            <v>68144976</v>
          </cell>
          <cell r="AB292">
            <v>68144976</v>
          </cell>
          <cell r="AM292">
            <v>8518122</v>
          </cell>
          <cell r="AQ292" t="str">
            <v>N/A</v>
          </cell>
          <cell r="AR292">
            <v>729</v>
          </cell>
          <cell r="AS292">
            <v>45065</v>
          </cell>
          <cell r="AT292">
            <v>68144976</v>
          </cell>
          <cell r="AU292">
            <v>10071</v>
          </cell>
          <cell r="AV292">
            <v>45085</v>
          </cell>
          <cell r="AW292">
            <v>68144976</v>
          </cell>
          <cell r="AX292" t="str">
            <v>A-02-02-02-008-003-01</v>
          </cell>
          <cell r="AY292" t="str">
            <v>SERVICIOS DE CONSULTORÍA EN ADMINISTRACIÓN Y SERVICIOS DE GESTIÓN; SERVICIOS DE TECNOLOGÍA DE LA INFORMACIÓN</v>
          </cell>
          <cell r="AZ292" t="str">
            <v>SEGUROS DEL ESTADO</v>
          </cell>
          <cell r="BA292" t="str">
            <v>25-46-101028335</v>
          </cell>
          <cell r="BB292">
            <v>45084</v>
          </cell>
          <cell r="BC292" t="str">
            <v>CUMPLIMIENTO</v>
          </cell>
          <cell r="BD292">
            <v>25</v>
          </cell>
          <cell r="BE292">
            <v>17036244</v>
          </cell>
          <cell r="BF292">
            <v>45084</v>
          </cell>
          <cell r="BG292">
            <v>45085</v>
          </cell>
          <cell r="BH292">
            <v>45474</v>
          </cell>
          <cell r="BI292">
            <v>45085</v>
          </cell>
          <cell r="BJ292" t="str">
            <v>D. OTRAS PRESTACIONES</v>
          </cell>
          <cell r="BK292" t="str">
            <v>MAYRA ALEJANDRA PEREZ BEJARANO</v>
          </cell>
          <cell r="BM292">
            <v>1026550881</v>
          </cell>
          <cell r="BN292" t="str">
            <v>GRUPO DE VERIFICACIÓN Y AUDITORÍA DE CUENTAS</v>
          </cell>
          <cell r="BO292" t="str">
            <v>GESTOR DE OPERACIONES</v>
          </cell>
          <cell r="BP292" t="str">
            <v>JENNY CAROLINA GARCIA VARON</v>
          </cell>
          <cell r="BQ292" t="str">
            <v>TERMINADO</v>
          </cell>
        </row>
        <row r="293">
          <cell r="C293">
            <v>295</v>
          </cell>
          <cell r="D293" t="str">
            <v>ADRES-CPS-295-2023</v>
          </cell>
          <cell r="E293" t="str">
            <v>CONTRATACION DIRECTA</v>
          </cell>
          <cell r="F293" t="str">
            <v>PRESTACION DE SERVICIOS PROFESIONALES</v>
          </cell>
          <cell r="G293" t="str">
            <v>INICIAL</v>
          </cell>
          <cell r="H293">
            <v>44963</v>
          </cell>
          <cell r="I293" t="str">
            <v>NATALI FLOREZ ORDOÑEZ</v>
          </cell>
          <cell r="J293" t="str">
            <v>CC</v>
          </cell>
          <cell r="K293">
            <v>53084663</v>
          </cell>
          <cell r="L293">
            <v>6</v>
          </cell>
          <cell r="M293" t="str">
            <v>Bogotá</v>
          </cell>
          <cell r="N293" t="str">
            <v>N</v>
          </cell>
          <cell r="O293" t="str">
            <v>N/A</v>
          </cell>
          <cell r="P293" t="str">
            <v>N/A</v>
          </cell>
          <cell r="Q293" t="str">
            <v>N/A</v>
          </cell>
          <cell r="R293">
            <v>44965</v>
          </cell>
          <cell r="S293">
            <v>45084</v>
          </cell>
          <cell r="T293">
            <v>119</v>
          </cell>
          <cell r="U293">
            <v>45084</v>
          </cell>
          <cell r="V293" t="str">
            <v>13 TP+25 MEP</v>
          </cell>
          <cell r="W29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29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293">
            <v>229</v>
          </cell>
          <cell r="Z293">
            <v>93151501</v>
          </cell>
          <cell r="AA293">
            <v>20731148</v>
          </cell>
          <cell r="AB293">
            <v>20731148</v>
          </cell>
          <cell r="AM293">
            <v>5182787</v>
          </cell>
          <cell r="AQ293" t="str">
            <v>N/A</v>
          </cell>
          <cell r="AR293">
            <v>449</v>
          </cell>
          <cell r="AS293">
            <v>44936</v>
          </cell>
          <cell r="AT293">
            <v>539009848</v>
          </cell>
          <cell r="AU293">
            <v>2487</v>
          </cell>
          <cell r="AV293">
            <v>44964</v>
          </cell>
          <cell r="AW293">
            <v>20731148</v>
          </cell>
          <cell r="AX293" t="str">
            <v>A-02-02-02-008-003-01</v>
          </cell>
          <cell r="AY293" t="str">
            <v>SERVICIOS DE CONSULTORÍA EN ADMINISTRACIÓN Y SERVICIOS DE GESTIÓN; SERVICIOS DE TECNOLOGÍA DE LA INFORMACIÓN</v>
          </cell>
          <cell r="AZ293" t="str">
            <v>SEGUROS DEL ESTADO</v>
          </cell>
          <cell r="BA293" t="str">
            <v>14-44-101174047</v>
          </cell>
          <cell r="BB293">
            <v>44964</v>
          </cell>
          <cell r="BC293" t="str">
            <v>CUMPLIMIENTO</v>
          </cell>
          <cell r="BD293">
            <v>25</v>
          </cell>
          <cell r="BE293">
            <v>5182787</v>
          </cell>
          <cell r="BF293">
            <v>44963</v>
          </cell>
          <cell r="BG293">
            <v>44964</v>
          </cell>
          <cell r="BH293">
            <v>45275</v>
          </cell>
          <cell r="BI293">
            <v>44964</v>
          </cell>
          <cell r="BJ293" t="str">
            <v>D. OTRAS PRESTACIONES</v>
          </cell>
          <cell r="BK293" t="str">
            <v>WILSON RUBIEL VELASQUEZ CASTAÑEDA</v>
          </cell>
          <cell r="BM293">
            <v>79541341</v>
          </cell>
          <cell r="BN293" t="str">
            <v>GRUPO DE VALIDACIÓN DE RESULTADOS DE AUDITORÍA</v>
          </cell>
          <cell r="BO293" t="str">
            <v>GESTOR DE OPERACIONES</v>
          </cell>
          <cell r="BP293" t="str">
            <v>KARLA MAYELIS MENGUAL REDONDO</v>
          </cell>
          <cell r="BQ293" t="str">
            <v>TERMINADO</v>
          </cell>
          <cell r="BR293" t="str">
            <v>FEMENINO</v>
          </cell>
          <cell r="BS293" t="str">
            <v>Bogotá</v>
          </cell>
          <cell r="BT293" t="str">
            <v xml:space="preserve">Clc 10 b Sur No 20 A - 35 </v>
          </cell>
          <cell r="BU293">
            <v>3222893312</v>
          </cell>
          <cell r="BV293" t="str">
            <v>nataliflorez2010@hotmail.com</v>
          </cell>
          <cell r="BW293">
            <v>31284</v>
          </cell>
          <cell r="BX293">
            <v>45247</v>
          </cell>
          <cell r="BY293">
            <v>38</v>
          </cell>
          <cell r="BZ293" t="str">
            <v>SALUD TOTAL</v>
          </cell>
          <cell r="CA293" t="str">
            <v>COLFONDOS</v>
          </cell>
          <cell r="CB293" t="str">
            <v>POSITIVA</v>
          </cell>
          <cell r="CC293" t="str">
            <v>ADM EMPRESAS</v>
          </cell>
          <cell r="CH293" t="str">
            <v>CO1.PCCNTR.4569194</v>
          </cell>
        </row>
        <row r="294">
          <cell r="C294">
            <v>640</v>
          </cell>
          <cell r="D294" t="str">
            <v>ADRES-CPS-640-2023</v>
          </cell>
          <cell r="E294" t="str">
            <v>CONTRATACION DIRECTA</v>
          </cell>
          <cell r="F294" t="str">
            <v>PRESTACION DE SERVICIOS DE APOYO A LA GESTION</v>
          </cell>
          <cell r="G294" t="str">
            <v>INICIAL</v>
          </cell>
          <cell r="H294">
            <v>45090</v>
          </cell>
          <cell r="I294" t="str">
            <v>DORIS ANGELICA MONTENEGRO</v>
          </cell>
          <cell r="J294" t="str">
            <v>CC</v>
          </cell>
          <cell r="K294">
            <v>52337892</v>
          </cell>
          <cell r="L294">
            <v>1</v>
          </cell>
          <cell r="N294" t="str">
            <v>N</v>
          </cell>
          <cell r="O294" t="str">
            <v>N/A</v>
          </cell>
          <cell r="P294" t="str">
            <v>N/A</v>
          </cell>
          <cell r="Q294" t="str">
            <v>N/A</v>
          </cell>
          <cell r="R294">
            <v>45091</v>
          </cell>
          <cell r="S294">
            <v>45291</v>
          </cell>
          <cell r="T294">
            <v>200</v>
          </cell>
          <cell r="U294">
            <v>45291</v>
          </cell>
          <cell r="V294" t="str">
            <v>15 TFTL/TL+4 ME O 6 SES+4 ME</v>
          </cell>
          <cell r="W294"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294"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294">
            <v>93151501</v>
          </cell>
          <cell r="AA294">
            <v>28339241</v>
          </cell>
          <cell r="AB294">
            <v>28339241</v>
          </cell>
          <cell r="AM294">
            <v>4048463</v>
          </cell>
          <cell r="AQ294" t="str">
            <v>N/A</v>
          </cell>
          <cell r="AR294">
            <v>702</v>
          </cell>
          <cell r="AS294">
            <v>45064</v>
          </cell>
          <cell r="AT294">
            <v>538445579</v>
          </cell>
          <cell r="AU294">
            <v>10113</v>
          </cell>
          <cell r="AV294">
            <v>45090</v>
          </cell>
          <cell r="AW294">
            <v>28339241</v>
          </cell>
          <cell r="AX294" t="str">
            <v>A-02-02-02-008-003-01</v>
          </cell>
          <cell r="AY294" t="str">
            <v>SERVICIOS DE CONSULTORÍA EN ADMINISTRACIÓN Y SERVICIOS DE GESTIÓN; SERVICIOS DE TECNOLOGÍA DE LA INFORMACIÓN</v>
          </cell>
          <cell r="AZ294" t="str">
            <v>SEGUROS DEL ESTADO</v>
          </cell>
          <cell r="BA294" t="str">
            <v>14-44-101184803</v>
          </cell>
          <cell r="BB294">
            <v>45090</v>
          </cell>
          <cell r="BC294" t="str">
            <v>CUMPLIMIENTO</v>
          </cell>
          <cell r="BD294">
            <v>25</v>
          </cell>
          <cell r="BE294">
            <v>7084810.25</v>
          </cell>
          <cell r="BF294">
            <v>45090</v>
          </cell>
          <cell r="BG294">
            <v>45091</v>
          </cell>
          <cell r="BH294">
            <v>45493</v>
          </cell>
          <cell r="BI294">
            <v>45091</v>
          </cell>
          <cell r="BJ294" t="str">
            <v>D. OTRAS PRESTACIONES</v>
          </cell>
          <cell r="BK294" t="str">
            <v>WILSON RUBIEL VELASQUEZ CASTAÑEDA-MAYRA ALEJANDRA PEREZ BEJARANO RAD 20236400054983 A PARTIR DEL 1 DE SEPTIEMBRE</v>
          </cell>
          <cell r="BM294">
            <v>79541341</v>
          </cell>
          <cell r="BN294" t="str">
            <v>GRUPO DE VALIDACIÓN DE RESULTADOS DE AUDITORÍA</v>
          </cell>
          <cell r="BO294" t="str">
            <v>GESTOR DE OPERACIONES</v>
          </cell>
          <cell r="BP294" t="str">
            <v>ROSA ELIANA RODRIGUEZ BERNAL</v>
          </cell>
          <cell r="BQ294" t="str">
            <v>EN EJECUCION</v>
          </cell>
        </row>
        <row r="295">
          <cell r="C295">
            <v>119</v>
          </cell>
          <cell r="D295" t="str">
            <v>ADRES-CPS-119-2023</v>
          </cell>
          <cell r="E295" t="str">
            <v>CONTRATACION DIRECTA</v>
          </cell>
          <cell r="F295" t="str">
            <v>PRESTACION DE SERVICIOS PROFESIONALES</v>
          </cell>
          <cell r="G295" t="str">
            <v>INICIAL</v>
          </cell>
          <cell r="H295">
            <v>44946</v>
          </cell>
          <cell r="I295" t="str">
            <v>LADY PAOLA MONTAÑEZ CHAPARRO</v>
          </cell>
          <cell r="J295" t="str">
            <v>CC</v>
          </cell>
          <cell r="K295">
            <v>53108135</v>
          </cell>
          <cell r="L295">
            <v>4</v>
          </cell>
          <cell r="M295" t="str">
            <v>Bogotá</v>
          </cell>
          <cell r="N295" t="str">
            <v>N</v>
          </cell>
          <cell r="O295" t="str">
            <v>N/A</v>
          </cell>
          <cell r="P295" t="str">
            <v>N/A</v>
          </cell>
          <cell r="Q295" t="str">
            <v>N/A</v>
          </cell>
          <cell r="R295">
            <v>44951</v>
          </cell>
          <cell r="S295">
            <v>45070</v>
          </cell>
          <cell r="T295">
            <v>119</v>
          </cell>
          <cell r="U295">
            <v>45070</v>
          </cell>
          <cell r="V295" t="str">
            <v>5 TP+E+46 MEPR</v>
          </cell>
          <cell r="W295" t="str">
            <v>Prestar servicios profesionales especializados a la Dirección de otras Prestaciones de la ADRES. liderando las actividades del componente médico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295" t="str">
            <v>1. Participar en la actualización del proceso de revisión de calidad del componente médico de los
resultados de auditoría de las cuentas que son presentadas ante la ADRES. conforme a la
normativa vigente y acorde a los lineamientos establecidos en los manuales de auditoría.
2. Estructurar las actividades relacionadas con el componente médico del proceso de revisión de
calidad de los resultados de auditoría de las cuentas por servicios y tecnologías no financiados
con la UPC o con presupuestos máximos que sean tramitadas por los terceros contratados o
directamente por la Entidad.
3. Programar las actividades relacionadas con el proceso de revisión de calidad de los resultados de
auditoría de las cuentas por servicios y tecnologías no financiados con la UPC o con presupuestos
máximos que sean tramitadas por los terceros contratados o directamente por la Entidad.
4. Validar la información suministrada por el equipo operativo de Grupo Interno de Validación de
Resultados de Auditoría de recobros y reclamaciones para la dispersión de la producción y criterios
de asignación a los auditores que permita la correlación y la verificación de calidad a las cuentas
por servicios y tecnologías no financiados con la UPC que sean tramitadas por los terceros
contratados o directamente por la Entidad.
5. Verificar la correcta aplicación de los criterios de auditoría del conjunto de cuentas que se extrae
de los paquetes auditados directamente por la Entidad o por los terceros contratados para el
trámite de las cuentas por servicios y tecnologías no financiados con la UPC.
6. Participar en el establecimiento de mecanismos para la verificación de todos los soportes de las
cuentas de los procesos relacionados con el objeto del contrato y determinar si la auditoría
efectuada cumple con los requisitos establecidos normativamente.
7. Atender las solicitudes y proyectar los conceptos técnicos requeridos en el marco del proceso de
verificación de calidad conforme a la normativa vigente y acorde a los lineamientos establecidos
en los manuales de auditoría.
8. Apoyar en la evaluación de la eficiencia y eficacia del proceso de validación de calidad de recobros
y reclamaciones. así como verificar la adecuada implementación de acciones preventivas.
correctivas y/o de mejora necesarias.
9. Analizar y documentar los hallazgos evidenciados en las actividades de validación de calidad.
como mecanismo de retroalimentación a todos los involucrados en el proceso.
10. Participar en las sesiones de conciliación a las que se le cite para que brinde apoyo técnico
necesario a fin de justificar las no conformidades encontradas en el proceso de verificación de
calidad de los resultados de validación de calidad de las cuentas por servicios y tecnologías no
financiados con la UPC.
11. Revisar y validar certificaciones de pre-cierre y cierre de los paquetes auditados directamente por
la Entidad o por los terceros contratados para dar continuidad al trámite de la ordenación del gasto.
12. Participar en las reuniones en que se solicite su asistencia por la relación de los temas a tratar con
las actividades del objeto contractual 13. Revisar y validar las respuestas a las consultas y peticiones presentadas por actores que
conforman el Sistema de Seguridad Social en Salud y de los entes de inspección. vigilancia. control
e investigación que estén relacionados con el objeto contractual.
14. Las demás actividades que se deriven del objeto y naturaleza del contrato. que para el efecto le
asigne el supervisor</v>
          </cell>
          <cell r="Y295">
            <v>221</v>
          </cell>
          <cell r="Z295">
            <v>93151501</v>
          </cell>
          <cell r="AA295">
            <v>47701484</v>
          </cell>
          <cell r="AB295">
            <v>47701484</v>
          </cell>
          <cell r="AM295">
            <v>11925371</v>
          </cell>
          <cell r="AQ295" t="str">
            <v>N/A</v>
          </cell>
          <cell r="AR295">
            <v>451</v>
          </cell>
          <cell r="AS295">
            <v>44936</v>
          </cell>
          <cell r="AT295">
            <v>95402968</v>
          </cell>
          <cell r="AU295">
            <v>453</v>
          </cell>
          <cell r="AV295">
            <v>44946</v>
          </cell>
          <cell r="AW295">
            <v>47701484</v>
          </cell>
          <cell r="AX295" t="str">
            <v>A-02-02-02-008-003-01</v>
          </cell>
          <cell r="AY295" t="str">
            <v>SERVICIOS DE CONSULTORÍA EN ADMINISTRACIÓN Y SERVICIOS DE GESTIÓN; SERVICIOS DE TECNOLOGÍA DE LA INFORMACIÓN</v>
          </cell>
          <cell r="AZ295" t="str">
            <v>SEGUROS DEL ESTADO</v>
          </cell>
          <cell r="BA295" t="str">
            <v>11-46-101031439</v>
          </cell>
          <cell r="BB295">
            <v>44949</v>
          </cell>
          <cell r="BC295" t="str">
            <v>CUMPLIMIENTO</v>
          </cell>
          <cell r="BD295">
            <v>25</v>
          </cell>
          <cell r="BE295">
            <v>11925371</v>
          </cell>
          <cell r="BF295">
            <v>44949</v>
          </cell>
          <cell r="BG295">
            <v>44949</v>
          </cell>
          <cell r="BH295">
            <v>45254</v>
          </cell>
          <cell r="BI295">
            <v>44950</v>
          </cell>
          <cell r="BJ295" t="str">
            <v>D. OTRAS PRESTACIONES</v>
          </cell>
          <cell r="BK295" t="str">
            <v>CAMILO ANDRES PLAZAS VELOZA-RODRIGO ALEXANDER MOLINA PALOMARES RAD 20231450019843 DEL 14 DE ABRIL AL 7 DE MAYO DE 2023</v>
          </cell>
          <cell r="BM295">
            <v>4151998</v>
          </cell>
          <cell r="BN295" t="str">
            <v>GRUPO DE VERIFICACIÓN Y AUDITORÍA DE CUENTAS</v>
          </cell>
          <cell r="BO295" t="str">
            <v>GESTOR DE OPERACIONES</v>
          </cell>
          <cell r="BP295" t="str">
            <v>ESPERANZA RODRIGUEZ ROLDAN</v>
          </cell>
          <cell r="BQ295" t="str">
            <v>TERMINADO</v>
          </cell>
          <cell r="BR295" t="str">
            <v>FEMENINO</v>
          </cell>
          <cell r="BS295" t="str">
            <v>Bogotá</v>
          </cell>
          <cell r="BT295" t="str">
            <v>carreara 95 A 138-58 interior 28 apto 501 Villa Elisa</v>
          </cell>
          <cell r="BU295">
            <v>3508366140</v>
          </cell>
          <cell r="BV295" t="str">
            <v>lapamocha@gmail.com</v>
          </cell>
          <cell r="BW295">
            <v>31363</v>
          </cell>
          <cell r="BX295">
            <v>45247</v>
          </cell>
          <cell r="BY295">
            <v>38</v>
          </cell>
          <cell r="BZ295" t="str">
            <v>COMPENSAR</v>
          </cell>
          <cell r="CA295" t="str">
            <v>PROTECCION</v>
          </cell>
          <cell r="CB295" t="str">
            <v>POSITIVA</v>
          </cell>
          <cell r="CC295" t="str">
            <v>ENFERMERIA-ESP GERENCIA INTEGRAL DE SERVICIOS DE SALUD</v>
          </cell>
          <cell r="CH295" t="str">
            <v>CO1.PCCNTR.4443711</v>
          </cell>
        </row>
        <row r="296">
          <cell r="C296">
            <v>493</v>
          </cell>
          <cell r="D296" t="str">
            <v>ADRES-CPS-493-2023</v>
          </cell>
          <cell r="E296" t="str">
            <v>CONTRATACION DIRECTA</v>
          </cell>
          <cell r="F296" t="str">
            <v>PRESTACION DE SERVICIOS DE APOYO A LA GESTION</v>
          </cell>
          <cell r="G296" t="str">
            <v>INICIAL</v>
          </cell>
          <cell r="H296">
            <v>45058</v>
          </cell>
          <cell r="I296" t="str">
            <v>DORIS LILIANA CASTILLO BERNA</v>
          </cell>
          <cell r="J296" t="str">
            <v>CC</v>
          </cell>
          <cell r="K296">
            <v>52771365</v>
          </cell>
          <cell r="L296">
            <v>1</v>
          </cell>
          <cell r="M296" t="str">
            <v>Bogotá</v>
          </cell>
          <cell r="N296" t="str">
            <v>N</v>
          </cell>
          <cell r="O296" t="str">
            <v>N/A</v>
          </cell>
          <cell r="P296" t="str">
            <v>N/A</v>
          </cell>
          <cell r="Q296" t="str">
            <v>N/A</v>
          </cell>
          <cell r="R296">
            <v>45062</v>
          </cell>
          <cell r="S296">
            <v>45291</v>
          </cell>
          <cell r="T296">
            <v>229</v>
          </cell>
          <cell r="U296">
            <v>45291</v>
          </cell>
          <cell r="V296" t="str">
            <v>15 TFTL/TL+4 ME O 6 SES+4 ME</v>
          </cell>
          <cell r="W296"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96"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296">
            <v>93151501</v>
          </cell>
          <cell r="AA296">
            <v>38460399</v>
          </cell>
          <cell r="AB296">
            <v>38460399</v>
          </cell>
          <cell r="AM296">
            <v>4048463</v>
          </cell>
          <cell r="AQ296" t="str">
            <v>N/A</v>
          </cell>
          <cell r="AR296">
            <v>605</v>
          </cell>
          <cell r="AS296">
            <v>45016</v>
          </cell>
          <cell r="AT296">
            <v>1999940748</v>
          </cell>
          <cell r="AU296">
            <v>8112</v>
          </cell>
          <cell r="AV296">
            <v>45062</v>
          </cell>
          <cell r="AW296">
            <v>38460399</v>
          </cell>
          <cell r="AX296" t="str">
            <v>A-02-02-02-008-003-01</v>
          </cell>
          <cell r="AY296" t="str">
            <v>SERVICIOS DE CONSULTORÍA EN ADMINISTRACIÓN Y SERVICIOS DE GESTIÓN; SERVICIOS DE TECNOLOGÍA DE LA INFORMACIÓN</v>
          </cell>
          <cell r="AZ296" t="str">
            <v>SEGUROS DEL ESTADO</v>
          </cell>
          <cell r="BA296" t="str">
            <v>14-46-101093720</v>
          </cell>
          <cell r="BB296">
            <v>45058</v>
          </cell>
          <cell r="BC296" t="str">
            <v>CUMPLIMIENTO</v>
          </cell>
          <cell r="BD296">
            <v>25</v>
          </cell>
          <cell r="BE296">
            <v>9615099.75</v>
          </cell>
          <cell r="BF296">
            <v>45058</v>
          </cell>
          <cell r="BG296">
            <v>45062</v>
          </cell>
          <cell r="BH296">
            <v>45483</v>
          </cell>
          <cell r="BI296">
            <v>45062</v>
          </cell>
          <cell r="BJ296" t="str">
            <v>D. OTRAS PRESTACIONES</v>
          </cell>
          <cell r="BK296" t="str">
            <v>CAMILO ALBERTO ALFARO JIMENEZ-EDINSON MAURICIO HERNANDEZ MANRIQUE RAD 20236400060953  A PARTIR DEL 29 DE SEPTIEMBRE AL 20 DE OCTUBRE</v>
          </cell>
          <cell r="BM296">
            <v>1020740232</v>
          </cell>
          <cell r="BN296" t="str">
            <v>GRUPO DE GESTIÓN DE RECONOCIMIENTOS</v>
          </cell>
          <cell r="BO296" t="str">
            <v>GESTOR DE OPERACIONES</v>
          </cell>
          <cell r="BP296" t="str">
            <v>JUAN CAMILO MARTINEZ RODRIGUEZ</v>
          </cell>
          <cell r="BQ296" t="str">
            <v>EN EJECUCION</v>
          </cell>
          <cell r="BX296">
            <v>45247</v>
          </cell>
          <cell r="BY296">
            <v>123</v>
          </cell>
          <cell r="CH296" t="str">
            <v>CO1.PCCNTR.4946209</v>
          </cell>
        </row>
        <row r="297">
          <cell r="C297">
            <v>582</v>
          </cell>
          <cell r="D297" t="str">
            <v>ADRES-CPS-582-2023</v>
          </cell>
          <cell r="E297" t="str">
            <v>CONTRATACION DIRECTA</v>
          </cell>
          <cell r="F297" t="str">
            <v>PRESTACION DE SERVICIOS PROFESIONALES</v>
          </cell>
          <cell r="G297" t="str">
            <v>INICIAL</v>
          </cell>
          <cell r="H297">
            <v>45075</v>
          </cell>
          <cell r="I297" t="str">
            <v>DULEY CECILIA ZUÑIGA PEDROZA</v>
          </cell>
          <cell r="J297" t="str">
            <v>CC</v>
          </cell>
          <cell r="K297">
            <v>49782837</v>
          </cell>
          <cell r="L297">
            <v>0</v>
          </cell>
          <cell r="N297" t="str">
            <v>N</v>
          </cell>
          <cell r="O297" t="str">
            <v>N/A</v>
          </cell>
          <cell r="P297" t="str">
            <v>N/A</v>
          </cell>
          <cell r="Q297" t="str">
            <v>N/A</v>
          </cell>
          <cell r="R297">
            <v>45076</v>
          </cell>
          <cell r="S297">
            <v>45291</v>
          </cell>
          <cell r="T297">
            <v>215</v>
          </cell>
          <cell r="U297">
            <v>45291</v>
          </cell>
          <cell r="W297" t="str">
            <v>Prestar servicios profesionales a la Dirección General para apoyar la formulación de procesos y procedimientos y seguimiento de los planes, programas y proyectos orientados al mejoramiento continuo del desempeño institucional y el desarrollo de actividades relacionadas con la planeación estratégica de la entidad</v>
          </cell>
          <cell r="X297" t="str">
            <v>1. Realizar el análisis económico y financiero de la administración de los recursos administrados
por la ADRES, en el marco de los criterios de liquidez, rentabilidad y el pago oportuno de las
operaciones del SGSSS.
2. Analizar y presentar las propuestas que conlleven al mejoramiento y/o ajuste de los manuales
de liquidez, mercado y crédito de la entidad, teniendo en cuenta la seguridad, liquidez y
rentabilidad de los recursos.
3. Efectuar el seguimiento y aplicación de la política de riesgos y de la metodología definida por
la ADRES para la administración de los recursos del SGSSS. 4. Efectuar el seguimiento a los recursos depositados en las cuentas de inversión de la ADRES,
en el marco de la metodología dispuesto para la entidad, en búsqueda de la seguridad,
liquides e inversión de los recursos.
5. Efectuar los análisis e informes de gestión que den cuentas de la administración de los
recursos, en aplicación de la política de riesgo y manuales de liquidez, mercado y crédito de
la entidad.
6. Apoyar en la definición e implementación de la metodología para la implementación de las
medidas establecidas en el Decreto 1437 de 2021, para la apertura de las cuentas de recaudo
de las cotizaciones del Régimen Contributivo.
7. Apoyar en el procesamiento de las ordenaciones de pagos conforme lo establecido en los
procesos de la Dirección de Gestión de Recursos Financieros de Salud.
8. Apoyar en la generación de la información requerida para dar respuesta a los requerimientos
presentados por los actores del Sistema General de Seguridad Social en Salud, así como los
interpuestos por los Órganos de Control y Vigilancia.
9. Apoyar al levantamiento de las especificaciones de mejoras a los aplicativos y/o herramientas
para el análisis, seguimiento, y control del riesgo de las operaciones de giro de los recursos
en administración de la ADRES.
10. Abstenerse de realizar directa o indirectamente operaciones utilizando información
privilegiada o suministrar esta información a terceros, o recomendar la realización de
operaciones con fundamento en dicha información.
11. Analizar y presentar propuestas para mejorar los sistemas de riesgos financieros de la entidad.
12. Desarrollar metodologías, plantillas y/ o informes que permitan el seguimiento adecuado de
los riesgos financieros de la entidad.
13. Asesorar y apoyar a la Dirección de Gestión de Recursos Financieros de Salud en el proceso
de la creación de la política de inversión de la entidad.
14. Apoyar en la revisión de cambios que se produzcan a nivel normativo y su posible impacto en
la DGRFS
15. Asesorar y Apoyar el proceso de la creación de la política de inversión de la entidad
16. Las demás actividades que se deriven del objeto y naturaleza del contrato, que para el efecto
designe la entidad.</v>
          </cell>
          <cell r="Z297">
            <v>93151501</v>
          </cell>
          <cell r="AA297">
            <v>61600000</v>
          </cell>
          <cell r="AB297">
            <v>61600000</v>
          </cell>
          <cell r="AM297">
            <v>7700000</v>
          </cell>
          <cell r="AQ297" t="str">
            <v>N/A</v>
          </cell>
          <cell r="AR297">
            <v>678</v>
          </cell>
          <cell r="AS297">
            <v>45061</v>
          </cell>
          <cell r="AT297">
            <v>61600000</v>
          </cell>
          <cell r="AU297">
            <v>8518</v>
          </cell>
          <cell r="AV297">
            <v>45076</v>
          </cell>
          <cell r="AW297">
            <v>61600000</v>
          </cell>
          <cell r="AX297" t="str">
            <v>A-02-02-02-008-003-01</v>
          </cell>
          <cell r="AY297" t="str">
            <v>SERVICIOS DE CONSULTORÍA EN ADMINISTRACIÓN Y SERVICIOS DE GESTIÓN; SERVICIOS DE TECNOLOGÍA DE LA INFORMACIÓN</v>
          </cell>
          <cell r="AZ297" t="str">
            <v>ASEGURADORA SOLIDARIA DE COLOMBIA</v>
          </cell>
          <cell r="BA297" t="str">
            <v>380 47 994000135551</v>
          </cell>
          <cell r="BB297">
            <v>45075</v>
          </cell>
          <cell r="BC297" t="str">
            <v>CUMPLIMIENTO</v>
          </cell>
          <cell r="BD297">
            <v>25</v>
          </cell>
          <cell r="BE297">
            <v>15400000</v>
          </cell>
          <cell r="BF297">
            <v>45075</v>
          </cell>
          <cell r="BG297">
            <v>45075</v>
          </cell>
          <cell r="BH297">
            <v>45476</v>
          </cell>
          <cell r="BI297">
            <v>45070</v>
          </cell>
          <cell r="BJ297" t="str">
            <v>D. GENERAL</v>
          </cell>
          <cell r="BK297" t="str">
            <v>EDNA ZORAYA SANCHEZ GONZALEZ-YASMIN CECILIA ESCAMILLA BADILLO RAD 20236400065113 A PARTIR DEL 11 DE OCTUBRE HASTA EL 1 DE NOVIEMBRE DE 2023</v>
          </cell>
          <cell r="BM297">
            <v>1078367163</v>
          </cell>
          <cell r="BN297" t="str">
            <v>D. GENERAL</v>
          </cell>
          <cell r="BO297" t="str">
            <v>ASESOR</v>
          </cell>
          <cell r="BP297" t="str">
            <v>DIANA CAROLINA BONILLA RODRIGUEZ</v>
          </cell>
          <cell r="BQ297" t="str">
            <v>EN EJECUCION</v>
          </cell>
        </row>
        <row r="298">
          <cell r="C298">
            <v>422</v>
          </cell>
          <cell r="D298" t="str">
            <v>ADRES-CPS-422-2023</v>
          </cell>
          <cell r="E298" t="str">
            <v>CONTRATACION DIRECTA</v>
          </cell>
          <cell r="F298" t="str">
            <v>PRESTACION DE SERVICIOS PROFESIONALES</v>
          </cell>
          <cell r="G298" t="str">
            <v>INICIAL</v>
          </cell>
          <cell r="H298">
            <v>45040</v>
          </cell>
          <cell r="I298" t="str">
            <v>EBER ADOLFO OVIEDO GALLEGO</v>
          </cell>
          <cell r="J298" t="str">
            <v>CC</v>
          </cell>
          <cell r="K298">
            <v>16939525</v>
          </cell>
          <cell r="L298">
            <v>4</v>
          </cell>
          <cell r="M298" t="str">
            <v>Bogotá</v>
          </cell>
          <cell r="N298" t="str">
            <v>N</v>
          </cell>
          <cell r="O298" t="str">
            <v>N/A</v>
          </cell>
          <cell r="P298" t="str">
            <v>N/A</v>
          </cell>
          <cell r="Q298" t="str">
            <v>N/A</v>
          </cell>
          <cell r="R298">
            <v>45042</v>
          </cell>
          <cell r="S298">
            <v>45291</v>
          </cell>
          <cell r="T298">
            <v>249</v>
          </cell>
          <cell r="U298">
            <v>45291</v>
          </cell>
          <cell r="V298" t="str">
            <v>13 TP+25 MEP</v>
          </cell>
          <cell r="W29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29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298">
            <v>93151501</v>
          </cell>
          <cell r="AA298">
            <v>49236477</v>
          </cell>
          <cell r="AB298">
            <v>49236477</v>
          </cell>
          <cell r="AM298">
            <v>5182787</v>
          </cell>
          <cell r="AQ298" t="str">
            <v>N/A</v>
          </cell>
          <cell r="AR298">
            <v>604</v>
          </cell>
          <cell r="AS298">
            <v>45016</v>
          </cell>
          <cell r="AT298">
            <v>2806479189</v>
          </cell>
          <cell r="AU298">
            <v>6257</v>
          </cell>
          <cell r="AV298">
            <v>45041</v>
          </cell>
          <cell r="AW298">
            <v>49236477</v>
          </cell>
          <cell r="AX298" t="str">
            <v>A-02-02-02-008-003-01</v>
          </cell>
          <cell r="AY298" t="str">
            <v>SERVICIOS DE CONSULTORÍA EN ADMINISTRACIÓN Y SERVICIOS DE GESTIÓN; SERVICIOS DE TECNOLOGÍA DE LA INFORMACIÓN</v>
          </cell>
          <cell r="AZ298" t="str">
            <v>SEGUROS DEL ESTADO</v>
          </cell>
          <cell r="BA298" t="str">
            <v>14-46-101092870</v>
          </cell>
          <cell r="BB298">
            <v>45041</v>
          </cell>
          <cell r="BC298" t="str">
            <v>CUMPLIMIENTO</v>
          </cell>
          <cell r="BD298">
            <v>25</v>
          </cell>
          <cell r="BE298">
            <v>12309119.25</v>
          </cell>
          <cell r="BF298">
            <v>45040</v>
          </cell>
          <cell r="BG298">
            <v>45042</v>
          </cell>
          <cell r="BH298">
            <v>45474</v>
          </cell>
          <cell r="BI298">
            <v>45042</v>
          </cell>
          <cell r="BJ298" t="str">
            <v>D. OTRAS PRESTACIONES</v>
          </cell>
          <cell r="BK298" t="str">
            <v>LUISA FERNANDA DIAZ GONZALEZ</v>
          </cell>
          <cell r="BM298">
            <v>1032399404</v>
          </cell>
          <cell r="BN298" t="str">
            <v>D. OTRAS PRESTACIONES</v>
          </cell>
          <cell r="BO298" t="str">
            <v>GESTOR DE OPERACIONES</v>
          </cell>
          <cell r="BP298" t="str">
            <v>ESPERANZA RODRIGUEZ ROLDAN</v>
          </cell>
          <cell r="BQ298" t="str">
            <v>EN EJECUCION</v>
          </cell>
          <cell r="BX298">
            <v>45247</v>
          </cell>
          <cell r="BY298">
            <v>123</v>
          </cell>
        </row>
        <row r="299">
          <cell r="C299">
            <v>80</v>
          </cell>
          <cell r="D299" t="str">
            <v>ADRES-CPS-080-2023</v>
          </cell>
          <cell r="E299" t="str">
            <v>CONTRATACION DIRECTA</v>
          </cell>
          <cell r="F299" t="str">
            <v>PRESTACION DE SERVICIOS PROFESIONALES</v>
          </cell>
          <cell r="G299" t="str">
            <v>INICIAL</v>
          </cell>
          <cell r="H299">
            <v>44951</v>
          </cell>
          <cell r="I299" t="str">
            <v>MARIA DEL CARMEN MENDIETA</v>
          </cell>
          <cell r="J299" t="str">
            <v>CC</v>
          </cell>
          <cell r="K299">
            <v>53131806</v>
          </cell>
          <cell r="L299">
            <v>4</v>
          </cell>
          <cell r="M299" t="str">
            <v>Bogotá</v>
          </cell>
          <cell r="N299" t="str">
            <v>N</v>
          </cell>
          <cell r="O299" t="str">
            <v>N/A</v>
          </cell>
          <cell r="P299" t="str">
            <v>N/A</v>
          </cell>
          <cell r="Q299" t="str">
            <v>N/A</v>
          </cell>
          <cell r="R299">
            <v>44953</v>
          </cell>
          <cell r="S299">
            <v>45072</v>
          </cell>
          <cell r="T299">
            <v>119</v>
          </cell>
          <cell r="U299">
            <v>45072</v>
          </cell>
          <cell r="V299" t="str">
            <v>13 TP+25 MEP</v>
          </cell>
          <cell r="W29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29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299">
            <v>346</v>
          </cell>
          <cell r="Z299">
            <v>93151501</v>
          </cell>
          <cell r="AA299">
            <v>20731148</v>
          </cell>
          <cell r="AB299">
            <v>20731148</v>
          </cell>
          <cell r="AM299">
            <v>5182787</v>
          </cell>
          <cell r="AQ299" t="str">
            <v>N/A</v>
          </cell>
          <cell r="AR299">
            <v>440</v>
          </cell>
          <cell r="AS299">
            <v>44936</v>
          </cell>
          <cell r="AT299">
            <v>684127884</v>
          </cell>
          <cell r="AU299">
            <v>518</v>
          </cell>
          <cell r="AV299">
            <v>44951</v>
          </cell>
          <cell r="AW299">
            <v>20731148</v>
          </cell>
          <cell r="AX299" t="str">
            <v>A-02-02-02-008-003-01</v>
          </cell>
          <cell r="AY299" t="str">
            <v>SERVICIOS DE CONSULTORÍA EN ADMINISTRACIÓN Y SERVICIOS DE GESTIÓN; SERVICIOS DE TECNOLOGÍA DE LA INFORMACIÓN</v>
          </cell>
          <cell r="AZ299" t="str">
            <v>SEGUROS DEL ESTADO</v>
          </cell>
          <cell r="BA299" t="str">
            <v>14-44-101172383</v>
          </cell>
          <cell r="BB299">
            <v>44950</v>
          </cell>
          <cell r="BC299" t="str">
            <v>CUMPLIMIENTO</v>
          </cell>
          <cell r="BD299">
            <v>25</v>
          </cell>
          <cell r="BE299">
            <v>5182787</v>
          </cell>
          <cell r="BF299">
            <v>44950</v>
          </cell>
          <cell r="BG299">
            <v>44952</v>
          </cell>
          <cell r="BH299">
            <v>45260</v>
          </cell>
          <cell r="BI299">
            <v>44952</v>
          </cell>
          <cell r="BJ299" t="str">
            <v>D. OTRAS PRESTACIONES</v>
          </cell>
          <cell r="BK299" t="str">
            <v>PAOLA ANDREA CESPEDES FORERO-ANDREA RODRÍGUEZ SIERRA RAD 20231450020123 A PARTIR DEL  10 DE ABRIL AL 1 DE MAYO DE 2023</v>
          </cell>
          <cell r="BM299">
            <v>52536438</v>
          </cell>
          <cell r="BN299" t="str">
            <v>GRUPO DE VERIFICACIÓN Y AUDITORÍA DE CUENTAS</v>
          </cell>
          <cell r="BO299" t="str">
            <v>GESTOR DE OPERACIONES</v>
          </cell>
          <cell r="BP299" t="str">
            <v>ESPERANZA RODRIGUEZ ROLDAN</v>
          </cell>
          <cell r="BQ299" t="str">
            <v>TERMINADO</v>
          </cell>
          <cell r="BR299" t="str">
            <v>FEMENINO</v>
          </cell>
          <cell r="BS299" t="str">
            <v>Bogotá</v>
          </cell>
          <cell r="BT299" t="str">
            <v>Cra 79 NO 58C -65 SUR CASA PISO 2</v>
          </cell>
          <cell r="BU299">
            <v>3123322265</v>
          </cell>
          <cell r="BV299" t="str">
            <v>MARIA.MENDIETA84@HOTMAIL.COM</v>
          </cell>
          <cell r="BW299">
            <v>31024</v>
          </cell>
          <cell r="BX299">
            <v>45247</v>
          </cell>
          <cell r="BY299">
            <v>38</v>
          </cell>
          <cell r="BZ299" t="str">
            <v>SUSALUD SURA SURAMERCIANA EPS</v>
          </cell>
          <cell r="CA299" t="str">
            <v>PORVENIR</v>
          </cell>
          <cell r="CB299" t="str">
            <v>POSITIVA</v>
          </cell>
          <cell r="CC299" t="str">
            <v>ADM EMPRESAS</v>
          </cell>
          <cell r="CH299" t="str">
            <v>CO1.PCCNTR.4456077</v>
          </cell>
        </row>
        <row r="300">
          <cell r="C300">
            <v>534</v>
          </cell>
          <cell r="D300" t="str">
            <v>ADRES-CPS-534-2023</v>
          </cell>
          <cell r="E300" t="str">
            <v>CONTRATACION DIRECTA</v>
          </cell>
          <cell r="F300" t="str">
            <v>PRESTACION DE SERVICIOS PROFESIONALES</v>
          </cell>
          <cell r="G300" t="str">
            <v>INICIAL</v>
          </cell>
          <cell r="H300">
            <v>45069</v>
          </cell>
          <cell r="I300" t="str">
            <v>EDER DAVID CAMARGO SIMANCA</v>
          </cell>
          <cell r="J300" t="str">
            <v>CC</v>
          </cell>
          <cell r="K300">
            <v>1066573355</v>
          </cell>
          <cell r="L300">
            <v>9</v>
          </cell>
          <cell r="M300" t="str">
            <v>Bogotá</v>
          </cell>
          <cell r="N300" t="str">
            <v>N</v>
          </cell>
          <cell r="O300" t="str">
            <v>N/A</v>
          </cell>
          <cell r="P300" t="str">
            <v>N/A</v>
          </cell>
          <cell r="Q300" t="str">
            <v>N/A</v>
          </cell>
          <cell r="R300">
            <v>45071</v>
          </cell>
          <cell r="S300">
            <v>45291</v>
          </cell>
          <cell r="T300">
            <v>220</v>
          </cell>
          <cell r="U300">
            <v>45291</v>
          </cell>
          <cell r="W300" t="str">
            <v>Prestar servicios profesionales por sus propios medios con plena autonomía técnica, administrativa y financiera a la Dirección de Gestión de los Recursos Financieros de Salud en los procedimientos relacionados con las operaciones financieras de la ADRES, su contabilidad, la preparación de Estados Financieros, recaudo y tesorerí</v>
          </cell>
          <cell r="X300" t="str">
            <v>1. Realizar y asesorar las actividades necesarias para el correcto trámite y registro de las operaciones financieras de la Entidad. 2. Analizar y hacer seguimiento a los reportes que se generen sobre las operaciones y verificarlos contra las cifras de control o la información generada por las diferentes áreas para asegurar la consistencia de la información. 3. Preparar las conciliaciones bancarias y las conciliaciones operativas con las demás áreas según lo establecido en el Decreto 1429 de 2016. 4. Hacer seguimiento, análisis, ajustes y generación de los informes para el cierre financiero mensual y demás informes. 5. Realizar y entregar los informes de carácter financiero, estadístico sobre las operaciones financieras de la Entidad y los análisis requeridos para sustentar los estados financieros de la entidad. 6. Verificar los soportes para declaraciones tributarias y presentarlos en debida forma. 7. Proyectar y revisar las comunicaciones relacionadas con las operaciones financieras o de respuesta a los requerimientos de los organismos de control, actores del Sistema General de Seguridad Social en Salud, funcionarios y demás beneficiarios. 8. Efectuar el seguimiento de la información recibida sobre las operaciones financieras y verificar su correcta preparación y registro en la contabilidad de acuerdo con los lineamientos y parámetros establecidos para la ADRES y según las normas de la Contaduría General de la Nación para el sector público. 9. Revisar y validar la información exógena de la Entidad. 10. Verificar y presentar la información necesaria para los certificados de ingresos y retenciones, retención en la fuente, retención de IVA e impuesto de timbre de la entidad. 11. Realizar las recomendaciones y sugerencias que estime pertinentes en las acciones de mejoramiento continuo de los procesos para que se evalúe su conveniencia. 12. Proyectar y presentar los informes y reportes de seguimiento que requiera la Entidad y que estén relacionados con el objeto contractual. 13. Las demás actividades que se deriven del objeto y naturaleza del contrato, que para el efecto le designe la Entidad</v>
          </cell>
          <cell r="Z300">
            <v>93151501</v>
          </cell>
          <cell r="AA300">
            <v>48073504</v>
          </cell>
          <cell r="AB300">
            <v>48073504</v>
          </cell>
          <cell r="AM300">
            <v>6009188</v>
          </cell>
          <cell r="AQ300" t="str">
            <v>N/A</v>
          </cell>
          <cell r="AR300">
            <v>620</v>
          </cell>
          <cell r="AS300">
            <v>45013</v>
          </cell>
          <cell r="AT300">
            <v>48073504</v>
          </cell>
          <cell r="AU300">
            <v>8488</v>
          </cell>
          <cell r="AV300">
            <v>45071</v>
          </cell>
          <cell r="AW300">
            <v>48073504</v>
          </cell>
          <cell r="AX300" t="str">
            <v>A-02-02-02-008-003-09</v>
          </cell>
          <cell r="AY300" t="str">
            <v>OTROS SERVICIOS PROFESIONALES Y TÉCNICOS N.C.P.</v>
          </cell>
          <cell r="AZ300" t="str">
            <v>SEGUROS DEL ESTADO</v>
          </cell>
          <cell r="BA300" t="str">
            <v>11-44-101202008</v>
          </cell>
          <cell r="BB300">
            <v>45069</v>
          </cell>
          <cell r="BC300" t="str">
            <v>CUMPLIMIENTO</v>
          </cell>
          <cell r="BD300">
            <v>25</v>
          </cell>
          <cell r="BE300">
            <v>12018376</v>
          </cell>
          <cell r="BF300">
            <v>45069</v>
          </cell>
          <cell r="BG300">
            <v>45070</v>
          </cell>
          <cell r="BH300">
            <v>45473</v>
          </cell>
          <cell r="BI300">
            <v>45070</v>
          </cell>
          <cell r="BJ300" t="str">
            <v>D. DE GESTION DE LOS RECURSOS FINANCIEROS DE LA SALUD</v>
          </cell>
          <cell r="BK300" t="str">
            <v>MARIA MARGARITA BRAVO ROBAYO</v>
          </cell>
          <cell r="BL300"/>
          <cell r="BM300">
            <v>39740635</v>
          </cell>
          <cell r="BN300" t="str">
            <v>GRUPO DE GESTION CONTABLE Y CONTROL DE RECURSOS</v>
          </cell>
          <cell r="BO300" t="str">
            <v>GESTOR DE OPERACIONES</v>
          </cell>
          <cell r="BP300" t="str">
            <v>LAURA SANCHEZ SANTAMARIA</v>
          </cell>
          <cell r="BQ300" t="str">
            <v>EN EJECUCION</v>
          </cell>
          <cell r="BX300">
            <v>45247</v>
          </cell>
          <cell r="BY300">
            <v>123</v>
          </cell>
        </row>
        <row r="301">
          <cell r="C301">
            <v>254</v>
          </cell>
          <cell r="D301" t="str">
            <v>ADRES-CPS-254-2023</v>
          </cell>
          <cell r="E301" t="str">
            <v>CONTRATACION DIRECTA</v>
          </cell>
          <cell r="F301" t="str">
            <v>PRESTACION DE SERVICIOS DE APOYO A LA GESTION</v>
          </cell>
          <cell r="G301" t="str">
            <v>INICIAL</v>
          </cell>
          <cell r="H301">
            <v>44957</v>
          </cell>
          <cell r="I301" t="str">
            <v>MARY LUZ RODRIGUEZ DIAZ</v>
          </cell>
          <cell r="J301" t="str">
            <v>CC</v>
          </cell>
          <cell r="K301">
            <v>53139532</v>
          </cell>
          <cell r="L301">
            <v>8</v>
          </cell>
          <cell r="M301" t="str">
            <v>Bogotá</v>
          </cell>
          <cell r="N301" t="str">
            <v>N</v>
          </cell>
          <cell r="O301" t="str">
            <v>N/A</v>
          </cell>
          <cell r="P301" t="str">
            <v>N/A</v>
          </cell>
          <cell r="Q301" t="str">
            <v>N/A</v>
          </cell>
          <cell r="R301">
            <v>44959</v>
          </cell>
          <cell r="S301">
            <v>45078</v>
          </cell>
          <cell r="T301">
            <v>119</v>
          </cell>
          <cell r="U301">
            <v>45078</v>
          </cell>
          <cell r="V301">
            <v>15</v>
          </cell>
          <cell r="W301"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301"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301">
            <v>258</v>
          </cell>
          <cell r="Z301">
            <v>93151501</v>
          </cell>
          <cell r="AA301">
            <v>16193852</v>
          </cell>
          <cell r="AB301">
            <v>16193852</v>
          </cell>
          <cell r="AM301">
            <v>4048463</v>
          </cell>
          <cell r="AQ301" t="str">
            <v>N/A</v>
          </cell>
          <cell r="AR301">
            <v>448</v>
          </cell>
          <cell r="AS301">
            <v>44936</v>
          </cell>
          <cell r="AT301">
            <v>421040152</v>
          </cell>
          <cell r="AU301">
            <v>2441</v>
          </cell>
          <cell r="AV301">
            <v>44958</v>
          </cell>
          <cell r="AW301">
            <v>16193852</v>
          </cell>
          <cell r="AX301" t="str">
            <v>A-02-02-02-008-003-01</v>
          </cell>
          <cell r="AY301" t="str">
            <v>SERVICIOS DE CONSULTORÍA EN ADMINISTRACIÓN Y SERVICIOS DE GESTIÓN; SERVICIOS DE TECNOLOGÍA DE LA INFORMACIÓN</v>
          </cell>
          <cell r="AZ301" t="str">
            <v>ASEGURADORA SOLIDARIA DE COLOMBIA</v>
          </cell>
          <cell r="BA301" t="str">
            <v>340-47-994000042540</v>
          </cell>
          <cell r="BB301">
            <v>44957</v>
          </cell>
          <cell r="BC301" t="str">
            <v>CUMPLIMIENTO</v>
          </cell>
          <cell r="BD301">
            <v>25</v>
          </cell>
          <cell r="BE301">
            <v>4048463</v>
          </cell>
          <cell r="BF301">
            <v>44957</v>
          </cell>
          <cell r="BG301">
            <v>44959</v>
          </cell>
          <cell r="BH301">
            <v>45265</v>
          </cell>
          <cell r="BI301">
            <v>44959</v>
          </cell>
          <cell r="BJ301" t="str">
            <v>D. OTRAS PRESTACIONES</v>
          </cell>
          <cell r="BK301" t="str">
            <v>RODRIGO ALEXANDER MOLINA PALOMARES</v>
          </cell>
          <cell r="BM301">
            <v>1078366565</v>
          </cell>
          <cell r="BN301" t="str">
            <v>GRUPO DE VALIDACIÓN DE RESULTADOS DE AUDITORÍA</v>
          </cell>
          <cell r="BO301" t="str">
            <v>GESTOR DE OPERACIONES</v>
          </cell>
          <cell r="BP301" t="str">
            <v>JOSE WILLMAN TORRRES GOMEZ</v>
          </cell>
          <cell r="BQ301" t="str">
            <v>TERMINADO</v>
          </cell>
          <cell r="BR301" t="str">
            <v>FEMENINO</v>
          </cell>
          <cell r="BS301" t="str">
            <v>Bogotá</v>
          </cell>
          <cell r="BT301" t="str">
            <v>Cll 47 bis sur No 32 03 casa Claret</v>
          </cell>
          <cell r="BU301">
            <v>3505071151</v>
          </cell>
          <cell r="BV301" t="str">
            <v>mlrd85@yahoo.es</v>
          </cell>
          <cell r="BW301">
            <v>31109</v>
          </cell>
          <cell r="BX301">
            <v>45247</v>
          </cell>
          <cell r="BY301">
            <v>38</v>
          </cell>
          <cell r="BZ301" t="str">
            <v>COMPENSAR</v>
          </cell>
          <cell r="CA301" t="str">
            <v>COLFONDOS</v>
          </cell>
          <cell r="CB301" t="str">
            <v>POSITIVA</v>
          </cell>
          <cell r="CC301" t="str">
            <v>ADM DE SERVICIOS DE SALUD</v>
          </cell>
          <cell r="CH301" t="str">
            <v>CO1.PCCNTR.4519098</v>
          </cell>
        </row>
        <row r="302">
          <cell r="C302">
            <v>744</v>
          </cell>
          <cell r="D302" t="str">
            <v>ADRES-CPS-744-2023</v>
          </cell>
          <cell r="E302" t="str">
            <v>CONTRATACION DIRECTA</v>
          </cell>
          <cell r="F302" t="str">
            <v>PRESTACION DE SERVICIOS PROFESIONALES</v>
          </cell>
          <cell r="G302" t="str">
            <v>INICIAL</v>
          </cell>
          <cell r="H302">
            <v>45085</v>
          </cell>
          <cell r="I302" t="str">
            <v>EDGAR FERNANDO JIMENEZ CAICA</v>
          </cell>
          <cell r="J302" t="str">
            <v>CC</v>
          </cell>
          <cell r="K302">
            <v>1032430198</v>
          </cell>
          <cell r="L302">
            <v>1</v>
          </cell>
          <cell r="N302" t="str">
            <v>N</v>
          </cell>
          <cell r="O302" t="str">
            <v>N/A</v>
          </cell>
          <cell r="P302" t="str">
            <v>N/A</v>
          </cell>
          <cell r="Q302" t="str">
            <v>N/A</v>
          </cell>
          <cell r="R302">
            <v>45090</v>
          </cell>
          <cell r="S302">
            <v>45291</v>
          </cell>
          <cell r="T302">
            <v>201</v>
          </cell>
          <cell r="U302">
            <v>45291</v>
          </cell>
          <cell r="V302" t="str">
            <v>13 TP+25 MEP</v>
          </cell>
          <cell r="W30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30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302">
            <v>93151501</v>
          </cell>
          <cell r="AA302">
            <v>41462296</v>
          </cell>
          <cell r="AB302">
            <v>41462296</v>
          </cell>
          <cell r="AM302">
            <v>5182787</v>
          </cell>
          <cell r="AQ302" t="str">
            <v>N/A</v>
          </cell>
          <cell r="AR302">
            <v>735</v>
          </cell>
          <cell r="AS302">
            <v>45065</v>
          </cell>
          <cell r="AT302">
            <v>1368255768</v>
          </cell>
          <cell r="AU302">
            <v>10095</v>
          </cell>
          <cell r="AV302">
            <v>45086</v>
          </cell>
          <cell r="AW302">
            <v>41462296</v>
          </cell>
          <cell r="AX302" t="str">
            <v>A-02-02-02-008-003-01</v>
          </cell>
          <cell r="AY302" t="str">
            <v>SERVICIOS DE CONSULTORÍA EN ADMINISTRACIÓN Y SERVICIOS DE GESTIÓN; SERVICIOS DE TECNOLOGÍA DE LA INFORMACIÓN</v>
          </cell>
          <cell r="AZ302" t="str">
            <v>SEGUROS DEL ESTADO</v>
          </cell>
          <cell r="BA302" t="str">
            <v>14-44-101184637</v>
          </cell>
          <cell r="BB302">
            <v>45086</v>
          </cell>
          <cell r="BC302" t="str">
            <v>CUMPLIMIENTO</v>
          </cell>
          <cell r="BD302">
            <v>25</v>
          </cell>
          <cell r="BE302">
            <v>10365574</v>
          </cell>
          <cell r="BF302">
            <v>45085</v>
          </cell>
          <cell r="BG302">
            <v>45090</v>
          </cell>
          <cell r="BH302">
            <v>45483</v>
          </cell>
          <cell r="BI302">
            <v>45087</v>
          </cell>
          <cell r="BJ302" t="str">
            <v>D. OTRAS PRESTACIONES</v>
          </cell>
          <cell r="BK302" t="str">
            <v>WILLIAM ENRIQUE TORRES RODRIGUEZ-JHAN PIERO CAMPOS CUELLAR RAD 20236400040153 A PARTIR DEL 20 DE JUNIO AL 11 DE JULIO DE 2023</v>
          </cell>
          <cell r="BL302"/>
          <cell r="BM302">
            <v>11275886</v>
          </cell>
          <cell r="BN302" t="str">
            <v>GRUPO DE VERIFICACION Y AUDITORIA DE CUENTAS</v>
          </cell>
          <cell r="BO302" t="str">
            <v>GESTOR DE OPERACIONES</v>
          </cell>
          <cell r="BP302" t="str">
            <v>JENNY CAROLINA GARCIA VARON</v>
          </cell>
          <cell r="BQ302" t="str">
            <v>EN EJECUCION</v>
          </cell>
        </row>
        <row r="303">
          <cell r="C303">
            <v>414</v>
          </cell>
          <cell r="D303" t="str">
            <v>ADRES-CPS-414-2023</v>
          </cell>
          <cell r="E303" t="str">
            <v>CONTRATACION DIRECTA</v>
          </cell>
          <cell r="F303" t="str">
            <v>PRESTACION DE SERVICIOS DE APOYO A LA GESTION</v>
          </cell>
          <cell r="G303" t="str">
            <v>INICIAL</v>
          </cell>
          <cell r="H303">
            <v>45036</v>
          </cell>
          <cell r="I303" t="str">
            <v>EDGAR MAURICIO RAMIREZ RIAÑO</v>
          </cell>
          <cell r="J303" t="str">
            <v>CC</v>
          </cell>
          <cell r="K303">
            <v>79857105</v>
          </cell>
          <cell r="L303">
            <v>0</v>
          </cell>
          <cell r="M303" t="str">
            <v>Bogotá</v>
          </cell>
          <cell r="N303" t="str">
            <v>N</v>
          </cell>
          <cell r="O303" t="str">
            <v>N/A</v>
          </cell>
          <cell r="P303" t="str">
            <v>N/A</v>
          </cell>
          <cell r="Q303" t="str">
            <v>N/A</v>
          </cell>
          <cell r="R303">
            <v>45040</v>
          </cell>
          <cell r="S303">
            <v>45291</v>
          </cell>
          <cell r="T303">
            <v>251</v>
          </cell>
          <cell r="U303">
            <v>45291</v>
          </cell>
          <cell r="V303" t="str">
            <v>15 TFTL/TL+4 ME O 6 SES+4 ME</v>
          </cell>
          <cell r="W303"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03"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303">
            <v>526</v>
          </cell>
          <cell r="Z303">
            <v>93151501</v>
          </cell>
          <cell r="AA303">
            <v>38460399</v>
          </cell>
          <cell r="AB303">
            <v>38460399</v>
          </cell>
          <cell r="AM303">
            <v>4048463</v>
          </cell>
          <cell r="AQ303" t="str">
            <v>N/A</v>
          </cell>
          <cell r="AR303">
            <v>605</v>
          </cell>
          <cell r="AS303">
            <v>45016</v>
          </cell>
          <cell r="AT303">
            <v>1999940748</v>
          </cell>
          <cell r="AU303">
            <v>6169</v>
          </cell>
          <cell r="AV303">
            <v>45036</v>
          </cell>
          <cell r="AW303">
            <v>38460399</v>
          </cell>
          <cell r="AX303" t="str">
            <v>A-02-02-02-008-003-01</v>
          </cell>
          <cell r="AY303" t="str">
            <v>SERVICIOS DE CONSULTORÍA EN ADMINISTRACIÓN Y SERVICIOS DE GESTIÓN; SERVICIOS DE TECNOLOGÍA DE LA INFORMACIÓN</v>
          </cell>
          <cell r="AZ303" t="str">
            <v>SEGUROS DEL ESTADO</v>
          </cell>
          <cell r="BA303" t="str">
            <v>14-44-101180416</v>
          </cell>
          <cell r="BB303">
            <v>45036</v>
          </cell>
          <cell r="BC303" t="str">
            <v>CUMPLIMIENTO</v>
          </cell>
          <cell r="BD303">
            <v>25</v>
          </cell>
          <cell r="BE303">
            <v>9615099.75</v>
          </cell>
          <cell r="BF303">
            <v>45036</v>
          </cell>
          <cell r="BG303">
            <v>45037</v>
          </cell>
          <cell r="BH303">
            <v>45474</v>
          </cell>
          <cell r="BI303">
            <v>45037</v>
          </cell>
          <cell r="BJ303" t="str">
            <v>D. OTRAS PRESTACIONES</v>
          </cell>
          <cell r="BK303" t="str">
            <v>JULIAN ANDRES BURITICA MEJIA-EDINSON MAURICIO HERNANDEZ MANRIQUE RAD 20236400056443 A PARTIR DEL 11 AL 29 DE SEPTIEMBRE</v>
          </cell>
          <cell r="BM303">
            <v>1078366532</v>
          </cell>
          <cell r="BN303" t="str">
            <v>GRUPO DE GESTIÓN DE RECONOCIMIENTOS</v>
          </cell>
          <cell r="BO303" t="str">
            <v>GESTOR DE OPERACIONES</v>
          </cell>
          <cell r="BP303" t="str">
            <v>ROSA ELIANA RODRIGUEZ BERNAL</v>
          </cell>
          <cell r="BQ303" t="str">
            <v>EN EJECUCION</v>
          </cell>
          <cell r="BX303">
            <v>45247</v>
          </cell>
          <cell r="BY303">
            <v>123</v>
          </cell>
        </row>
        <row r="304">
          <cell r="C304">
            <v>27</v>
          </cell>
          <cell r="D304" t="str">
            <v>ADRES-CPS-027-2023</v>
          </cell>
          <cell r="E304" t="str">
            <v>CONTRATACION DIRECTA</v>
          </cell>
          <cell r="F304" t="str">
            <v>PRESTACION DE SERVICIOS DE APOYO A LA GESTION</v>
          </cell>
          <cell r="G304" t="str">
            <v>INICIAL</v>
          </cell>
          <cell r="H304">
            <v>44942</v>
          </cell>
          <cell r="I304" t="str">
            <v>ANGIE MARCELA PARRA OROZCO</v>
          </cell>
          <cell r="J304" t="str">
            <v>CC</v>
          </cell>
          <cell r="K304">
            <v>53155986</v>
          </cell>
          <cell r="L304">
            <v>5</v>
          </cell>
          <cell r="M304" t="str">
            <v>Bogotá</v>
          </cell>
          <cell r="N304" t="str">
            <v>N</v>
          </cell>
          <cell r="O304" t="str">
            <v>N/A</v>
          </cell>
          <cell r="P304" t="str">
            <v>N/A</v>
          </cell>
          <cell r="Q304" t="str">
            <v>N/A</v>
          </cell>
          <cell r="R304">
            <v>44944</v>
          </cell>
          <cell r="S304">
            <v>45063</v>
          </cell>
          <cell r="T304">
            <v>119</v>
          </cell>
          <cell r="U304">
            <v>45063</v>
          </cell>
          <cell r="V304" t="str">
            <v xml:space="preserve"> 14A TFT/TL+21 ME O 6 SES + 21 ME</v>
          </cell>
          <cell r="W304"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304" t="str">
            <v>1. Prestar servicios profesionales al Grupo Interno de Gestión Financiera Interna en las Realizar el seguimiento a las cuentas de recaudo asignadas. a través de los movimientos bancarios suministrados por las entidades financieras. con el fin de establecer los valores recaudados. 2. Identificar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3.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5. Realizar la conciliación de información del ingreso registrado en los sistemas de información MUI-REX-ERP de la ADRES. 6. Apoyar en la generación de la información requerida para dar respuesta a los requerimientos presentados por los actores del Sistema General de Seguridad Social en Salud. así como los interpuestos por los Órganos de Control y Vigilancia. 7. Apoyar en las acciones tendientes a la sistematización del recaudo de las fuentes de financiación del SGSSS. así como de las mejoras funcionales a los sistemas de registro de los ingresos existentes en la entidad. 8. Velar por el mejoramiento continuo de los procedimientos de recaudo y proponer recomendaciones para el mejoramiento continuo del recaudo. 9. Abstenerse de realizar directa o indirectamente operaciones utilizando información privilegiada o suministrar esta información a terceros. o recomendar la realización de operaciones con fundamento en dicha información</v>
          </cell>
          <cell r="Y304">
            <v>55</v>
          </cell>
          <cell r="Z304">
            <v>93151501</v>
          </cell>
          <cell r="AA304">
            <v>19091496</v>
          </cell>
          <cell r="AB304">
            <v>19091496</v>
          </cell>
          <cell r="AM304">
            <v>4772874</v>
          </cell>
          <cell r="AQ304" t="str">
            <v>N/A</v>
          </cell>
          <cell r="AR304">
            <v>474</v>
          </cell>
          <cell r="AS304">
            <v>44936</v>
          </cell>
          <cell r="AT304">
            <v>95457480</v>
          </cell>
          <cell r="AU304">
            <v>390</v>
          </cell>
          <cell r="AV304">
            <v>44943</v>
          </cell>
          <cell r="AW304">
            <v>19091496</v>
          </cell>
          <cell r="AX304" t="str">
            <v>A-02-02-02-008- 003-09</v>
          </cell>
          <cell r="AY304" t="str">
            <v>OTROS SERVICIOS PROFESIONALES Y TÉCNICOS N.C.P</v>
          </cell>
          <cell r="AZ304" t="str">
            <v>SEGUROS DEL ESTADO</v>
          </cell>
          <cell r="BA304" t="str">
            <v>25-46-101024722</v>
          </cell>
          <cell r="BB304">
            <v>44943</v>
          </cell>
          <cell r="BC304" t="str">
            <v>CUMPLIMIENTO</v>
          </cell>
          <cell r="BD304">
            <v>25</v>
          </cell>
          <cell r="BE304">
            <v>4772874</v>
          </cell>
          <cell r="BF304">
            <v>44943</v>
          </cell>
          <cell r="BG304">
            <v>44943</v>
          </cell>
          <cell r="BH304">
            <v>45261</v>
          </cell>
          <cell r="BI304">
            <v>44944</v>
          </cell>
          <cell r="BJ304" t="str">
            <v>D. DE GESTION DE LOS RECURSOS FINANCIEROS DE LA SALUD</v>
          </cell>
          <cell r="BK304" t="str">
            <v>CAMILO ANDRES CELY ESCOBAR</v>
          </cell>
          <cell r="BM304">
            <v>80201138</v>
          </cell>
          <cell r="BN304" t="str">
            <v>GRUPO DE CONTROL DE RECAUDO Y FUENTES DE FINANCIACION</v>
          </cell>
          <cell r="BO304" t="str">
            <v>GESTOR DE OPERACIONES</v>
          </cell>
          <cell r="BP304" t="str">
            <v>LAURA SANCHEZ SANTAMARIA</v>
          </cell>
          <cell r="BQ304" t="str">
            <v>TERMINADO</v>
          </cell>
          <cell r="BR304" t="str">
            <v>FEMENINO</v>
          </cell>
          <cell r="BS304" t="str">
            <v>Bogotá</v>
          </cell>
          <cell r="BT304" t="str">
            <v>Cra 98 No 2-20 Int 11 Apto 104</v>
          </cell>
          <cell r="BU304">
            <v>7345966</v>
          </cell>
          <cell r="BV304" t="str">
            <v>marycielo.1986@gmail.com</v>
          </cell>
          <cell r="BW304">
            <v>31446</v>
          </cell>
          <cell r="BX304">
            <v>45247</v>
          </cell>
          <cell r="BY304">
            <v>37</v>
          </cell>
          <cell r="BZ304" t="str">
            <v>SURA</v>
          </cell>
          <cell r="CA304" t="str">
            <v>COLFONDOS</v>
          </cell>
          <cell r="CB304" t="str">
            <v>POSITIVA</v>
          </cell>
          <cell r="CC304" t="str">
            <v>9 SEMESTRES ADM DE EMPRESAS</v>
          </cell>
          <cell r="CH304" t="str">
            <v>CO1.PCCNTR.4400152</v>
          </cell>
        </row>
        <row r="305">
          <cell r="C305">
            <v>413</v>
          </cell>
          <cell r="D305" t="str">
            <v>ADRES-CPS-413-2023</v>
          </cell>
          <cell r="E305" t="str">
            <v>CONTRATACION DIRECTA</v>
          </cell>
          <cell r="F305" t="str">
            <v>PRESTACION DE SERVICIOS DE APOYO A LA GESTION</v>
          </cell>
          <cell r="G305" t="str">
            <v>INICIAL</v>
          </cell>
          <cell r="H305">
            <v>45036</v>
          </cell>
          <cell r="I305" t="str">
            <v>EDILMA BARRERO PRECIADO</v>
          </cell>
          <cell r="J305" t="str">
            <v>CC</v>
          </cell>
          <cell r="K305">
            <v>65701838</v>
          </cell>
          <cell r="L305">
            <v>1</v>
          </cell>
          <cell r="M305" t="str">
            <v>Bogotá</v>
          </cell>
          <cell r="N305" t="str">
            <v>N</v>
          </cell>
          <cell r="O305" t="str">
            <v>N/A</v>
          </cell>
          <cell r="P305" t="str">
            <v>N/A</v>
          </cell>
          <cell r="Q305" t="str">
            <v>N/A</v>
          </cell>
          <cell r="R305">
            <v>45041</v>
          </cell>
          <cell r="S305">
            <v>45291</v>
          </cell>
          <cell r="T305">
            <v>250</v>
          </cell>
          <cell r="U305">
            <v>45291</v>
          </cell>
          <cell r="V305" t="str">
            <v>15 TFTL/TL+4 ME O 6 SES+4 ME</v>
          </cell>
          <cell r="W305"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05"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305">
            <v>525</v>
          </cell>
          <cell r="Z305">
            <v>93151501</v>
          </cell>
          <cell r="AA305">
            <v>38460399</v>
          </cell>
          <cell r="AB305">
            <v>38460399</v>
          </cell>
          <cell r="AM305">
            <v>4048463</v>
          </cell>
          <cell r="AQ305" t="str">
            <v>N/A</v>
          </cell>
          <cell r="AR305">
            <v>605</v>
          </cell>
          <cell r="AS305">
            <v>45016</v>
          </cell>
          <cell r="AT305">
            <v>1999940748</v>
          </cell>
          <cell r="AU305">
            <v>6167</v>
          </cell>
          <cell r="AV305">
            <v>45036</v>
          </cell>
          <cell r="AW305">
            <v>38460399</v>
          </cell>
          <cell r="AX305" t="str">
            <v>A-02-02-02-008-003-01</v>
          </cell>
          <cell r="AY305" t="str">
            <v>SERVICIOS DE CONSULTORÍA EN ADMINISTRACIÓN Y SERVICIOS DE GESTIÓN; SERVICIOS DE TECNOLOGÍA DE LA INFORMACIÓN</v>
          </cell>
          <cell r="AZ305" t="str">
            <v>SEGUROS DEL ESTADO</v>
          </cell>
          <cell r="BA305" t="str">
            <v>14-44-101180466</v>
          </cell>
          <cell r="BB305">
            <v>45037</v>
          </cell>
          <cell r="BC305" t="str">
            <v>CUMPLIMIENTO</v>
          </cell>
          <cell r="BD305">
            <v>25</v>
          </cell>
          <cell r="BE305">
            <v>9615099.75</v>
          </cell>
          <cell r="BF305">
            <v>45036</v>
          </cell>
          <cell r="BG305">
            <v>45041</v>
          </cell>
          <cell r="BH305">
            <v>45483</v>
          </cell>
          <cell r="BI305">
            <v>45037</v>
          </cell>
          <cell r="BJ305" t="str">
            <v>D. OTRAS PRESTACIONES</v>
          </cell>
          <cell r="BK305" t="str">
            <v>HEIDY PATRICIA PARRA CHAVARRO</v>
          </cell>
          <cell r="BM305">
            <v>52455010</v>
          </cell>
          <cell r="BN305" t="str">
            <v>GRUPO DE GESTIÓN DE RECONOCIMIENTOS</v>
          </cell>
          <cell r="BO305" t="str">
            <v>GESTOR DE OPERACIONES</v>
          </cell>
          <cell r="BP305" t="str">
            <v>ROSA ELIANA RODRIGUEZ BERNAL</v>
          </cell>
          <cell r="BQ305" t="str">
            <v>EN EJECUCION</v>
          </cell>
          <cell r="BX305">
            <v>45247</v>
          </cell>
          <cell r="BY305">
            <v>123</v>
          </cell>
        </row>
        <row r="306">
          <cell r="C306">
            <v>173</v>
          </cell>
          <cell r="D306" t="str">
            <v>ADRES-CPS-173-2023</v>
          </cell>
          <cell r="E306" t="str">
            <v>CONTRATACION DIRECTA</v>
          </cell>
          <cell r="F306" t="str">
            <v>PRESTACION DE SERVICIOS DE APOYO A LA GESTION</v>
          </cell>
          <cell r="G306" t="str">
            <v>INICIAL</v>
          </cell>
          <cell r="H306">
            <v>44950</v>
          </cell>
          <cell r="I306" t="str">
            <v>ANGELICA PATRICIA OSORIO LONDOÑO</v>
          </cell>
          <cell r="J306" t="str">
            <v>CC</v>
          </cell>
          <cell r="K306">
            <v>53159912</v>
          </cell>
          <cell r="L306">
            <v>9</v>
          </cell>
          <cell r="M306" t="str">
            <v>Bogotá</v>
          </cell>
          <cell r="N306" t="str">
            <v>N</v>
          </cell>
          <cell r="O306" t="str">
            <v>N/A</v>
          </cell>
          <cell r="P306" t="str">
            <v>N/A</v>
          </cell>
          <cell r="Q306" t="str">
            <v>N/A</v>
          </cell>
          <cell r="R306">
            <v>44953</v>
          </cell>
          <cell r="S306">
            <v>45072</v>
          </cell>
          <cell r="T306">
            <v>119</v>
          </cell>
          <cell r="U306">
            <v>45072</v>
          </cell>
          <cell r="V306" t="str">
            <v>15 TFTL/TL+4 ME O 6 SES+4 ME</v>
          </cell>
          <cell r="W30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30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306">
            <v>257</v>
          </cell>
          <cell r="Z306">
            <v>93151501</v>
          </cell>
          <cell r="AA306">
            <v>16193852</v>
          </cell>
          <cell r="AB306">
            <v>16193852</v>
          </cell>
          <cell r="AM306">
            <v>4048463</v>
          </cell>
          <cell r="AQ306" t="str">
            <v>N/A</v>
          </cell>
          <cell r="AR306">
            <v>448</v>
          </cell>
          <cell r="AS306">
            <v>44936</v>
          </cell>
          <cell r="AT306">
            <v>421040152</v>
          </cell>
          <cell r="AU306">
            <v>485</v>
          </cell>
          <cell r="AV306">
            <v>44950</v>
          </cell>
          <cell r="AW306">
            <v>16193852</v>
          </cell>
          <cell r="AX306" t="str">
            <v>A-02-02-02-008-003-01</v>
          </cell>
          <cell r="AY306" t="str">
            <v>SERVICIOS DE CONSULTORÍA EN ADMINISTRACIÓN Y SERVICIOS DE GESTIÓN; SERVICIOS DE TECNOLOGÍA DE LA INFORMACIÓN</v>
          </cell>
          <cell r="AZ306" t="str">
            <v>SEGUROS DEL ESTADO</v>
          </cell>
          <cell r="BA306" t="str">
            <v>14-44-101172292</v>
          </cell>
          <cell r="BB306">
            <v>44950</v>
          </cell>
          <cell r="BC306" t="str">
            <v>CUMPLIMIENTO</v>
          </cell>
          <cell r="BD306">
            <v>25</v>
          </cell>
          <cell r="BE306">
            <v>4048463</v>
          </cell>
          <cell r="BF306">
            <v>44950</v>
          </cell>
          <cell r="BG306">
            <v>44951</v>
          </cell>
          <cell r="BH306">
            <v>45260</v>
          </cell>
          <cell r="BI306">
            <v>44951</v>
          </cell>
          <cell r="BJ306" t="str">
            <v>D. OTRAS PRESTACIONES</v>
          </cell>
          <cell r="BK306" t="str">
            <v>MILLER ALEXANDER REINA ESCOBAR</v>
          </cell>
          <cell r="BM306">
            <v>70663332</v>
          </cell>
          <cell r="BN306" t="str">
            <v>GRUPO DE VALIDACIÓN DE RESULTADOS DE AUDITORÍA</v>
          </cell>
          <cell r="BO306" t="str">
            <v>GESTOR DE OPERACIONES</v>
          </cell>
          <cell r="BP306" t="str">
            <v>JOSE WILLMAN TORRRES GOMEZ</v>
          </cell>
          <cell r="BQ306" t="str">
            <v>TERMINADO</v>
          </cell>
          <cell r="BR306" t="str">
            <v>FEMENINO</v>
          </cell>
          <cell r="BS306" t="str">
            <v>Bogotá</v>
          </cell>
          <cell r="BT306" t="str">
            <v>DG 77 B No 116 B 42 Torre 2 Apto 303 Int 6</v>
          </cell>
          <cell r="BU306" t="str">
            <v> 3042957062</v>
          </cell>
          <cell r="BV306" t="str">
            <v>Angicita2207@gmail.com</v>
          </cell>
          <cell r="BW306">
            <v>31250</v>
          </cell>
          <cell r="BX306">
            <v>45247</v>
          </cell>
          <cell r="BY306">
            <v>38</v>
          </cell>
          <cell r="BZ306" t="str">
            <v xml:space="preserve">SANITAS </v>
          </cell>
          <cell r="CA306" t="str">
            <v>PROTECCION</v>
          </cell>
          <cell r="CB306" t="str">
            <v>POSITIVA</v>
          </cell>
          <cell r="CC306" t="str">
            <v>TECNICA PROFESIONAL EN CONTABILIDAD EN LAS ORGANIZACIONES</v>
          </cell>
          <cell r="CH306" t="str">
            <v>CO1.PCCNTR.4457900</v>
          </cell>
        </row>
        <row r="307">
          <cell r="C307">
            <v>569</v>
          </cell>
          <cell r="D307" t="str">
            <v>ADRES-CPS-569-2023</v>
          </cell>
          <cell r="E307" t="str">
            <v>CONTRATACION DIRECTA</v>
          </cell>
          <cell r="F307" t="str">
            <v>PRESTACION DE SERVICIOS PROFESIONALES</v>
          </cell>
          <cell r="G307" t="str">
            <v>INICIAL</v>
          </cell>
          <cell r="H307">
            <v>45076</v>
          </cell>
          <cell r="I307" t="str">
            <v>EDWARD CAMILO LONDOÑO SANCHEZ</v>
          </cell>
          <cell r="J307" t="str">
            <v>CC</v>
          </cell>
          <cell r="K307">
            <v>1014209294</v>
          </cell>
          <cell r="L307">
            <v>1</v>
          </cell>
          <cell r="N307" t="str">
            <v>N</v>
          </cell>
          <cell r="O307" t="str">
            <v>N/A</v>
          </cell>
          <cell r="P307" t="str">
            <v>N/A</v>
          </cell>
          <cell r="Q307" t="str">
            <v>N/A</v>
          </cell>
          <cell r="R307">
            <v>45078</v>
          </cell>
          <cell r="S307">
            <v>45291</v>
          </cell>
          <cell r="T307">
            <v>213</v>
          </cell>
          <cell r="U307">
            <v>45291</v>
          </cell>
          <cell r="W307" t="str">
            <v>Prestar servicios profesionales para apoyar el análisis de necesidades de las áreas funcionales, desarrollo, pruebas y despliegue de Sistemas de Información necesarios para la operación y fortalecimiento de los procesos de la Entidad</v>
          </cell>
          <cell r="X307" t="str">
            <v>1. Acompañar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cronogramas de actividades frente a los requerimientos a ser desarrollados. Esta documentación debe quedar registrada y almacenada dentro del repositorio que se defina por parte de la DGTIC. 3. Diseñar los desarrollos nuevos o existentes que sean requeridos para dar cumplimiento con las Historias de usuario definidas conforme con los requerimientos definidos por las áreas funcionales. Dicha documentación debe ser gestionada en la plataforma indicada por la DGTIC y con los lineamientos definidos por esta. 4. Codificar las aplicaciones, servicios, integraciones, mejoras requeridas para la construcción de soluciones tecnológicas que le sean asignadas por el supervisor en virtud del objeto del contrato. 5. Elaborar los documentos y manuales de las aplicaciones, servicios, integraciones y mejoras desarrolladas que le sean asignadas por el supervisor en virtud del objeto del contrato. Toda documentación deberá quedar almacenada dentro del repositorio que se defina por parte de la DGTIC. 6. Las demás actividades que se deriven del objeto y naturaleza del contrato, que para el efecto le designe la DGTIC</v>
          </cell>
          <cell r="Z307" t="str">
            <v>81111500
81111700</v>
          </cell>
          <cell r="AA307">
            <v>69594056</v>
          </cell>
          <cell r="AB307">
            <v>69594056</v>
          </cell>
          <cell r="AM307">
            <v>8699257</v>
          </cell>
          <cell r="AQ307" t="str">
            <v>N/A</v>
          </cell>
          <cell r="AR307">
            <v>691</v>
          </cell>
          <cell r="AS307">
            <v>45063</v>
          </cell>
          <cell r="AT307">
            <v>69594056</v>
          </cell>
          <cell r="AU307">
            <v>8530</v>
          </cell>
          <cell r="AV307">
            <v>45076</v>
          </cell>
          <cell r="AW307">
            <v>69594056</v>
          </cell>
          <cell r="AX307" t="str">
            <v>A-02-02-02-008-003-01</v>
          </cell>
          <cell r="AY307" t="str">
            <v>SERVICIOS DE CONSULTORÍA EN ADMINISTRACIÓN Y SERVICIOS DE GESTIÓN; SERVICIOS DE TECNOLOGÍA DE LA INFORMACIÓN</v>
          </cell>
          <cell r="AZ307" t="str">
            <v>ASEGURADORA SOLIDARIA DE COLOMBIA</v>
          </cell>
          <cell r="BA307" t="str">
            <v>380-47-994000135588</v>
          </cell>
          <cell r="BB307">
            <v>45076</v>
          </cell>
          <cell r="BC307" t="str">
            <v>CUMPLIMIENTO</v>
          </cell>
          <cell r="BD307">
            <v>25</v>
          </cell>
          <cell r="BE307">
            <v>17398514</v>
          </cell>
          <cell r="BF307">
            <v>45076</v>
          </cell>
          <cell r="BG307">
            <v>45076</v>
          </cell>
          <cell r="BH307">
            <v>45476</v>
          </cell>
          <cell r="BI307">
            <v>45077</v>
          </cell>
          <cell r="BJ307" t="str">
            <v>D. GESTION TECNOLOGIAS DE LA INFORMACION Y COMUNICACIONES</v>
          </cell>
          <cell r="BK307" t="str">
            <v>EDWIN ANDRES FERNANDEZ VILLAMIL</v>
          </cell>
          <cell r="BM307">
            <v>80092686</v>
          </cell>
          <cell r="BN307" t="str">
            <v>GRUPO DE GESTION DE PROYECTOS DE INFORMACION Y COMUNICACIONES</v>
          </cell>
          <cell r="BO307" t="str">
            <v>GESTOR DE OPERACIONES</v>
          </cell>
          <cell r="BP307" t="str">
            <v>ROSA ELIANA RODRIGUEZ BERNAL</v>
          </cell>
          <cell r="BQ307" t="str">
            <v>EN EJECUCION</v>
          </cell>
        </row>
        <row r="308">
          <cell r="C308">
            <v>50</v>
          </cell>
          <cell r="D308" t="str">
            <v>ADRES-CPS-050-2023</v>
          </cell>
          <cell r="E308" t="str">
            <v>CONTRATACION DIRECTA</v>
          </cell>
          <cell r="F308" t="str">
            <v>PRESTACION DE SERVICIOS PROFESIONALES</v>
          </cell>
          <cell r="G308" t="str">
            <v>INICIAL</v>
          </cell>
          <cell r="H308">
            <v>44956</v>
          </cell>
          <cell r="I308" t="str">
            <v>LILIA JOHANNA MONTAÑEZ NIETO</v>
          </cell>
          <cell r="J308" t="str">
            <v>CC</v>
          </cell>
          <cell r="K308">
            <v>53160005</v>
          </cell>
          <cell r="L308">
            <v>5</v>
          </cell>
          <cell r="M308" t="str">
            <v>Bogotá</v>
          </cell>
          <cell r="N308" t="str">
            <v>N</v>
          </cell>
          <cell r="O308" t="str">
            <v>N/A</v>
          </cell>
          <cell r="P308" t="str">
            <v>N/A</v>
          </cell>
          <cell r="Q308" t="str">
            <v>N/A</v>
          </cell>
          <cell r="R308">
            <v>44958</v>
          </cell>
          <cell r="S308">
            <v>45291</v>
          </cell>
          <cell r="T308">
            <v>211</v>
          </cell>
          <cell r="U308">
            <v>45169</v>
          </cell>
          <cell r="V308" t="str">
            <v>14 TP</v>
          </cell>
          <cell r="W308" t="str">
            <v xml:space="preserve">Prestar servicios profesionales para tramitar las respuestas a las PQRS. generación de reportes y cruce de bases de datos para los Entes de Control. Entidades del Sector Salud. Entidades Estatales y Privadas y Ciudadanía en general. relacionados con la BDUA </v>
          </cell>
          <cell r="X308" t="str">
            <v>1. Dar respuesta a las peticiones. quejas. reclamos y sugerencias que los ciudadanos formulen. y que se relacionen con el cumplimiento de la misión de la institución. 2. Proponer mejoras que permitan mejorar la gestión de las PQRS. 3. Tramitar la atención y respuesta en los tiempos establecidos por ley de las PQRS y asistencias técnicas que se reciban por los distintos canales de atención dispuestos por la ADRES y le sean asignados. que estén relacionados con la operación de la BDUA. BDEX y PVS. 4. Dar respuesta a las EPS en las inquietudes del proceso de BDUA para la correcta. oportuna y eficaz actualización de la información para la BDUA. BDEX y PVS. 5. Preparar y presentar los distintos informes requeridos por la ADRES. actores del sistema y entes de control relacionados con la operación de la BDUA. BDEX y PVS. a su vez. realizar los informes de control y seguimiento relacionados con la calidad y oportunidad en la entrega de los archivos remitidos por la EPS. EPS-S. entidades del régimen de excepción y especial. entidades prestadoras de planes voluntarios de salud. INPEC y entes territoriales. así como la asistencia técnica a las entidades participantes y preparar los informes y reportes de seguimiento que requiera la Entidad y que estén relacionados con el objeto contractual. 6. Apoyar en las respuestas a las EPS. aseguradores y entidades del régimen de excepción frente al fortalecimiento y mejoramiento de los procesos de reporte de maestros y novedades de afiliados a la BDUA. 7. Verificar y monitorear la correcta operación y resultados de los procesos de BDUA de acuerdo con las Resoluciones generadas por el Ministerio de Salud y Protección Social y el aseguramiento de la publicación de los resultados del proceso en el SFTP para que las entidades descarguen dicha información. 8. Realizar el seguimiento a las glosas que se generen dentro de los procesos de reporte de información por parte de EPS. EPS-S. entidades del régimen de excepción y especial. entidades prestadoras de planes voluntarios de salud. INPEC y entidades territoriales para asegurar el procesamiento del mayor número de novedades con oportunidad y calidad. 9. Llevar a cabo seguimiento a los procesos para el mejoramiento continuo de los procesos que se ejecutan. formular las recomendaciones y sugerencias para que se evalúe su conveniencia. 10. Las demás actividades que se deriven del objeto y naturaleza del contrato. que para el efecto le designe la DGTIC.</v>
          </cell>
          <cell r="Y308">
            <v>432</v>
          </cell>
          <cell r="Z308" t="str">
            <v>81111800
81112000</v>
          </cell>
          <cell r="AA308">
            <v>59238672</v>
          </cell>
          <cell r="AB308">
            <v>59238672</v>
          </cell>
          <cell r="AM308">
            <v>4936556</v>
          </cell>
          <cell r="AQ308" t="str">
            <v>N/A</v>
          </cell>
          <cell r="AR308">
            <v>511</v>
          </cell>
          <cell r="AS308">
            <v>44937</v>
          </cell>
          <cell r="AT308">
            <v>59238672</v>
          </cell>
          <cell r="AU308">
            <v>917</v>
          </cell>
          <cell r="AV308">
            <v>44956</v>
          </cell>
          <cell r="AW308">
            <v>59238672</v>
          </cell>
          <cell r="AX308" t="str">
            <v>A-02-02-02-008-003-01</v>
          </cell>
          <cell r="AY308" t="str">
            <v>SERVICIOS DE CONSULTORÍA EN ADMINISTRACIÓN Y SERVICIOS DE GESTIÓN; SERVICIOS DE TECNOLOGÍA DE LA INFORMACIÓN</v>
          </cell>
          <cell r="AZ308" t="str">
            <v>ASEGURADORA SOLIDARIA DE COLOMBIA</v>
          </cell>
          <cell r="BA308" t="str">
            <v>380-47-994000131359</v>
          </cell>
          <cell r="BB308">
            <v>44957</v>
          </cell>
          <cell r="BC308" t="str">
            <v>CUMPLIMIENTO</v>
          </cell>
          <cell r="BD308">
            <v>25</v>
          </cell>
          <cell r="BE308">
            <v>14809668</v>
          </cell>
          <cell r="BF308">
            <v>44956</v>
          </cell>
          <cell r="BG308">
            <v>44957</v>
          </cell>
          <cell r="BH308">
            <v>45507</v>
          </cell>
          <cell r="BI308">
            <v>44958</v>
          </cell>
          <cell r="BJ308" t="str">
            <v>D. GESTION TECNOLOGIAS DE LA INFORMACION Y COMUNICACIONES</v>
          </cell>
          <cell r="BK308" t="str">
            <v>WILMER GARCIA LONDOÑO</v>
          </cell>
          <cell r="BM308">
            <v>80152956</v>
          </cell>
          <cell r="BN308" t="str">
            <v>GRUPO DE GESTION DE OPERACIONES DE SISTEMAS DE INFORMACION</v>
          </cell>
          <cell r="BO308" t="str">
            <v>GESTOR DE OPERACIONES</v>
          </cell>
          <cell r="BP308" t="str">
            <v>ROSA ELIANA RODRIGUEZ BERNAL</v>
          </cell>
          <cell r="BQ308" t="str">
            <v>TERMINADO</v>
          </cell>
          <cell r="BR308" t="str">
            <v>FEMENINO</v>
          </cell>
          <cell r="BS308" t="str">
            <v>Bogotá</v>
          </cell>
          <cell r="BT308" t="str">
            <v>Diag 17 b N 90 53</v>
          </cell>
          <cell r="BU308">
            <v>3103173839</v>
          </cell>
          <cell r="BV308" t="str">
            <v>johannaljmn@hotmail.com</v>
          </cell>
          <cell r="BW308">
            <v>31069</v>
          </cell>
          <cell r="BX308">
            <v>45247</v>
          </cell>
          <cell r="BY308">
            <v>38</v>
          </cell>
          <cell r="BZ308" t="str">
            <v>SURA</v>
          </cell>
          <cell r="CA308" t="str">
            <v>COLFONDOS</v>
          </cell>
          <cell r="CB308" t="str">
            <v>POSITIVA</v>
          </cell>
          <cell r="CC308" t="str">
            <v>INGENIERO BIOMEDICO</v>
          </cell>
          <cell r="CH308" t="str">
            <v>CO1.PCCNTR.4514386</v>
          </cell>
        </row>
        <row r="309">
          <cell r="C309">
            <v>110</v>
          </cell>
          <cell r="D309" t="str">
            <v>ADRES-CPS-110-2023</v>
          </cell>
          <cell r="E309" t="str">
            <v>CONTRATACION DIRECTA</v>
          </cell>
          <cell r="F309" t="str">
            <v>PRESTACION DE SERVICIOS PROFESIONALES</v>
          </cell>
          <cell r="G309" t="str">
            <v>INICIAL</v>
          </cell>
          <cell r="H309">
            <v>44949</v>
          </cell>
          <cell r="I309" t="str">
            <v>DIANA CAROLINA LOPEZ VILLABON</v>
          </cell>
          <cell r="J309" t="str">
            <v>CC</v>
          </cell>
          <cell r="K309">
            <v>53165673</v>
          </cell>
          <cell r="L309">
            <v>8</v>
          </cell>
          <cell r="M309" t="str">
            <v>Bogotá</v>
          </cell>
          <cell r="N309" t="str">
            <v>N</v>
          </cell>
          <cell r="O309" t="str">
            <v>N/A</v>
          </cell>
          <cell r="P309" t="str">
            <v>N/A</v>
          </cell>
          <cell r="Q309" t="str">
            <v>N/A</v>
          </cell>
          <cell r="R309">
            <v>44951</v>
          </cell>
          <cell r="S309">
            <v>45070</v>
          </cell>
          <cell r="T309">
            <v>119</v>
          </cell>
          <cell r="U309">
            <v>45070</v>
          </cell>
          <cell r="V309" t="str">
            <v>8 TP + E + 29 MEPR</v>
          </cell>
          <cell r="W309" t="str">
            <v>Prestar servicios profesionales a la Dirección de Otras Prestaciones en las actividades relacionadas con la revisión. análisis. estandarización de las tecnologías en salud. auditoria y su calidad. así como la presentación de informes de dicha gestión.</v>
          </cell>
          <cell r="X309" t="str">
            <v>1. Apoyar en la elaboración de estudios. informes. actos administrativos y/o conceptos técnicos sobre el uso de servicios y tecnologías en salud en el marco de la vigencia del presupuesto máximo. así como en el reconocimiento de tecnologías no financiadas con UPC. no financiadas con cargo al presupuesto máximo. 2. Analizar la información disponible relacionada con la efectividad clínica de servicios o tecnologías en salud para brindar recomendaciones sobre la definición de las fuentes de financiamiento. exclusión o inclusión al Plan de Beneficios. 3. Apoyar en la elaboración de tablas de referencia como insumo para los procesos de verificación. control y pago de servicios y tecnologías no financiados con cargo a los presupuestos máximos; la implementación de alertas de monitoreo de presupuestos máximos. así como en el recálculo de los valores máximos de recobro cuando se requiera. 4. Realizar las revisiones de literatura clínica. revisiones sistemáticas. guías de práctica clínica como soporte para la elaboración de estudios. informes o documentos técnicos por parte de la ADRES sobre el uso adecuado de servicios y tecnologías en salud no financiadas por la UPC. 5. Brindar asistencia técnica en la elaboración de conceptos sobre el comportamiento fármaco-epidemiológico. así como el uso clínico de nuevos servicios y tecnologías en salud que orienten a la ADRES sobre los conceptos de evaluaciones en tecnologías en salud elaborados por terceros. 6. Apoyar en la actualización de las tablas de referencia publicada por la ADRES en el marco del saneamiento definitivo de los recobros por concepto de servicios y tecnologías de salud no financiados con cargo a la UPC del régimen contributivo – acuerdo de punto final. 7. Apoyar en la construcción de las alternativas que generen eficiencia en el gasto asociado a servicios y tecnologías en salud que no se financien a través de la UPC o presupuestos máximos. 8. Asistir y participar en las reuniones que le sean asignadas. emitiendo las recomendaciones pertinentes. 9. Las demás actividades que se deriven d</v>
          </cell>
          <cell r="Y309">
            <v>374</v>
          </cell>
          <cell r="Z309">
            <v>93151501</v>
          </cell>
          <cell r="AA309">
            <v>39163932</v>
          </cell>
          <cell r="AB309">
            <v>39163932</v>
          </cell>
          <cell r="AM309">
            <v>9790983</v>
          </cell>
          <cell r="AQ309" t="str">
            <v>N/A</v>
          </cell>
          <cell r="AR309">
            <v>489</v>
          </cell>
          <cell r="AS309">
            <v>44936</v>
          </cell>
          <cell r="AT309">
            <v>39163932</v>
          </cell>
          <cell r="AU309">
            <v>471</v>
          </cell>
          <cell r="AV309">
            <v>44949</v>
          </cell>
          <cell r="AW309">
            <v>39163932</v>
          </cell>
          <cell r="AX309" t="str">
            <v>A-02-02-02-008-003-01</v>
          </cell>
          <cell r="AY309" t="str">
            <v>SERVICIOS DE CONSULTORÍA EN ADMINISTRACIÓN Y SERVICIOS DE GESTIÓN; SERVICIOS DE TECNOLOGÍA DE LA INFORMACIÓN</v>
          </cell>
          <cell r="AZ309" t="str">
            <v>SEGUROS DEL ESTADO</v>
          </cell>
          <cell r="BA309" t="str">
            <v>14-44-101172271</v>
          </cell>
          <cell r="BB309">
            <v>44950</v>
          </cell>
          <cell r="BC309" t="str">
            <v>CUMPLIMIENTO</v>
          </cell>
          <cell r="BD309">
            <v>25</v>
          </cell>
          <cell r="BE309">
            <v>9790983</v>
          </cell>
          <cell r="BF309">
            <v>44949</v>
          </cell>
          <cell r="BG309">
            <v>44951</v>
          </cell>
          <cell r="BH309">
            <v>45290</v>
          </cell>
          <cell r="BI309">
            <v>44951</v>
          </cell>
          <cell r="BJ309" t="str">
            <v>D. OTRAS PRESTACIONES</v>
          </cell>
          <cell r="BK309" t="str">
            <v>WILLIAM ENRIQUE TORRES RODRIGUEZ</v>
          </cell>
          <cell r="BL309"/>
          <cell r="BM309">
            <v>11275886</v>
          </cell>
          <cell r="BN309" t="str">
            <v>GRUPO DE VERIFICACION Y AUDITORIA DE CUENTAS</v>
          </cell>
          <cell r="BO309" t="str">
            <v>GESTOR DE OPERACIONES</v>
          </cell>
          <cell r="BP309" t="str">
            <v>ESPERANZA RODRIGUEZ ROLDAN</v>
          </cell>
          <cell r="BQ309" t="str">
            <v>TERMINADO</v>
          </cell>
          <cell r="BR309" t="str">
            <v>FEMENINO</v>
          </cell>
          <cell r="BS309" t="str">
            <v>Bogotá</v>
          </cell>
          <cell r="BT309" t="str">
            <v>Diagonal 46 Sur No 52A-16 Apto 501 Venecia</v>
          </cell>
          <cell r="BU309">
            <v>3104763641</v>
          </cell>
          <cell r="BV309" t="str">
            <v>caritofucs31@gmsail.com</v>
          </cell>
          <cell r="BW309">
            <v>31250</v>
          </cell>
          <cell r="BX309">
            <v>45247</v>
          </cell>
          <cell r="BY309">
            <v>38</v>
          </cell>
          <cell r="BZ309" t="str">
            <v>SUSALUD SURA SURAMERCIANA EPS</v>
          </cell>
          <cell r="CA309" t="str">
            <v>PROTECCION</v>
          </cell>
          <cell r="CB309" t="str">
            <v>POSITIVA</v>
          </cell>
          <cell r="CC309" t="str">
            <v>ENFERMERIA</v>
          </cell>
          <cell r="CH309" t="str">
            <v>CO1.PCCNTR.4443918</v>
          </cell>
        </row>
        <row r="310">
          <cell r="C310">
            <v>629</v>
          </cell>
          <cell r="D310" t="str">
            <v>ADRES-CPS-629-2023</v>
          </cell>
          <cell r="E310" t="str">
            <v>CONTRATACION DIRECTA</v>
          </cell>
          <cell r="F310" t="str">
            <v>PRESTACION DE SERVICIOS PROFESIONALES</v>
          </cell>
          <cell r="G310" t="str">
            <v>INICIAL</v>
          </cell>
          <cell r="H310">
            <v>45091</v>
          </cell>
          <cell r="I310" t="str">
            <v>EDWIN RICARDO FUENTES CANO</v>
          </cell>
          <cell r="J310" t="str">
            <v>CC</v>
          </cell>
          <cell r="K310">
            <v>1032356824</v>
          </cell>
          <cell r="L310">
            <v>8</v>
          </cell>
          <cell r="M310" t="str">
            <v>Bogotá</v>
          </cell>
          <cell r="N310" t="str">
            <v>N</v>
          </cell>
          <cell r="O310" t="str">
            <v>N/A</v>
          </cell>
          <cell r="P310" t="str">
            <v>N/A</v>
          </cell>
          <cell r="Q310" t="str">
            <v>N/A</v>
          </cell>
          <cell r="R310">
            <v>45097</v>
          </cell>
          <cell r="S310">
            <v>45291</v>
          </cell>
          <cell r="T310">
            <v>194</v>
          </cell>
          <cell r="U310">
            <v>45291</v>
          </cell>
          <cell r="V310" t="str">
            <v xml:space="preserve"> 12 TP+E+5 ME</v>
          </cell>
          <cell r="W310"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310"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Z310">
            <v>93151501</v>
          </cell>
          <cell r="AA310">
            <v>48073504</v>
          </cell>
          <cell r="AB310">
            <v>48073504</v>
          </cell>
          <cell r="AM310">
            <v>6009188</v>
          </cell>
          <cell r="AQ310" t="str">
            <v>N/A</v>
          </cell>
          <cell r="AR310">
            <v>758</v>
          </cell>
          <cell r="AS310">
            <v>45071</v>
          </cell>
          <cell r="AT310">
            <v>144220512</v>
          </cell>
          <cell r="AU310">
            <v>10128</v>
          </cell>
          <cell r="AV310">
            <v>45091</v>
          </cell>
          <cell r="AW310">
            <v>48073504</v>
          </cell>
          <cell r="AX310" t="str">
            <v>A-02-02-02-008-003-01</v>
          </cell>
          <cell r="AY310" t="str">
            <v>SERVICIOS DE CONSULTORÍA EN ADMINISTRACIÓN Y SERVICIOS DE GESTIÓN; SERVICIOS DE TECNOLOGÍA DE LA INFORMACIÓN</v>
          </cell>
          <cell r="AZ310" t="str">
            <v>SEGUROS DEL ESTADO</v>
          </cell>
          <cell r="BA310" t="str">
            <v>14-44-101184918</v>
          </cell>
          <cell r="BB310">
            <v>45091</v>
          </cell>
          <cell r="BC310" t="str">
            <v>CUMPLIMIENTO</v>
          </cell>
          <cell r="BD310">
            <v>25</v>
          </cell>
          <cell r="BE310">
            <v>12018376</v>
          </cell>
          <cell r="BF310">
            <v>45091</v>
          </cell>
          <cell r="BG310">
            <v>45092</v>
          </cell>
          <cell r="BH310">
            <v>45493</v>
          </cell>
          <cell r="BI310">
            <v>45092</v>
          </cell>
          <cell r="BJ310" t="str">
            <v>D. OTRAS PRESTACIONES</v>
          </cell>
          <cell r="BK310" t="str">
            <v>LORENA FABIOLA AMEZQUITA BECERRA</v>
          </cell>
          <cell r="BM310">
            <v>46458408</v>
          </cell>
          <cell r="BN310" t="str">
            <v>GRUPO DE GESTIÓN DE RECONOCIMIENTOS</v>
          </cell>
          <cell r="BO310" t="str">
            <v>GESTOR DE OPERACIONES</v>
          </cell>
          <cell r="BP310" t="str">
            <v>ROSA ELIANA RODRIGUEZ BERNAL</v>
          </cell>
          <cell r="BQ310" t="str">
            <v>EN EJECUCION</v>
          </cell>
        </row>
        <row r="311">
          <cell r="C311">
            <v>47</v>
          </cell>
          <cell r="D311" t="str">
            <v>ADRES-CPS-047-2023</v>
          </cell>
          <cell r="E311" t="str">
            <v>CONTRATACION DIRECTA</v>
          </cell>
          <cell r="F311" t="str">
            <v>PRESTACION DE SERVICIOS DE APOYO A LA GESTION</v>
          </cell>
          <cell r="G311" t="str">
            <v>INICIAL</v>
          </cell>
          <cell r="H311">
            <v>44945</v>
          </cell>
          <cell r="I311" t="str">
            <v>YULY MARGOTH OTALORA BERNAL</v>
          </cell>
          <cell r="J311" t="str">
            <v>CC</v>
          </cell>
          <cell r="K311">
            <v>53166342</v>
          </cell>
          <cell r="L311">
            <v>1</v>
          </cell>
          <cell r="M311" t="str">
            <v>Bogotá</v>
          </cell>
          <cell r="N311" t="str">
            <v>N</v>
          </cell>
          <cell r="O311" t="str">
            <v>N/A</v>
          </cell>
          <cell r="P311" t="str">
            <v>N/A</v>
          </cell>
          <cell r="Q311" t="str">
            <v>N/A</v>
          </cell>
          <cell r="R311">
            <v>44946</v>
          </cell>
          <cell r="S311">
            <v>45065</v>
          </cell>
          <cell r="T311">
            <v>119</v>
          </cell>
          <cell r="U311">
            <v>45065</v>
          </cell>
          <cell r="V311" t="str">
            <v xml:space="preserve"> 14A TFT/TL+21 ME O 6 SES + 21 ME</v>
          </cell>
          <cell r="W311" t="str">
            <v>Apoyar técnicamente a la Dirección de Gestión de Tecnologías de Información y Comunicaciones en las actividades de gestión de cambios por ajustes o mantenimiento evolutivo y la normal operación de los servicios de tecnología asociados a los aplicativos que soportan los procesos misionales de la entidad</v>
          </cell>
          <cell r="X311" t="str">
            <v>1. Apoyar a la DGTIC en las actividades de soporte. mantenimiento. desarrollo. actualización e integración de los aplicativos de las líneas misionales. cuando así le sea requerido por necesidades estratégicas de la Entidad; documentando y notificando al usuario funcional y área técnica que sean solicitados de los componentes de software y aplicativos que soportan la operación. 2. Apoyar la realización de las actividades relacionadas con el soporte de plataforma para la operación del software requeridos para mantener el correcto funcionamiento de la operación en los procesos de auditoría integral en salud. jurídica y financiera a los recobros por servicios y tecnología no financiadas con cargo a la UPC y reclamaciones por accidentes de tránsito. eventos catastróficos. terroristas o los demás eventos aprobados por el MSPS. en los términos que lo requiera la DGTIC. 3. Preparar y presentar los distintos informes requeridos por la ADRES. actores del sistema y entes de control relacionados con auditoría integral en salud. jurídica y financiera a los recobros por servicios y tecnología no financiadas con cargo a la UPC y reclamaciones por accidentes de tránsito y eventos catastróficos y terroristas. 4. Llevar a cabo seguimiento a los procesos para el mejoramiento continuo. formular las recomendaciones y sugerencias para que se evalúe su conveniencia. 5. Las demás actividades que se deriven del objeto y naturaleza del contrato. que para el efecto le designe la DGTIC.</v>
          </cell>
          <cell r="Y311">
            <v>417</v>
          </cell>
          <cell r="Z311">
            <v>81111800</v>
          </cell>
          <cell r="AA311">
            <v>19091496</v>
          </cell>
          <cell r="AB311">
            <v>19091496</v>
          </cell>
          <cell r="AM311">
            <v>4772874</v>
          </cell>
          <cell r="AQ311" t="str">
            <v>N/A</v>
          </cell>
          <cell r="AR311">
            <v>496</v>
          </cell>
          <cell r="AS311">
            <v>44937</v>
          </cell>
          <cell r="AT311">
            <v>19091496</v>
          </cell>
          <cell r="AU311">
            <v>430</v>
          </cell>
          <cell r="AV311">
            <v>44945</v>
          </cell>
          <cell r="AW311">
            <v>19091496</v>
          </cell>
          <cell r="AX311" t="str">
            <v>A-02-02-02-008-003-01</v>
          </cell>
          <cell r="AY311" t="str">
            <v>SERVICIOS DE CONSULTORÍA EN ADMINISTRACIÓN Y SERVICIOS DE GESTIÓN; SERVICIOS DE TECNOLOGÍA DE LA INFORMACIÓN</v>
          </cell>
          <cell r="AZ311" t="str">
            <v>SEGUROS DEL ESTADO</v>
          </cell>
          <cell r="BA311" t="str">
            <v>11-44-101196377</v>
          </cell>
          <cell r="BB311">
            <v>44946</v>
          </cell>
          <cell r="BC311" t="str">
            <v>CUMPLIMIENTO</v>
          </cell>
          <cell r="BD311">
            <v>25</v>
          </cell>
          <cell r="BE311">
            <v>4772874</v>
          </cell>
          <cell r="BF311">
            <v>44945</v>
          </cell>
          <cell r="BG311">
            <v>44946</v>
          </cell>
          <cell r="BH311">
            <v>45251</v>
          </cell>
          <cell r="BI311">
            <v>44946</v>
          </cell>
          <cell r="BJ311" t="str">
            <v>D. GESTION TECNOLOGIAS DE LA INFORMACION Y COMUNICACIONES</v>
          </cell>
          <cell r="BK311" t="str">
            <v>OSCAR RODRIGO RAMIREZ MERCHAN</v>
          </cell>
          <cell r="BL311" t="str">
            <v>ISAI AVILA WILCHES A PARTIR DEL 1/02/2023 RAD 20231450006613</v>
          </cell>
          <cell r="BM311">
            <v>80722645</v>
          </cell>
          <cell r="BN311" t="str">
            <v>D. GESTION TECNOLOGIAS DE LA INFORMACION Y COMUNICACIONES</v>
          </cell>
          <cell r="BO311" t="str">
            <v>GESTOR DE OPERACIONES</v>
          </cell>
          <cell r="BP311" t="str">
            <v>ROSA ELIANA RODRIGUEZ BERNAL</v>
          </cell>
          <cell r="BQ311" t="str">
            <v>TERMINADO</v>
          </cell>
          <cell r="BR311" t="str">
            <v>FEMENINO</v>
          </cell>
          <cell r="BS311" t="str">
            <v>Bogotá</v>
          </cell>
          <cell r="BT311" t="str">
            <v>DIAGONAL 61 No 20 B 36 sur Casa Parques de Tunal</v>
          </cell>
          <cell r="BU311">
            <v>3013502815</v>
          </cell>
          <cell r="BV311" t="str">
            <v>yulyotalora@gmail.com</v>
          </cell>
          <cell r="BW311">
            <v>31098</v>
          </cell>
          <cell r="BX311">
            <v>45247</v>
          </cell>
          <cell r="BY311">
            <v>38</v>
          </cell>
          <cell r="BZ311" t="str">
            <v>SALUDTOTAL</v>
          </cell>
          <cell r="CA311" t="str">
            <v>COLFONDOS</v>
          </cell>
          <cell r="CB311" t="str">
            <v>POSITIVA</v>
          </cell>
          <cell r="CC311" t="str">
            <v>TECNOLOGIA EN SISTEMAS DE COMPUTACION</v>
          </cell>
          <cell r="CD311"/>
          <cell r="CH311" t="str">
            <v>CO1.PCCNTR.4411741</v>
          </cell>
        </row>
        <row r="312">
          <cell r="C312">
            <v>839</v>
          </cell>
          <cell r="D312" t="str">
            <v>ADRES-CPS-839-2023</v>
          </cell>
          <cell r="E312" t="str">
            <v>CONTRATACION DIRECTA</v>
          </cell>
          <cell r="F312" t="str">
            <v>PRESTACION DE SERVICIOS PROFESIONALES</v>
          </cell>
          <cell r="G312" t="str">
            <v>INICIAL</v>
          </cell>
          <cell r="H312">
            <v>45094</v>
          </cell>
          <cell r="I312" t="str">
            <v>EFRAIN MENESES GONGORA</v>
          </cell>
          <cell r="J312" t="str">
            <v>CC</v>
          </cell>
          <cell r="K312">
            <v>11407882</v>
          </cell>
          <cell r="L312">
            <v>8</v>
          </cell>
          <cell r="N312" t="str">
            <v>N</v>
          </cell>
          <cell r="O312" t="str">
            <v>N/A</v>
          </cell>
          <cell r="P312" t="str">
            <v>N/A</v>
          </cell>
          <cell r="Q312" t="str">
            <v>N/A</v>
          </cell>
          <cell r="R312">
            <v>45099</v>
          </cell>
          <cell r="S312">
            <v>45291</v>
          </cell>
          <cell r="T312">
            <v>192</v>
          </cell>
          <cell r="U312">
            <v>45291</v>
          </cell>
          <cell r="W312" t="str">
            <v>Prestar servicios profesionales especializados a la Dirección de Otras Prestaciones de la ADRES liderando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312" t="str">
            <v>1. Apoyar en la estructuración o actualización de la metodología, manuales y procedimientos requeridos para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Participar en las actividades relacionadas con el proceso de auditoria concurrente sobre las reclamaciones. 3. Estructurar las actividades necesarias para el levantamiento y socialización del nomograma de las auditorias concurrentes que se encuentra a su cargo. 4. Coordinar con las Instituciones Prestadoras de Salud-IPS la gestión administrativa para la adecuada realización de las auditorias concurrentes. 5. Consolidar la información de las diferentes actividades del plan de auditoría concurrente. 6. Identificar y reportar alertas encontradas en la auditoria concurrente. 7. Realizar informe mensual reportar los hallazgos de auditoria para las distintas áreas encargadas de los planes de mejoramiento 8. Retroalimentar y hacer seguimientos de la productividad de los auditores concurrentes. 9. Presentar informe trimestral donde reporte los hallazgos de la auditoria concurrente y la generación y seguimiento a los planes de mejora realizados por las IPSs. 10. Asistir a las reuniones que señale el supervisor del contrato, relacionadas con el objeto del contrato. 11. Cumplir con las demás actividades que estén relacionadas con el objeto contractual</v>
          </cell>
          <cell r="Z312">
            <v>93151501</v>
          </cell>
          <cell r="AA312">
            <v>91000000</v>
          </cell>
          <cell r="AB312">
            <v>91000000</v>
          </cell>
          <cell r="AM312">
            <v>13000000</v>
          </cell>
          <cell r="AQ312" t="str">
            <v>N/A</v>
          </cell>
          <cell r="AR312">
            <v>732</v>
          </cell>
          <cell r="AS312">
            <v>45065</v>
          </cell>
          <cell r="AT312">
            <v>91000000</v>
          </cell>
          <cell r="AU312">
            <v>10221</v>
          </cell>
          <cell r="AV312">
            <v>45098</v>
          </cell>
          <cell r="AW312">
            <v>91000000</v>
          </cell>
          <cell r="AX312" t="str">
            <v>A-02-02-02-008-003-01</v>
          </cell>
          <cell r="AY312" t="str">
            <v>SERVICIOS DE CONSULTORÍA EN ADMINISTRACIÓN Y SERVICIOS DE GESTIÓN; SERVICIOS DE TECNOLOGÍA DE LA INFORMACIÓN</v>
          </cell>
          <cell r="AZ312" t="str">
            <v>SEGUROS DEL ESTADO</v>
          </cell>
          <cell r="BA312" t="str">
            <v>37-44-101041036</v>
          </cell>
          <cell r="BB312">
            <v>45097</v>
          </cell>
          <cell r="BC312" t="str">
            <v>CUMPLIMIENTO</v>
          </cell>
          <cell r="BD312">
            <v>25</v>
          </cell>
          <cell r="BE312">
            <v>22750000</v>
          </cell>
          <cell r="BF312">
            <v>45093</v>
          </cell>
          <cell r="BG312">
            <v>45099</v>
          </cell>
          <cell r="BH312">
            <v>45476</v>
          </cell>
          <cell r="BI312">
            <v>45097</v>
          </cell>
          <cell r="BJ312" t="str">
            <v>D. OTRAS PRESTACIONES</v>
          </cell>
          <cell r="BK312" t="str">
            <v>MAYRA ALEJANDRA PEREZ BEJARANO-CAMILO ANDRES PLAZAS VELOZA RAD 20236400054973 A PARTIR DEL 1 DE SEPTIEMBRE</v>
          </cell>
          <cell r="BM312">
            <v>1026550881</v>
          </cell>
          <cell r="BN312" t="str">
            <v>GRUPO DE VERIFICACIÓN Y AUDITORÍA DE CUENTAS</v>
          </cell>
          <cell r="BO312" t="str">
            <v>GESTOR DE OPERACIONES</v>
          </cell>
          <cell r="BP312" t="str">
            <v>JUAN CAMILO MARTINEZ RODRIGUEZ</v>
          </cell>
          <cell r="BQ312" t="str">
            <v>EN EJECUCION</v>
          </cell>
          <cell r="BU312"/>
        </row>
        <row r="313">
          <cell r="C313">
            <v>294</v>
          </cell>
          <cell r="D313" t="str">
            <v>ADRES-CPS-294-2023</v>
          </cell>
          <cell r="E313" t="str">
            <v>CONTRATACION DIRECTA</v>
          </cell>
          <cell r="F313" t="str">
            <v>PRESTACION DE SERVICIOS PROFESIONALES</v>
          </cell>
          <cell r="G313" t="str">
            <v>INICIAL</v>
          </cell>
          <cell r="H313">
            <v>44963</v>
          </cell>
          <cell r="I313" t="str">
            <v>DIANA MARCELA VEGA CIFUENTES</v>
          </cell>
          <cell r="J313" t="str">
            <v>CC</v>
          </cell>
          <cell r="K313">
            <v>53893070</v>
          </cell>
          <cell r="L313">
            <v>1</v>
          </cell>
          <cell r="M313" t="str">
            <v>Bogotá</v>
          </cell>
          <cell r="N313" t="str">
            <v>N</v>
          </cell>
          <cell r="O313" t="str">
            <v>N/A</v>
          </cell>
          <cell r="P313" t="str">
            <v>N/A</v>
          </cell>
          <cell r="Q313" t="str">
            <v>N/A</v>
          </cell>
          <cell r="R313">
            <v>44965</v>
          </cell>
          <cell r="S313">
            <v>45084</v>
          </cell>
          <cell r="T313">
            <v>119</v>
          </cell>
          <cell r="U313">
            <v>45084</v>
          </cell>
          <cell r="V313" t="str">
            <v>13 TP+25 MEP</v>
          </cell>
          <cell r="W31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1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313">
            <v>228</v>
          </cell>
          <cell r="Z313">
            <v>93151501</v>
          </cell>
          <cell r="AA313">
            <v>20731148</v>
          </cell>
          <cell r="AB313">
            <v>20731148</v>
          </cell>
          <cell r="AM313">
            <v>5182787</v>
          </cell>
          <cell r="AQ313" t="str">
            <v>N/A</v>
          </cell>
          <cell r="AR313">
            <v>449</v>
          </cell>
          <cell r="AS313">
            <v>44936</v>
          </cell>
          <cell r="AT313">
            <v>539009848</v>
          </cell>
          <cell r="AU313">
            <v>2492</v>
          </cell>
          <cell r="AV313">
            <v>44964</v>
          </cell>
          <cell r="AW313">
            <v>20731148</v>
          </cell>
          <cell r="AX313" t="str">
            <v>A-02-02-02-008-003-01</v>
          </cell>
          <cell r="AY313" t="str">
            <v>SERVICIOS DE CONSULTORÍA EN ADMINISTRACIÓN Y SERVICIOS DE GESTIÓN; SERVICIOS DE TECNOLOGÍA DE LA INFORMACIÓN</v>
          </cell>
          <cell r="AZ313" t="str">
            <v>SEGUROS DEL ESTADO</v>
          </cell>
          <cell r="BA313" t="str">
            <v>14-44-101174048</v>
          </cell>
          <cell r="BB313">
            <v>44964</v>
          </cell>
          <cell r="BC313" t="str">
            <v>CUMPLIMIENTO</v>
          </cell>
          <cell r="BD313">
            <v>25</v>
          </cell>
          <cell r="BE313">
            <v>5182787</v>
          </cell>
          <cell r="BF313">
            <v>44963</v>
          </cell>
          <cell r="BG313">
            <v>44965</v>
          </cell>
          <cell r="BH313">
            <v>45275</v>
          </cell>
          <cell r="BI313">
            <v>44964</v>
          </cell>
          <cell r="BJ313" t="str">
            <v>D. OTRAS PRESTACIONES</v>
          </cell>
          <cell r="BK313" t="str">
            <v>WILSON RUBIEL VELASQUEZ CASTAÑEDA</v>
          </cell>
          <cell r="BM313">
            <v>79541341</v>
          </cell>
          <cell r="BN313" t="str">
            <v>GRUPO DE VALIDACIÓN DE RESULTADOS DE AUDITORÍA</v>
          </cell>
          <cell r="BO313" t="str">
            <v>GESTOR DE OPERACIONES</v>
          </cell>
          <cell r="BP313" t="str">
            <v>KARLA MAYELIS MENGUAL REDONDO</v>
          </cell>
          <cell r="BQ313" t="str">
            <v>TERMINADO</v>
          </cell>
          <cell r="BR313" t="str">
            <v>FEMENINO</v>
          </cell>
          <cell r="BS313" t="str">
            <v>Bogotá</v>
          </cell>
          <cell r="BT313" t="str">
            <v>CLL 27 A 2 A ESTE 33 AP 308</v>
          </cell>
          <cell r="BU313">
            <v>3132389957</v>
          </cell>
          <cell r="BV313" t="str">
            <v>DMVC500@HOTMAIL.COM</v>
          </cell>
          <cell r="BW313">
            <v>30774</v>
          </cell>
          <cell r="BX313">
            <v>45247</v>
          </cell>
          <cell r="BY313">
            <v>39</v>
          </cell>
          <cell r="BZ313" t="str">
            <v>SALUD TOTAL</v>
          </cell>
          <cell r="CA313" t="str">
            <v>PORVENIR</v>
          </cell>
          <cell r="CB313" t="str">
            <v>POSITIVA</v>
          </cell>
          <cell r="CC313" t="str">
            <v>ADM EMPRESAS-ESP EN GERENCIA DE LA CALIDAD EN SALUD</v>
          </cell>
          <cell r="CH313" t="str">
            <v>CO1.PCCNTR.4567239</v>
          </cell>
        </row>
        <row r="314">
          <cell r="C314">
            <v>908</v>
          </cell>
          <cell r="D314" t="str">
            <v>ADRES-CPS-908-2023</v>
          </cell>
          <cell r="E314" t="str">
            <v>CONTRATACION DIRECTA</v>
          </cell>
          <cell r="F314" t="str">
            <v>PRESTACION DE SERVICIOS PROFESIONALES</v>
          </cell>
          <cell r="G314" t="str">
            <v>INICIAL</v>
          </cell>
          <cell r="H314">
            <v>45120</v>
          </cell>
          <cell r="I314" t="str">
            <v>ELIANA GUISSELLY DOMINGUEZ PORTILLO</v>
          </cell>
          <cell r="J314" t="str">
            <v>CC</v>
          </cell>
          <cell r="K314">
            <v>1086134373</v>
          </cell>
          <cell r="L314">
            <v>1</v>
          </cell>
          <cell r="M314"/>
          <cell r="N314" t="str">
            <v>N</v>
          </cell>
          <cell r="O314" t="str">
            <v>N/A</v>
          </cell>
          <cell r="P314" t="str">
            <v>N/A</v>
          </cell>
          <cell r="Q314" t="str">
            <v>N/A</v>
          </cell>
          <cell r="R314">
            <v>45124</v>
          </cell>
          <cell r="S314">
            <v>45291</v>
          </cell>
          <cell r="T314">
            <v>167</v>
          </cell>
          <cell r="U314">
            <v>45291</v>
          </cell>
          <cell r="V314" t="str">
            <v>13 TP+25 MEP</v>
          </cell>
          <cell r="W314"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31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314"/>
          <cell r="Z314">
            <v>93151501</v>
          </cell>
          <cell r="AA314">
            <v>36279509</v>
          </cell>
          <cell r="AB314">
            <v>36279509</v>
          </cell>
          <cell r="AC314"/>
          <cell r="AD314"/>
          <cell r="AE314"/>
          <cell r="AF314"/>
          <cell r="AG314"/>
          <cell r="AH314"/>
          <cell r="AI314"/>
          <cell r="AJ314"/>
          <cell r="AK314"/>
          <cell r="AL314"/>
          <cell r="AM314">
            <v>5182787</v>
          </cell>
          <cell r="AN314"/>
          <cell r="AO314"/>
          <cell r="AP314"/>
          <cell r="AQ314" t="str">
            <v>N/A</v>
          </cell>
          <cell r="AR314">
            <v>687</v>
          </cell>
          <cell r="AS314">
            <v>45062</v>
          </cell>
          <cell r="AT314">
            <v>943267234</v>
          </cell>
          <cell r="AU314">
            <v>12897</v>
          </cell>
          <cell r="AV314">
            <v>45121</v>
          </cell>
          <cell r="AW314">
            <v>36279509</v>
          </cell>
          <cell r="AX314" t="str">
            <v>A-02-02-02-008-003-01</v>
          </cell>
          <cell r="AY314" t="str">
            <v>SERVICIOS DE CONSULTORÍA EN ADMINISTRACIÓN Y SERVICIOS DE GESTIÓN; SERVICIOS DE TECNOLOGÍA DE LA INFORMACIÓN</v>
          </cell>
          <cell r="AZ314" t="str">
            <v>SEGUROS DEL ESTADO</v>
          </cell>
          <cell r="BA314" t="str">
            <v>14-44-101188113</v>
          </cell>
          <cell r="BB314">
            <v>45120</v>
          </cell>
          <cell r="BC314" t="str">
            <v>CUMPLIMIENTO</v>
          </cell>
          <cell r="BD314">
            <v>25</v>
          </cell>
          <cell r="BE314">
            <v>9069877.25</v>
          </cell>
          <cell r="BF314">
            <v>45120</v>
          </cell>
          <cell r="BG314">
            <v>45121</v>
          </cell>
          <cell r="BH314">
            <v>45493</v>
          </cell>
          <cell r="BI314">
            <v>45122</v>
          </cell>
          <cell r="BJ314" t="str">
            <v>D. OTRAS PRESTACIONES</v>
          </cell>
          <cell r="BK314" t="str">
            <v>MILLER ALEXANDER REINA ESCOBAR-WILSON RUBIEL VELASQUEZ CASTAÑEDA RAD 20236400051293 DEL 11 DE AGOSTO AL 30 DE AGOSTO ALCANCE HASTA EL 30 DE SEPTIEMBRE RAD 20236400059363</v>
          </cell>
          <cell r="BL314"/>
          <cell r="BM314">
            <v>70663332</v>
          </cell>
          <cell r="BN314" t="str">
            <v>GRUPO DE VALIDACIÓN DE RESULTADOS DE AUDITORÍA</v>
          </cell>
          <cell r="BO314" t="str">
            <v>GESTOR DE OPERACIONES</v>
          </cell>
          <cell r="BP314" t="str">
            <v>JENNY CAROLINA GARCIA VARON</v>
          </cell>
          <cell r="BQ314" t="str">
            <v>EN EJECUCION</v>
          </cell>
          <cell r="BR314"/>
          <cell r="BS314"/>
          <cell r="BT314"/>
          <cell r="BU314"/>
          <cell r="BV314"/>
          <cell r="BW314"/>
          <cell r="BX314"/>
          <cell r="BY314"/>
          <cell r="BZ314"/>
          <cell r="CA314"/>
          <cell r="CB314"/>
          <cell r="CC314"/>
          <cell r="CD314"/>
          <cell r="CE314"/>
          <cell r="CF314"/>
          <cell r="CG314"/>
          <cell r="CH314"/>
          <cell r="CI314"/>
          <cell r="CJ314"/>
          <cell r="CK314"/>
          <cell r="CL314"/>
          <cell r="CM314"/>
          <cell r="CN314"/>
          <cell r="CO314"/>
        </row>
        <row r="315">
          <cell r="C315">
            <v>248</v>
          </cell>
          <cell r="D315" t="str">
            <v>ADRES-CPS-248-2023</v>
          </cell>
          <cell r="E315" t="str">
            <v>CONTRATACION DIRECTA</v>
          </cell>
          <cell r="F315" t="str">
            <v>PRESTACION DE SERVICIOS PROFESIONALES</v>
          </cell>
          <cell r="G315" t="str">
            <v>INICIAL</v>
          </cell>
          <cell r="H315">
            <v>44956</v>
          </cell>
          <cell r="I315" t="str">
            <v>PAOLA ANDREA ROMERO CAMACHO</v>
          </cell>
          <cell r="J315" t="str">
            <v>CC</v>
          </cell>
          <cell r="K315">
            <v>53907456</v>
          </cell>
          <cell r="L315">
            <v>1</v>
          </cell>
          <cell r="M315" t="str">
            <v>Bogotá</v>
          </cell>
          <cell r="N315" t="str">
            <v>N</v>
          </cell>
          <cell r="O315" t="str">
            <v>N/A</v>
          </cell>
          <cell r="P315" t="str">
            <v>N/A</v>
          </cell>
          <cell r="Q315" t="str">
            <v>N/A</v>
          </cell>
          <cell r="R315">
            <v>44958</v>
          </cell>
          <cell r="S315">
            <v>45077</v>
          </cell>
          <cell r="T315">
            <v>93</v>
          </cell>
          <cell r="U315">
            <v>45051</v>
          </cell>
          <cell r="W315"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315"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315">
            <v>175</v>
          </cell>
          <cell r="Z315">
            <v>80121706</v>
          </cell>
          <cell r="AA315">
            <v>27904000</v>
          </cell>
          <cell r="AB315">
            <v>27904000</v>
          </cell>
          <cell r="AC315">
            <v>45051</v>
          </cell>
          <cell r="AD315"/>
          <cell r="AF315"/>
          <cell r="AG315"/>
          <cell r="AJ315"/>
          <cell r="AK315"/>
          <cell r="AM315">
            <v>6976000</v>
          </cell>
          <cell r="AQ315" t="str">
            <v>N/A</v>
          </cell>
          <cell r="AR315">
            <v>517</v>
          </cell>
          <cell r="AS315">
            <v>44938</v>
          </cell>
          <cell r="AT315">
            <v>423861760</v>
          </cell>
          <cell r="AU315">
            <v>911</v>
          </cell>
          <cell r="AV315">
            <v>44956</v>
          </cell>
          <cell r="AW315">
            <v>27904000</v>
          </cell>
          <cell r="AX315" t="str">
            <v>A-02-02-02-008-002-01</v>
          </cell>
          <cell r="AY315" t="str">
            <v>SERVICIOS JURÍDICOS</v>
          </cell>
          <cell r="AZ315" t="str">
            <v>SEGUROS DEL ESTADO</v>
          </cell>
          <cell r="BA315" t="str">
            <v>33-44-101234987</v>
          </cell>
          <cell r="BB315">
            <v>44954</v>
          </cell>
          <cell r="BC315" t="str">
            <v>CUMPLIMIENTO</v>
          </cell>
          <cell r="BD315">
            <v>25</v>
          </cell>
          <cell r="BE315">
            <v>6976000</v>
          </cell>
          <cell r="BF315">
            <v>44953</v>
          </cell>
          <cell r="BG315">
            <v>44956</v>
          </cell>
          <cell r="BH315">
            <v>45260</v>
          </cell>
          <cell r="BI315">
            <v>44953</v>
          </cell>
          <cell r="BJ315" t="str">
            <v>O. ASESORA JURIDICA</v>
          </cell>
          <cell r="BK315" t="str">
            <v>CLAUDIA PAOLA PEREZ SUA</v>
          </cell>
          <cell r="BM315">
            <v>1014242822</v>
          </cell>
          <cell r="BN315" t="str">
            <v>GRUPO DE REPRESENTACION JUDICIAL</v>
          </cell>
          <cell r="BO315" t="str">
            <v>GESTOR DE OPERACIONES</v>
          </cell>
          <cell r="BP315" t="str">
            <v>KELLY JHOANA ITURRIAGO TORREGROSA</v>
          </cell>
          <cell r="BQ315" t="str">
            <v>TERMINADO</v>
          </cell>
          <cell r="BR315" t="str">
            <v>FEMENINO</v>
          </cell>
          <cell r="BS315" t="str">
            <v>Bogotá</v>
          </cell>
          <cell r="BT315" t="str">
            <v>Cl 127A - 49 67 INT. 2 APTO 103</v>
          </cell>
          <cell r="BU315"/>
          <cell r="BV315" t="str">
            <v>paolaromeroc@hotmail.com</v>
          </cell>
          <cell r="BW315">
            <v>31255</v>
          </cell>
          <cell r="BX315">
            <v>45247</v>
          </cell>
          <cell r="BY315">
            <v>38</v>
          </cell>
          <cell r="BZ315" t="str">
            <v>SANITAS</v>
          </cell>
          <cell r="CA315" t="str">
            <v>COLPENSIONES</v>
          </cell>
          <cell r="CB315" t="str">
            <v>POSITIVA</v>
          </cell>
          <cell r="CC315" t="str">
            <v>ABOGADA-ESP EN DERECHO PUBLICO</v>
          </cell>
          <cell r="CH315" t="str">
            <v>CO1.PCCNTR.4495209</v>
          </cell>
        </row>
        <row r="316">
          <cell r="C316">
            <v>554</v>
          </cell>
          <cell r="D316" t="str">
            <v>ADRES-CPS-554-2023</v>
          </cell>
          <cell r="E316" t="str">
            <v>CONTRATACION DIRECTA</v>
          </cell>
          <cell r="F316" t="str">
            <v>PRESTACION DE SERVICIOS PROFESIONALES</v>
          </cell>
          <cell r="G316" t="str">
            <v>INICIAL</v>
          </cell>
          <cell r="H316">
            <v>45076</v>
          </cell>
          <cell r="I316" t="str">
            <v>ELIANA MORENO GONZÁLEZ</v>
          </cell>
          <cell r="J316" t="str">
            <v>CC</v>
          </cell>
          <cell r="K316">
            <v>1024561189</v>
          </cell>
          <cell r="L316">
            <v>8</v>
          </cell>
          <cell r="N316" t="str">
            <v>N</v>
          </cell>
          <cell r="O316" t="str">
            <v>N/A</v>
          </cell>
          <cell r="P316" t="str">
            <v>N/A</v>
          </cell>
          <cell r="Q316" t="str">
            <v>N/A</v>
          </cell>
          <cell r="R316">
            <v>45078</v>
          </cell>
          <cell r="S316">
            <v>45291</v>
          </cell>
          <cell r="T316">
            <v>213</v>
          </cell>
          <cell r="U316">
            <v>45291</v>
          </cell>
          <cell r="W316"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316" t="str">
            <v>1. Apoyar en la elaboración de los documentos y actos administrativos que se requieran para adelantar el cobro efectivo de las sumas que le adeuden a la Entidad, por todo concepto, cumpliendo con el reparto entregado. 2. Apoyar al Grupo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Determinación del deudor y, ii) Cobro Coactivo. acorde con las normas que regulan los mismos.4.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Z316">
            <v>93151501</v>
          </cell>
          <cell r="AA316">
            <v>55808000</v>
          </cell>
          <cell r="AB316">
            <v>55808000</v>
          </cell>
          <cell r="AM316">
            <v>6976000</v>
          </cell>
          <cell r="AQ316" t="str">
            <v>N/A</v>
          </cell>
          <cell r="AR316">
            <v>693</v>
          </cell>
          <cell r="AS316">
            <v>45063</v>
          </cell>
          <cell r="AT316">
            <v>223232000</v>
          </cell>
          <cell r="AU316">
            <v>8531</v>
          </cell>
          <cell r="AV316">
            <v>45076</v>
          </cell>
          <cell r="AW316">
            <v>55808000</v>
          </cell>
          <cell r="AX316" t="str">
            <v>A-02-02-02-008-002-01</v>
          </cell>
          <cell r="AY316" t="str">
            <v>SERVICIOS JURÍDICOS</v>
          </cell>
          <cell r="AZ316" t="str">
            <v>SEGUROS DEL ESTADO</v>
          </cell>
          <cell r="BA316" t="str">
            <v>33-46-101051416</v>
          </cell>
          <cell r="BB316">
            <v>45076</v>
          </cell>
          <cell r="BC316" t="str">
            <v>CUMPLIMIENTO</v>
          </cell>
          <cell r="BD316">
            <v>25</v>
          </cell>
          <cell r="BE316">
            <v>13952000</v>
          </cell>
          <cell r="BF316">
            <v>45076</v>
          </cell>
          <cell r="BG316">
            <v>45076</v>
          </cell>
          <cell r="BH316">
            <v>45481</v>
          </cell>
          <cell r="BI316">
            <v>45078</v>
          </cell>
          <cell r="BJ316" t="str">
            <v>O. ASESORA JURIDICA</v>
          </cell>
          <cell r="BK316" t="str">
            <v>LUZ MARINA REYES ZAMBRANO-MONICA YORLANNY TORRES SANCHEZ RAD 20236400048663 A PARTIR DEL 31 DE JULIO DE 2023 HASTA EL 22 DE AGOSTO DE 2023</v>
          </cell>
          <cell r="BM316">
            <v>51791922</v>
          </cell>
          <cell r="BP316" t="str">
            <v>ESPERANZA RODRIGUEZ ROLDAN</v>
          </cell>
          <cell r="BQ316" t="str">
            <v>EN EJECUCION</v>
          </cell>
        </row>
        <row r="317">
          <cell r="C317">
            <v>90</v>
          </cell>
          <cell r="D317" t="str">
            <v>ADRES-CPS-090-2023</v>
          </cell>
          <cell r="E317" t="str">
            <v>CONTRATACION DIRECTA</v>
          </cell>
          <cell r="F317" t="str">
            <v>PRESTACION DE SERVICIOS PROFESIONALES</v>
          </cell>
          <cell r="G317" t="str">
            <v>INICIAL</v>
          </cell>
          <cell r="H317">
            <v>44951</v>
          </cell>
          <cell r="I317" t="str">
            <v>MERY SORAIDA HOYOS ORDOÑEZ</v>
          </cell>
          <cell r="J317" t="str">
            <v>CC</v>
          </cell>
          <cell r="K317">
            <v>55182801</v>
          </cell>
          <cell r="L317">
            <v>3</v>
          </cell>
          <cell r="M317" t="str">
            <v>Bogotá</v>
          </cell>
          <cell r="N317" t="str">
            <v>N</v>
          </cell>
          <cell r="O317" t="str">
            <v>N/A</v>
          </cell>
          <cell r="P317" t="str">
            <v>N/A</v>
          </cell>
          <cell r="Q317" t="str">
            <v>N/A</v>
          </cell>
          <cell r="R317">
            <v>44953</v>
          </cell>
          <cell r="S317">
            <v>45072</v>
          </cell>
          <cell r="T317">
            <v>119</v>
          </cell>
          <cell r="U317">
            <v>45072</v>
          </cell>
          <cell r="V317" t="str">
            <v>13 TP+25 MEP</v>
          </cell>
          <cell r="W31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31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317">
            <v>358</v>
          </cell>
          <cell r="Z317">
            <v>93151501</v>
          </cell>
          <cell r="AA317">
            <v>20731148</v>
          </cell>
          <cell r="AB317">
            <v>20731148</v>
          </cell>
          <cell r="AM317">
            <v>5182787</v>
          </cell>
          <cell r="AQ317" t="str">
            <v>N/A</v>
          </cell>
          <cell r="AR317">
            <v>440</v>
          </cell>
          <cell r="AS317">
            <v>44936</v>
          </cell>
          <cell r="AT317">
            <v>684127884</v>
          </cell>
          <cell r="AU317">
            <v>862</v>
          </cell>
          <cell r="AV317">
            <v>44952</v>
          </cell>
          <cell r="AW317">
            <v>20731148</v>
          </cell>
          <cell r="AX317" t="str">
            <v>A-02-02-02-008-003-01</v>
          </cell>
          <cell r="AY317" t="str">
            <v>SERVICIOS DE CONSULTORÍA EN ADMINISTRACIÓN Y SERVICIOS DE GESTIÓN; SERVICIOS DE TECNOLOGÍA DE LA INFORMACIÓN</v>
          </cell>
          <cell r="AZ317" t="str">
            <v>SEGUROS DEL ESTADO</v>
          </cell>
          <cell r="BA317" t="str">
            <v>21-46-101058769</v>
          </cell>
          <cell r="BB317">
            <v>44952</v>
          </cell>
          <cell r="BC317" t="str">
            <v>CUMPLIMIENTO</v>
          </cell>
          <cell r="BD317">
            <v>25</v>
          </cell>
          <cell r="BE317">
            <v>5182787</v>
          </cell>
          <cell r="BF317">
            <v>44950</v>
          </cell>
          <cell r="BG317">
            <v>44952</v>
          </cell>
          <cell r="BH317">
            <v>45260</v>
          </cell>
          <cell r="BI317">
            <v>44953</v>
          </cell>
          <cell r="BJ317" t="str">
            <v>D. OTRAS PRESTACIONES</v>
          </cell>
          <cell r="BK317" t="str">
            <v>PAOLA ANDREA CESPEDES FORERO-ANDREA RODRÍGUEZ SIERRA RAD 20231450020123 A PARTIR DEL  10 DE ABRIL AL 1 DE MAYO DE 2023</v>
          </cell>
          <cell r="BM317">
            <v>52536438</v>
          </cell>
          <cell r="BN317" t="str">
            <v>GRUPO DE VERIFICACIÓN Y AUDITORÍA DE CUENTAS</v>
          </cell>
          <cell r="BO317" t="str">
            <v>GESTOR DE OPERACIONES</v>
          </cell>
          <cell r="BP317" t="str">
            <v>ESPERANZA RODRIGUEZ ROLDAN</v>
          </cell>
          <cell r="BQ317" t="str">
            <v>TERMINADO</v>
          </cell>
          <cell r="BR317" t="str">
            <v>FEMENINO</v>
          </cell>
          <cell r="BS317" t="str">
            <v>Bogotá</v>
          </cell>
          <cell r="BT317" t="str">
            <v>CRA 9A N 116A SUR 10 CASA VILLA ANITA</v>
          </cell>
          <cell r="BU317">
            <v>3103250559</v>
          </cell>
          <cell r="BV317" t="str">
            <v>meryhoyoso@hotmail.com</v>
          </cell>
          <cell r="BW317">
            <v>29832</v>
          </cell>
          <cell r="BX317">
            <v>45247</v>
          </cell>
          <cell r="BY317">
            <v>42</v>
          </cell>
          <cell r="BZ317" t="str">
            <v>NUEVA EPS</v>
          </cell>
          <cell r="CA317" t="str">
            <v>PORVENIR</v>
          </cell>
          <cell r="CB317" t="str">
            <v>POSITIVA</v>
          </cell>
          <cell r="CC317" t="str">
            <v>ADM DE EMPRESAS</v>
          </cell>
          <cell r="CH317" t="str">
            <v>CO1.PCCNTR.4456532</v>
          </cell>
        </row>
        <row r="318">
          <cell r="C318">
            <v>610</v>
          </cell>
          <cell r="D318" t="str">
            <v>ADRES-CPS-610-2023</v>
          </cell>
          <cell r="E318" t="str">
            <v>CONTRATACION DIRECTA</v>
          </cell>
          <cell r="F318" t="str">
            <v>PRESTACION DE SERVICIOS PROFESIONALES</v>
          </cell>
          <cell r="G318" t="str">
            <v>INICIAL</v>
          </cell>
          <cell r="H318">
            <v>45091</v>
          </cell>
          <cell r="I318" t="str">
            <v>ELIANA ZULUAGA SALAMANCA</v>
          </cell>
          <cell r="J318" t="str">
            <v>CC</v>
          </cell>
          <cell r="K318">
            <v>1019029949</v>
          </cell>
          <cell r="L318">
            <v>0</v>
          </cell>
          <cell r="N318" t="str">
            <v>N</v>
          </cell>
          <cell r="O318" t="str">
            <v>N/A</v>
          </cell>
          <cell r="P318" t="str">
            <v>N/A</v>
          </cell>
          <cell r="Q318" t="str">
            <v>N/A</v>
          </cell>
          <cell r="R318">
            <v>45092</v>
          </cell>
          <cell r="S318">
            <v>45291</v>
          </cell>
          <cell r="T318">
            <v>199</v>
          </cell>
          <cell r="U318">
            <v>45291</v>
          </cell>
          <cell r="W318" t="str">
            <v>Prestar servicios profesionales para apoyar a las dependencias de la ADRES en el proceso de notificación de actos administrativos expedidos por la entidad</v>
          </cell>
          <cell r="X318" t="str">
            <v xml:space="preserve">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 </v>
          </cell>
          <cell r="Z318">
            <v>93151501</v>
          </cell>
          <cell r="AA318">
            <v>29830794</v>
          </cell>
          <cell r="AB318">
            <v>29830794</v>
          </cell>
          <cell r="AM318">
            <v>4261542</v>
          </cell>
          <cell r="AQ318" t="str">
            <v>N/A</v>
          </cell>
          <cell r="AR318">
            <v>770</v>
          </cell>
          <cell r="AS318">
            <v>45072</v>
          </cell>
          <cell r="AT318">
            <v>153415512</v>
          </cell>
          <cell r="AU318">
            <v>10129</v>
          </cell>
          <cell r="AV318">
            <v>45091</v>
          </cell>
          <cell r="AW318">
            <v>29830794</v>
          </cell>
          <cell r="AX318" t="str">
            <v>A-02-02-02-008-003-09</v>
          </cell>
          <cell r="AY318" t="str">
            <v>OTROS SERVICIOS PROFESIONALES Y TÉCNICOS N.C.P</v>
          </cell>
          <cell r="AZ318" t="str">
            <v>SEGUROS DEL ESTADO</v>
          </cell>
          <cell r="BA318" t="str">
            <v>33-46-101051794</v>
          </cell>
          <cell r="BB318">
            <v>45091</v>
          </cell>
          <cell r="BC318" t="str">
            <v>CUMPLIMIENTO</v>
          </cell>
          <cell r="BD318">
            <v>25</v>
          </cell>
          <cell r="BE318">
            <v>7457698.5</v>
          </cell>
          <cell r="BF318">
            <v>45091</v>
          </cell>
          <cell r="BG318">
            <v>45091</v>
          </cell>
          <cell r="BH318">
            <v>45481</v>
          </cell>
          <cell r="BI318">
            <v>45078</v>
          </cell>
          <cell r="BJ318" t="str">
            <v>O. ASESORA JURIDICA</v>
          </cell>
          <cell r="BK318" t="str">
            <v>LUIS MIGUEL RODRIGUEZ GARZON-MARCOS JAHER PARRA OVIEDO-ALISSON VALENTINA PINEDA LOPEZ RAD 20236400057223 A PARTIR DEL 13 DE SEPTIEMBRE</v>
          </cell>
          <cell r="BL318"/>
          <cell r="BM318">
            <v>79882728</v>
          </cell>
          <cell r="BN318" t="str">
            <v>O. ASESORA JURIDICA</v>
          </cell>
          <cell r="BO318" t="str">
            <v>JEFE</v>
          </cell>
          <cell r="BP318" t="str">
            <v>ESPERANZA RODRIGUEZ ROLDAN</v>
          </cell>
          <cell r="BQ318" t="str">
            <v>EN EJECUCION</v>
          </cell>
        </row>
        <row r="319">
          <cell r="C319">
            <v>883</v>
          </cell>
          <cell r="D319" t="str">
            <v>ADRES-CPS-883-2023</v>
          </cell>
          <cell r="E319" t="str">
            <v>CONTRATACION DIRECTA</v>
          </cell>
          <cell r="F319" t="str">
            <v>PRESTACION DE SERVICIOS DE APOYO A LA GESTION</v>
          </cell>
          <cell r="G319" t="str">
            <v>INICIAL</v>
          </cell>
          <cell r="H319">
            <v>45104</v>
          </cell>
          <cell r="I319" t="str">
            <v>ELIKIN FARID BETANCOUR SANCHEZ</v>
          </cell>
          <cell r="J319" t="str">
            <v>CC</v>
          </cell>
          <cell r="K319">
            <v>1013598548</v>
          </cell>
          <cell r="L319">
            <v>9</v>
          </cell>
          <cell r="N319" t="str">
            <v>N</v>
          </cell>
          <cell r="O319" t="str">
            <v>N/A</v>
          </cell>
          <cell r="P319" t="str">
            <v>N/A</v>
          </cell>
          <cell r="Q319" t="str">
            <v>N/A</v>
          </cell>
          <cell r="R319">
            <v>45114</v>
          </cell>
          <cell r="S319">
            <v>45291</v>
          </cell>
          <cell r="T319">
            <v>177</v>
          </cell>
          <cell r="U319">
            <v>45291</v>
          </cell>
          <cell r="V319" t="str">
            <v>15 TFTL/TL+4 ME O 6 SES+4 ME</v>
          </cell>
          <cell r="W31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1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319">
            <v>93151501</v>
          </cell>
          <cell r="AA319">
            <v>32387704</v>
          </cell>
          <cell r="AB319">
            <v>32387704</v>
          </cell>
          <cell r="AE319">
            <v>45117</v>
          </cell>
          <cell r="AM319">
            <v>4048463</v>
          </cell>
          <cell r="AQ319" t="str">
            <v>N/A</v>
          </cell>
          <cell r="AR319">
            <v>737</v>
          </cell>
          <cell r="AS319">
            <v>45065</v>
          </cell>
          <cell r="AT319">
            <v>485815560</v>
          </cell>
          <cell r="AU319">
            <v>12088</v>
          </cell>
          <cell r="AV319">
            <v>45114</v>
          </cell>
          <cell r="AW319">
            <v>32387704</v>
          </cell>
          <cell r="AX319" t="str">
            <v>A-02-02-02-008-003-01</v>
          </cell>
          <cell r="AY319" t="str">
            <v>SERVICIOS DE CONSULTORÍA EN ADMINISTRACIÓN Y SERVICIOS DE GESTIÓN; SERVICIOS DE TECNOLOGÍA DE LA INFORMACIÓN</v>
          </cell>
          <cell r="AZ319" t="str">
            <v>SEGUROS DEL ESTADO</v>
          </cell>
          <cell r="BA319" t="str">
            <v>14-44-101186412</v>
          </cell>
          <cell r="BB319">
            <v>45104</v>
          </cell>
          <cell r="BC319" t="str">
            <v>CUMPLIMIENTO</v>
          </cell>
          <cell r="BD319">
            <v>25</v>
          </cell>
          <cell r="BE319">
            <v>8096926</v>
          </cell>
          <cell r="BF319">
            <v>45104</v>
          </cell>
          <cell r="BG319">
            <v>45105</v>
          </cell>
          <cell r="BH319">
            <v>45493</v>
          </cell>
          <cell r="BI319">
            <v>45107</v>
          </cell>
          <cell r="BJ319" t="str">
            <v>D. OTRAS PRESTACIONES</v>
          </cell>
          <cell r="BK319" t="str">
            <v xml:space="preserve">HENRY CEPEDA VEGA-MILLER ALEXANDER REINA ESCOBAR RAD 20236400061723 DEL 2 DE OCTUBRE AL 31 DE OCTUBRE </v>
          </cell>
          <cell r="BM319">
            <v>91151924</v>
          </cell>
          <cell r="BN319" t="str">
            <v>GRUPO DE VERIFICACIÓN Y AUDITORÍA DE CUENTAS</v>
          </cell>
          <cell r="BO319" t="str">
            <v>GESTOR DE OPERACIONES</v>
          </cell>
          <cell r="BP319" t="str">
            <v>DIANA MARCELA SERRANO ASPRILLA</v>
          </cell>
          <cell r="BQ319" t="str">
            <v>EN EJECUCION</v>
          </cell>
        </row>
        <row r="320">
          <cell r="C320">
            <v>909</v>
          </cell>
          <cell r="D320" t="str">
            <v>ADRES-CPS-909-2023</v>
          </cell>
          <cell r="E320" t="str">
            <v>CONTRATACION DIRECTA</v>
          </cell>
          <cell r="F320" t="str">
            <v>PRESTACION DE SERVICIOS PROFESIONALES</v>
          </cell>
          <cell r="G320" t="str">
            <v>INICIAL</v>
          </cell>
          <cell r="H320">
            <v>45124</v>
          </cell>
          <cell r="I320" t="str">
            <v>MONICA BEATRIZ PINTO RONDON</v>
          </cell>
          <cell r="J320" t="str">
            <v>CC</v>
          </cell>
          <cell r="K320">
            <v>65766349</v>
          </cell>
          <cell r="L320">
            <v>9</v>
          </cell>
          <cell r="M320" t="str">
            <v>Bogotá</v>
          </cell>
          <cell r="N320" t="str">
            <v>N</v>
          </cell>
          <cell r="O320" t="str">
            <v>N/A</v>
          </cell>
          <cell r="P320" t="str">
            <v>N/A</v>
          </cell>
          <cell r="Q320" t="str">
            <v>N/A</v>
          </cell>
          <cell r="R320">
            <v>45131</v>
          </cell>
          <cell r="S320">
            <v>45291</v>
          </cell>
          <cell r="T320">
            <v>38</v>
          </cell>
          <cell r="U320">
            <v>45169</v>
          </cell>
          <cell r="V320" t="str">
            <v>11 TP+E+11 MEP</v>
          </cell>
          <cell r="W320" t="str">
            <v>Prestar los servicios profesionales en la Oficina de Control Interno, para apoyar ejercicios de evaluación, seguimiento y auditoria a los componentes del Sistema de Control Interno enfocado en temas jurídicos, de apoyo a la gestión y misionales de la entidad, enmarcados en el Plan Anual de Auditorías 2023</v>
          </cell>
          <cell r="X320" t="str">
            <v>1. Realizar las actividades necesarias para las evaluaciones de gestión por parte de la OCI en las diferentes dependencias de la Entidad y proponer la adopción de correctivos inmediatos cuando sean necesarios, así como, proyectar los informes que surjan de las mismas, de acuerdo con los procedimientos establecidos por la OCI y el Plan de Auditorías para la vigencia 2023. 2. Presentar informes de seguimiento y evaluación de; Ley de Trasparencia, Plan Anticorrupción, PQRSD y Ekogui II semestre. 3. Prestar apoyo en la evaluación de Mapa de Riesgos de Corrupción, evaluación a una muestra de Contratos y verificar cumplimiento del Plan de Acción Integrado Anual vigencia 2023 respecto de las acciones cumplidas. 4. Efectuar el respectivo seguimiento y cierre que efectúa la OCI a los planes de mejoramiento suscritos con las dependencias y proyectar los informes correspondientes, relacionado con los procesos de gestión jurídica, gestión contractual y demás que surjan en las evaluaciones adelantadas para la vigencia 2023 por la Oficina de Control Interno de la ADRES. 5. Diligenciar los formatos del procedimiento de auditorías de gestión que corresponda, consolidando el expediente digital con los soportes o evidencias para cada factor evaluado luego de la verificación del cumplimiento de las normas y reglamentaciones aplicables a los objetos de auditoría o verificación y su cargue en las carpetas digitales de OneDrive de la ADRES. 6. Apoyar en el seguimiento a las recomendaciones y hallazgos de los planes de mejoramiento generados por la Revisoría Fiscal y organismos de control, cuando aplique. 7. Elaborar los análisis cuantitativos o cualitativos, oficios, memorandos o documentos, en condiciones de calidad y oportunidad, relacionados con los temas o asuntos que le sean solicitados por el Supervisor en el marco de la ejecución contractual, y gestionar lo que corresponda en el aplicativo de gestión documental de la entidad. 8. Cumplir con las demás actividades que se deriven del objeto y naturaleza del presente contrato</v>
          </cell>
          <cell r="Y320"/>
          <cell r="Z320">
            <v>84111603</v>
          </cell>
          <cell r="AA320">
            <v>49132531</v>
          </cell>
          <cell r="AB320">
            <v>49132531</v>
          </cell>
          <cell r="AC320"/>
          <cell r="AD320"/>
          <cell r="AE320"/>
          <cell r="AF320"/>
          <cell r="AG320"/>
          <cell r="AH320"/>
          <cell r="AI320"/>
          <cell r="AJ320"/>
          <cell r="AK320"/>
          <cell r="AL320"/>
          <cell r="AM320">
            <v>7018933</v>
          </cell>
          <cell r="AN320"/>
          <cell r="AO320"/>
          <cell r="AP320"/>
          <cell r="AQ320" t="str">
            <v>N/A</v>
          </cell>
          <cell r="AR320">
            <v>820</v>
          </cell>
          <cell r="AS320">
            <v>45099</v>
          </cell>
          <cell r="AT320">
            <v>49132531</v>
          </cell>
          <cell r="AU320">
            <v>12923</v>
          </cell>
          <cell r="AV320">
            <v>45126</v>
          </cell>
          <cell r="AW320">
            <v>49132531</v>
          </cell>
          <cell r="AX320" t="str">
            <v>A-02-02-02-008-003-01</v>
          </cell>
          <cell r="AY320" t="str">
            <v>SERVICIOS DE CONSULTORÍA EN ADMINISTRACIÓN Y SERVICIOS DE GESTIÓN; SERVICIOS DE TECNOLOGÍA DE LA INFORMACIÓN</v>
          </cell>
          <cell r="AZ320" t="str">
            <v>SEGUROS DEL ESTADO</v>
          </cell>
          <cell r="BA320" t="str">
            <v>11-46-101038373</v>
          </cell>
          <cell r="BB320">
            <v>45124</v>
          </cell>
          <cell r="BC320" t="str">
            <v>CUMPLIMIENTO</v>
          </cell>
          <cell r="BD320">
            <v>25</v>
          </cell>
          <cell r="BE320">
            <v>12283132.75</v>
          </cell>
          <cell r="BF320">
            <v>45124</v>
          </cell>
          <cell r="BG320">
            <v>45126</v>
          </cell>
          <cell r="BH320">
            <v>45483</v>
          </cell>
          <cell r="BI320">
            <v>45126</v>
          </cell>
          <cell r="BJ320" t="str">
            <v>O. CONTROL INTERNO</v>
          </cell>
          <cell r="BK320" t="str">
            <v>DIEGO HERNANDO SANTACRUZ SANTACRUZ</v>
          </cell>
          <cell r="BL320"/>
          <cell r="BM320">
            <v>19436803</v>
          </cell>
          <cell r="BN320" t="str">
            <v>OFICINA DE CONTROL INTERNO</v>
          </cell>
          <cell r="BO320" t="str">
            <v>JEFE</v>
          </cell>
          <cell r="BP320" t="str">
            <v>MARIA CAROLINA CARDENAS RAMOS</v>
          </cell>
          <cell r="BQ320" t="str">
            <v>TERMINADO</v>
          </cell>
          <cell r="BR320"/>
          <cell r="BS320"/>
          <cell r="BT320"/>
          <cell r="BU320"/>
          <cell r="BV320"/>
          <cell r="BW320"/>
          <cell r="BX320"/>
          <cell r="BY320"/>
          <cell r="BZ320"/>
          <cell r="CA320"/>
          <cell r="CB320"/>
          <cell r="CC320"/>
          <cell r="CD320"/>
          <cell r="CE320"/>
          <cell r="CF320"/>
          <cell r="CG320"/>
          <cell r="CH320"/>
          <cell r="CI320"/>
          <cell r="CJ320"/>
          <cell r="CK320"/>
          <cell r="CL320"/>
          <cell r="CM320"/>
          <cell r="CN320"/>
          <cell r="CO320"/>
        </row>
        <row r="321">
          <cell r="C321">
            <v>368</v>
          </cell>
          <cell r="D321" t="str">
            <v>ADRES-CPS-368-2023</v>
          </cell>
          <cell r="E321" t="str">
            <v>CONTRATACION DIRECTA</v>
          </cell>
          <cell r="F321" t="str">
            <v>PRESTACION DE SERVICIOS PROFESIONALES</v>
          </cell>
          <cell r="G321" t="str">
            <v>INICIAL</v>
          </cell>
          <cell r="H321">
            <v>44967</v>
          </cell>
          <cell r="I321" t="str">
            <v>ALEJANDRA MARIA RUGELES VILLA</v>
          </cell>
          <cell r="J321" t="str">
            <v>CC</v>
          </cell>
          <cell r="K321">
            <v>65784153</v>
          </cell>
          <cell r="L321">
            <v>9</v>
          </cell>
          <cell r="M321" t="str">
            <v>Bogotá</v>
          </cell>
          <cell r="N321" t="str">
            <v>N</v>
          </cell>
          <cell r="O321" t="str">
            <v>N/A</v>
          </cell>
          <cell r="P321" t="str">
            <v>N/A</v>
          </cell>
          <cell r="Q321" t="str">
            <v>N/A</v>
          </cell>
          <cell r="R321">
            <v>44970</v>
          </cell>
          <cell r="S321">
            <v>45089</v>
          </cell>
          <cell r="T321">
            <v>119</v>
          </cell>
          <cell r="U321">
            <v>45089</v>
          </cell>
          <cell r="V321" t="str">
            <v>11 TP+E+11 MEP</v>
          </cell>
          <cell r="W321" t="str">
            <v>Prestar los servicios profesionales especializados a la Dirección de Otras Prestaciones de la ADRES en la revisión, proyección, seguimiento, estandarización y control de las respuestas de petición, requerimientos y demás solicitudes que se recepcionan durante la ejecución de los procesos de revisión y verificación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321" t="str">
            <v>1. Apoyar a la Dirección de Otras Prestaciones en la revisión de las respuestas de las consultas y peticiones enviadas por los diferentes actores que conforman el Sistema de Seguridad Social en Salud, así como de los diferentes entes de inspección, vigilancia, control e investigación, que estén relacionadas con la prestación de servicios de salud a víctimas de eventos de origen natural, de eventos terroristas, de las víctimas de accidentes de tránsito cuando no exista cobertura por parte del SOAT y de las solicitudes por servicios y tecnologías en salud no financiadas por la UPC. 2. Realizar el seguimiento y control de las respuestas de petición en los sistemas de información ORFEO, CRM y los demás que se puedan emplear. 3. Apoyar en la distribución de peticiones dentro del Grupo Interno de Verificación y Auditoría de Cuentas para asegurar una respuesta de fondo y oportuna. 4. Realizar control a la base de seguimiento de las respuestas de las solicitudes, derechos de petición y demás tramites radicados ante la Dirección de Otras Prestaciones. 5. Apoyar con la emisión de las estadísticas que se requieran sobre las respuestas de las solicitudes, derechos de petición y demás tramites radicados ante la Dirección de Otras Prestaciones. 6. Elaborar las comunicaciones de resultado derivadas de la revisión y verificación de las cuentas efectuadas por la ADRES o quien está defina, así como efectuar el respectivo seguimiento de las mismas. 7. Participar en las reuniones en que se solicite su asistencia por la relación de los temas a tratar con las actividades del objeto contractual. 8. Las demás actividades que se deriven del objeto y naturaleza del contrato que para el efecto le asigne la Dirección de Otras Prestaciones.</v>
          </cell>
          <cell r="Y321">
            <v>368</v>
          </cell>
          <cell r="Z321">
            <v>93151501</v>
          </cell>
          <cell r="AA321">
            <v>29529488</v>
          </cell>
          <cell r="AB321">
            <v>29529488</v>
          </cell>
          <cell r="AC321"/>
          <cell r="AM321">
            <v>7382372</v>
          </cell>
          <cell r="AO321"/>
          <cell r="AP321"/>
          <cell r="AQ321" t="str">
            <v>N/A</v>
          </cell>
          <cell r="AR321">
            <v>529</v>
          </cell>
          <cell r="AS321">
            <v>44973</v>
          </cell>
          <cell r="AT321">
            <v>29529488</v>
          </cell>
          <cell r="AU321">
            <v>2556</v>
          </cell>
          <cell r="AV321">
            <v>44967</v>
          </cell>
          <cell r="AW321">
            <v>29529488</v>
          </cell>
          <cell r="AX321" t="str">
            <v>A-02-02-02-008-003-01</v>
          </cell>
          <cell r="AY321" t="str">
            <v>SERVICIOS DE CONSULTORÍA EN ADMINISTRACIÓN Y SERVICIOS DE GESTIÓN; SERVICIOS DE TECNOLOGÍA DE LA INFORMACIÓN</v>
          </cell>
          <cell r="AZ321" t="str">
            <v>SEGUROS DEL ESTADO</v>
          </cell>
          <cell r="BA321" t="str">
            <v>14-44-101174572</v>
          </cell>
          <cell r="BB321">
            <v>44967</v>
          </cell>
          <cell r="BC321" t="str">
            <v>CUMPLIMIENTO</v>
          </cell>
          <cell r="BD321">
            <v>25</v>
          </cell>
          <cell r="BE321">
            <v>7382372</v>
          </cell>
          <cell r="BF321">
            <v>44967</v>
          </cell>
          <cell r="BG321">
            <v>44970</v>
          </cell>
          <cell r="BH321">
            <v>45290</v>
          </cell>
          <cell r="BI321">
            <v>44968</v>
          </cell>
          <cell r="BJ321" t="str">
            <v>D. OTRAS PRESTACIONES</v>
          </cell>
          <cell r="BK321" t="str">
            <v>MAYRA ALEJANDRA PEREZ BEJARANO</v>
          </cell>
          <cell r="BM321">
            <v>1026550881</v>
          </cell>
          <cell r="BN321" t="str">
            <v>GRUPO DE VERIFICACIÓN Y AUDITORÍA DE CUENTAS</v>
          </cell>
          <cell r="BO321" t="str">
            <v>GESTOR DE OPERACIONES</v>
          </cell>
          <cell r="BP321" t="str">
            <v>ROSA ELIANA RODRIGUEZ BERNAL</v>
          </cell>
          <cell r="BQ321" t="str">
            <v>TERMINADO</v>
          </cell>
          <cell r="BR321" t="str">
            <v>FEMENINO</v>
          </cell>
          <cell r="BS321" t="str">
            <v>Bogotá</v>
          </cell>
          <cell r="BT321" t="str">
            <v>Cra 13 No66-47 Apto 2103</v>
          </cell>
          <cell r="BU321">
            <v>3015827394</v>
          </cell>
          <cell r="BV321" t="str">
            <v>arugelesvilla@gmail.com</v>
          </cell>
          <cell r="BW321">
            <v>28795</v>
          </cell>
          <cell r="BX321">
            <v>45247</v>
          </cell>
          <cell r="BY321">
            <v>45</v>
          </cell>
          <cell r="BZ321" t="str">
            <v>SALUD TOTAL</v>
          </cell>
          <cell r="CA321" t="str">
            <v>PORVENIR</v>
          </cell>
          <cell r="CB321" t="str">
            <v>POSITIVA</v>
          </cell>
          <cell r="CC321" t="str">
            <v>ADM EMPRESAS-ESP EN GERENCIA DE
PRODUCCION Y PRODUCTIVIDAD</v>
          </cell>
          <cell r="CH321" t="str">
            <v>CO1.PCCNTR.4598944</v>
          </cell>
        </row>
        <row r="322">
          <cell r="C322">
            <v>788</v>
          </cell>
          <cell r="D322" t="str">
            <v>ADRES-CPS-788-2023</v>
          </cell>
          <cell r="E322" t="str">
            <v>CONTRATACION DIRECTA</v>
          </cell>
          <cell r="F322" t="str">
            <v>PRESTACION DE SERVICIOS DE APOYO A LA GESTION</v>
          </cell>
          <cell r="G322" t="str">
            <v>INICIAL</v>
          </cell>
          <cell r="H322">
            <v>45092</v>
          </cell>
          <cell r="I322" t="str">
            <v>ELIZABETH APONTE APONTE</v>
          </cell>
          <cell r="J322" t="str">
            <v>CC</v>
          </cell>
          <cell r="K322">
            <v>52735715</v>
          </cell>
          <cell r="L322">
            <v>1</v>
          </cell>
          <cell r="M322" t="str">
            <v>Bogotá</v>
          </cell>
          <cell r="N322" t="str">
            <v>N</v>
          </cell>
          <cell r="O322" t="str">
            <v>N/A</v>
          </cell>
          <cell r="P322" t="str">
            <v>N/A</v>
          </cell>
          <cell r="Q322" t="str">
            <v>N/A</v>
          </cell>
          <cell r="R322">
            <v>45097</v>
          </cell>
          <cell r="S322">
            <v>45291</v>
          </cell>
          <cell r="T322">
            <v>194</v>
          </cell>
          <cell r="U322">
            <v>45291</v>
          </cell>
          <cell r="V322" t="str">
            <v>15 TFTL/TL+4 ME O 6 SES+4 ME</v>
          </cell>
          <cell r="W32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2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322"/>
          <cell r="Z322">
            <v>93151501</v>
          </cell>
          <cell r="AA322">
            <v>38460399</v>
          </cell>
          <cell r="AB322">
            <v>38460399</v>
          </cell>
          <cell r="AC322"/>
          <cell r="AD322"/>
          <cell r="AE322"/>
          <cell r="AF322"/>
          <cell r="AG322"/>
          <cell r="AH322"/>
          <cell r="AI322"/>
          <cell r="AJ322"/>
          <cell r="AK322"/>
          <cell r="AL322"/>
          <cell r="AM322">
            <v>4048463</v>
          </cell>
          <cell r="AN322"/>
          <cell r="AO322"/>
          <cell r="AP322"/>
          <cell r="AQ322" t="str">
            <v>N/A</v>
          </cell>
          <cell r="AR322">
            <v>605</v>
          </cell>
          <cell r="AS322">
            <v>45016</v>
          </cell>
          <cell r="AT322">
            <v>1999940748</v>
          </cell>
          <cell r="AU322">
            <v>10154</v>
          </cell>
          <cell r="AV322">
            <v>45092</v>
          </cell>
          <cell r="AW322">
            <v>38460399</v>
          </cell>
          <cell r="AX322" t="str">
            <v>A-02-02-02-008-003-01</v>
          </cell>
          <cell r="AY322" t="str">
            <v>SERVICIOS DE CONSULTORÍA EN ADMINISTRACIÓN Y SERVICIOS DE GESTIÓN; SERVICIOS DE TECNOLOGÍA DE LA INFORMACIÓN</v>
          </cell>
          <cell r="AZ322" t="str">
            <v>SEGUROS DEL ESTADO</v>
          </cell>
          <cell r="BA322" t="str">
            <v>14-44-101185343</v>
          </cell>
          <cell r="BB322">
            <v>45093</v>
          </cell>
          <cell r="BC322" t="str">
            <v>CUMPLIMIENTO</v>
          </cell>
          <cell r="BD322">
            <v>25</v>
          </cell>
          <cell r="BE322">
            <v>9615099.75</v>
          </cell>
          <cell r="BF322">
            <v>45092</v>
          </cell>
          <cell r="BG322">
            <v>45097</v>
          </cell>
          <cell r="BH322">
            <v>45488</v>
          </cell>
          <cell r="BI322">
            <v>45093</v>
          </cell>
          <cell r="BJ322" t="str">
            <v>D. OTRAS PRESTACIONES</v>
          </cell>
          <cell r="BK322" t="str">
            <v>JULIAN ANDRES BURITICA MEJIA-EDINSON MAURICIO HERNANDEZ MANRIQUE RAD 20236400056443 A PARTIR DEL 11 AL 29 DE SEPTIEMBRE</v>
          </cell>
          <cell r="BL322"/>
          <cell r="BM322">
            <v>1078366532</v>
          </cell>
          <cell r="BN322" t="str">
            <v>GRUPO DE GESTIÓN DE RECONOCIMIENTOS</v>
          </cell>
          <cell r="BO322" t="str">
            <v>GESTOR DE OPERACIONES</v>
          </cell>
          <cell r="BP322" t="str">
            <v>JENNY CAROLINA GARCIA VARON</v>
          </cell>
          <cell r="BQ322" t="str">
            <v>EN EJECUCION</v>
          </cell>
          <cell r="BR322"/>
          <cell r="BS322"/>
          <cell r="BT322"/>
          <cell r="BU322"/>
          <cell r="BV322"/>
          <cell r="BW322"/>
          <cell r="BX322"/>
          <cell r="BY322"/>
          <cell r="BZ322"/>
          <cell r="CA322"/>
          <cell r="CB322"/>
          <cell r="CC322"/>
          <cell r="CD322"/>
          <cell r="CE322"/>
          <cell r="CF322"/>
          <cell r="CG322"/>
          <cell r="CH322"/>
          <cell r="CI322"/>
          <cell r="CJ322"/>
          <cell r="CK322"/>
          <cell r="CL322"/>
          <cell r="CM322"/>
          <cell r="CN322"/>
          <cell r="CO322"/>
        </row>
        <row r="323">
          <cell r="C323">
            <v>271</v>
          </cell>
          <cell r="D323" t="str">
            <v>ADRES-CPS-271-2023</v>
          </cell>
          <cell r="E323" t="str">
            <v>CONTRATACION DIRECTA</v>
          </cell>
          <cell r="F323" t="str">
            <v>PRESTACION DE SERVICIOS PROFESIONALES</v>
          </cell>
          <cell r="G323" t="str">
            <v>INICIAL</v>
          </cell>
          <cell r="H323">
            <v>44965</v>
          </cell>
          <cell r="I323" t="str">
            <v>LIDY JOHANNA HERNANDEZ ALDANA</v>
          </cell>
          <cell r="J323" t="str">
            <v>CC</v>
          </cell>
          <cell r="K323">
            <v>65823879</v>
          </cell>
          <cell r="L323">
            <v>5</v>
          </cell>
          <cell r="M323" t="str">
            <v>Bogotá</v>
          </cell>
          <cell r="N323" t="str">
            <v>N</v>
          </cell>
          <cell r="O323" t="str">
            <v>N/A</v>
          </cell>
          <cell r="P323" t="str">
            <v>N/A</v>
          </cell>
          <cell r="Q323" t="str">
            <v>N/A</v>
          </cell>
          <cell r="R323">
            <v>44970</v>
          </cell>
          <cell r="S323">
            <v>45089</v>
          </cell>
          <cell r="T323">
            <v>119</v>
          </cell>
          <cell r="U323">
            <v>45089</v>
          </cell>
          <cell r="V323" t="str">
            <v>13 TP+25 MEP</v>
          </cell>
          <cell r="W323"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323"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323">
            <v>356</v>
          </cell>
          <cell r="Z323">
            <v>93151501</v>
          </cell>
          <cell r="AA323">
            <v>20731148</v>
          </cell>
          <cell r="AB323">
            <v>20731148</v>
          </cell>
          <cell r="AC323"/>
          <cell r="AD323"/>
          <cell r="AE323"/>
          <cell r="AF323"/>
          <cell r="AG323"/>
          <cell r="AH323"/>
          <cell r="AI323"/>
          <cell r="AJ323"/>
          <cell r="AK323"/>
          <cell r="AL323"/>
          <cell r="AM323">
            <v>5182787</v>
          </cell>
          <cell r="AN323"/>
          <cell r="AO323"/>
          <cell r="AP323"/>
          <cell r="AQ323" t="str">
            <v>N/A</v>
          </cell>
          <cell r="AR323">
            <v>549</v>
          </cell>
          <cell r="AS323">
            <v>44936</v>
          </cell>
          <cell r="AT323">
            <v>269504924</v>
          </cell>
          <cell r="AU323">
            <v>2540</v>
          </cell>
          <cell r="AV323">
            <v>44966</v>
          </cell>
          <cell r="AW323">
            <v>20731148</v>
          </cell>
          <cell r="AX323" t="str">
            <v>A-02-02-02-008-003-01</v>
          </cell>
          <cell r="AY323" t="str">
            <v>SERVICIOS DE CONSULTORÍA EN ADMINISTRACIÓN Y SERVICIOS DE GESTIÓN; SERVICIOS DE TECNOLOGÍA DE LA INFORMACIÓN</v>
          </cell>
          <cell r="AZ323" t="str">
            <v>SEGUROS DEL ESTADO</v>
          </cell>
          <cell r="BA323" t="str">
            <v>14-44-101174347</v>
          </cell>
          <cell r="BB323">
            <v>44966</v>
          </cell>
          <cell r="BC323" t="str">
            <v>CUMPLIMIENTO</v>
          </cell>
          <cell r="BD323">
            <v>25</v>
          </cell>
          <cell r="BE323">
            <v>5182787</v>
          </cell>
          <cell r="BF323">
            <v>44965</v>
          </cell>
          <cell r="BG323">
            <v>44967</v>
          </cell>
          <cell r="BH323">
            <v>45275</v>
          </cell>
          <cell r="BI323">
            <v>44966</v>
          </cell>
          <cell r="BJ323" t="str">
            <v>D. OTRAS PRESTACIONES</v>
          </cell>
          <cell r="BK323" t="str">
            <v>MAURICIO PAEZ VILLALBA</v>
          </cell>
          <cell r="BL323"/>
          <cell r="BM323">
            <v>1010178182</v>
          </cell>
          <cell r="BN323" t="str">
            <v>GRUPO DE VERIFICACIÓN Y AUDITORÍA DE CUENTAS</v>
          </cell>
          <cell r="BO323" t="str">
            <v>GESTOR DE OPERACIONES</v>
          </cell>
          <cell r="BP323" t="str">
            <v>KARLA MAYELIS MENGUAL REDONDO</v>
          </cell>
          <cell r="BQ323" t="str">
            <v>TERMINADO</v>
          </cell>
          <cell r="BR323" t="str">
            <v>FEMENINO</v>
          </cell>
          <cell r="BS323" t="str">
            <v>Bogotá</v>
          </cell>
          <cell r="BT323" t="str">
            <v>Cra 66 No 67 A 76 Casa</v>
          </cell>
          <cell r="BU323">
            <v>3204050321</v>
          </cell>
          <cell r="BV323" t="str">
            <v>lijoheral1802@hotmail.es</v>
          </cell>
          <cell r="BW323">
            <v>29646</v>
          </cell>
          <cell r="BX323">
            <v>45247</v>
          </cell>
          <cell r="BY323">
            <v>42</v>
          </cell>
          <cell r="BZ323" t="str">
            <v>SANITAS</v>
          </cell>
          <cell r="CA323" t="str">
            <v>PORVENIR</v>
          </cell>
          <cell r="CB323" t="str">
            <v>POSITIVA</v>
          </cell>
          <cell r="CC323" t="str">
            <v>ING INDUSTRIAL</v>
          </cell>
          <cell r="CD323"/>
          <cell r="CE323"/>
          <cell r="CF323"/>
          <cell r="CG323"/>
          <cell r="CH323" t="str">
            <v>CO1.PCCNTR.4581958</v>
          </cell>
          <cell r="CI323"/>
          <cell r="CJ323"/>
          <cell r="CK323"/>
          <cell r="CL323"/>
          <cell r="CM323"/>
          <cell r="CN323"/>
          <cell r="CO323"/>
        </row>
        <row r="324">
          <cell r="C324">
            <v>732</v>
          </cell>
          <cell r="D324" t="str">
            <v>ADRES-CPS-732-2023</v>
          </cell>
          <cell r="E324" t="str">
            <v>CONTRATACION DIRECTA</v>
          </cell>
          <cell r="F324" t="str">
            <v>PRESTACION DE SERVICIOS PROFESIONALES</v>
          </cell>
          <cell r="G324" t="str">
            <v>INICIAL</v>
          </cell>
          <cell r="H324">
            <v>45091</v>
          </cell>
          <cell r="I324" t="str">
            <v>ELIZABETH BARROSO SILVA</v>
          </cell>
          <cell r="J324" t="str">
            <v>CC</v>
          </cell>
          <cell r="K324">
            <v>51650751</v>
          </cell>
          <cell r="L324">
            <v>7</v>
          </cell>
          <cell r="N324" t="str">
            <v>N</v>
          </cell>
          <cell r="O324" t="str">
            <v>N/A</v>
          </cell>
          <cell r="P324" t="str">
            <v>N/A</v>
          </cell>
          <cell r="Q324" t="str">
            <v>N/A</v>
          </cell>
          <cell r="R324">
            <v>45093</v>
          </cell>
          <cell r="S324">
            <v>45291</v>
          </cell>
          <cell r="T324">
            <v>198</v>
          </cell>
          <cell r="U324">
            <v>45291</v>
          </cell>
          <cell r="W324"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324"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Identificar aspectos que afecten la seguridad del paciente. 5. Elaborar la base de datos de los pacientes auditados como insumo para el informe periódico. 6. Realizar las acciones que le sean asignadas por la líder del proceso. 7. Realizar el levantamiento y socialización del normograma trimestralmente. 8. Asistir a las reuniones que señale el supervisor del contrato, relacionadas con el objeto del contrato. 9. Cumplir con las demás actividades que estén relacionadas con el objeto contractua</v>
          </cell>
          <cell r="Z324">
            <v>93151501</v>
          </cell>
          <cell r="AA324">
            <v>54151615</v>
          </cell>
          <cell r="AB324">
            <v>54151615</v>
          </cell>
          <cell r="AM324">
            <v>7735945</v>
          </cell>
          <cell r="AQ324" t="str">
            <v>N/A</v>
          </cell>
          <cell r="AR324">
            <v>734</v>
          </cell>
          <cell r="AS324">
            <v>45065</v>
          </cell>
          <cell r="AT324">
            <v>216606460</v>
          </cell>
          <cell r="AU324">
            <v>10171</v>
          </cell>
          <cell r="AV324">
            <v>45093</v>
          </cell>
          <cell r="AW324">
            <v>54151615</v>
          </cell>
          <cell r="AX324" t="str">
            <v>A-02-02-02-008-003-01</v>
          </cell>
          <cell r="AY324" t="str">
            <v>SERVICIOS DE CONSULTORÍA EN ADMINISTRACIÓN Y SERVICIOS DE GESTIÓN; SERVICIOS DE TECNOLOGÍA DE LA INFORMACIÓN</v>
          </cell>
          <cell r="AZ324" t="str">
            <v>SEGUROS DEL ESTADO</v>
          </cell>
          <cell r="BA324" t="str">
            <v>11-46-101037308</v>
          </cell>
          <cell r="BB324">
            <v>45092</v>
          </cell>
          <cell r="BC324" t="str">
            <v>CUMPLIMIENTO</v>
          </cell>
          <cell r="BD324">
            <v>25</v>
          </cell>
          <cell r="BE324">
            <v>13537903.75</v>
          </cell>
          <cell r="BF324">
            <v>45091</v>
          </cell>
          <cell r="BG324">
            <v>45092</v>
          </cell>
          <cell r="BH324">
            <v>45483</v>
          </cell>
          <cell r="BI324">
            <v>45093</v>
          </cell>
          <cell r="BJ324" t="str">
            <v>D. OTRAS PRESTACIONES</v>
          </cell>
          <cell r="BK324" t="str">
            <v>MAYRA ALEJANDRA PEREZ BEJARANO-CAMILO ANDRES PLAZAS VELOZA RAD 20236400054973 A PARTIR DEL 1 DE SEPTIEMBRE</v>
          </cell>
          <cell r="BM324">
            <v>1026550881</v>
          </cell>
          <cell r="BN324" t="str">
            <v>GRUPO DE VERIFICACIÓN Y AUDITORÍA DE CUENTAS</v>
          </cell>
          <cell r="BO324" t="str">
            <v>GESTOR DE OPERACIONES</v>
          </cell>
          <cell r="BP324" t="str">
            <v>LAURA SANCHEZ SANTAMARIA</v>
          </cell>
          <cell r="BQ324" t="str">
            <v>EN EJECUCION</v>
          </cell>
        </row>
        <row r="325">
          <cell r="C325">
            <v>745</v>
          </cell>
          <cell r="D325" t="str">
            <v>ADRES-CPS-745-2023</v>
          </cell>
          <cell r="E325" t="str">
            <v>CONTRATACION DIRECTA</v>
          </cell>
          <cell r="F325" t="str">
            <v>PRESTACION DE SERVICIOS PROFESIONALES</v>
          </cell>
          <cell r="G325" t="str">
            <v>INICIAL</v>
          </cell>
          <cell r="H325">
            <v>45085</v>
          </cell>
          <cell r="I325" t="str">
            <v>ELIZABETH SERRANO LEYTON</v>
          </cell>
          <cell r="J325" t="str">
            <v>CC</v>
          </cell>
          <cell r="K325">
            <v>52200582</v>
          </cell>
          <cell r="L325">
            <v>2</v>
          </cell>
          <cell r="N325" t="str">
            <v>N</v>
          </cell>
          <cell r="O325" t="str">
            <v>N/A</v>
          </cell>
          <cell r="P325" t="str">
            <v>N/A</v>
          </cell>
          <cell r="Q325" t="str">
            <v>N/A</v>
          </cell>
          <cell r="R325">
            <v>45090</v>
          </cell>
          <cell r="S325">
            <v>45291</v>
          </cell>
          <cell r="T325">
            <v>201</v>
          </cell>
          <cell r="U325">
            <v>45291</v>
          </cell>
          <cell r="V325" t="str">
            <v>13 TP+25 MEP</v>
          </cell>
          <cell r="W32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32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325">
            <v>93151501</v>
          </cell>
          <cell r="AA325">
            <v>41462296</v>
          </cell>
          <cell r="AB325">
            <v>41462296</v>
          </cell>
          <cell r="AM325">
            <v>5182787</v>
          </cell>
          <cell r="AQ325" t="str">
            <v>N/A</v>
          </cell>
          <cell r="AR325">
            <v>735</v>
          </cell>
          <cell r="AS325">
            <v>45065</v>
          </cell>
          <cell r="AT325">
            <v>1368255768</v>
          </cell>
          <cell r="AU325">
            <v>10096</v>
          </cell>
          <cell r="AV325">
            <v>45086</v>
          </cell>
          <cell r="AW325">
            <v>41462296</v>
          </cell>
          <cell r="AX325" t="str">
            <v>A-02-02-02-008-003-01</v>
          </cell>
          <cell r="AY325" t="str">
            <v>SERVICIOS DE CONSULTORÍA EN ADMINISTRACIÓN Y SERVICIOS DE GESTIÓN; SERVICIOS DE TECNOLOGÍA DE LA INFORMACIÓN</v>
          </cell>
          <cell r="AZ325" t="str">
            <v>SEGUROS DEL ESTADO</v>
          </cell>
          <cell r="BA325" t="str">
            <v>14-44-101184558</v>
          </cell>
          <cell r="BB325">
            <v>45086</v>
          </cell>
          <cell r="BC325" t="str">
            <v>CUMPLIMIENTO</v>
          </cell>
          <cell r="BD325">
            <v>25</v>
          </cell>
          <cell r="BE325">
            <v>10365574</v>
          </cell>
          <cell r="BF325">
            <v>45085</v>
          </cell>
          <cell r="BG325">
            <v>45086</v>
          </cell>
          <cell r="BH325">
            <v>45483</v>
          </cell>
          <cell r="BI325">
            <v>45087</v>
          </cell>
          <cell r="BJ325" t="str">
            <v>D. OTRAS PRESTACIONES</v>
          </cell>
          <cell r="BK325" t="str">
            <v>WILLIAM ENRIQUE TORRES RODRIGUEZ-JHAN PIERO CAMPOS CUELLAR RAD 20236400040153 A PARTIR DEL 20 DE JUNIO AL 11 DE JULIO DE 2023</v>
          </cell>
          <cell r="BL325"/>
          <cell r="BM325">
            <v>11275886</v>
          </cell>
          <cell r="BN325" t="str">
            <v>GRUPO DE VERIFICACION Y AUDITORIA DE CUENTAS</v>
          </cell>
          <cell r="BO325" t="str">
            <v>GESTOR DE OPERACIONES</v>
          </cell>
          <cell r="BP325" t="str">
            <v>JENNY CAROLINA GARCIA VARON</v>
          </cell>
          <cell r="BQ325" t="str">
            <v>EN EJECUCION</v>
          </cell>
        </row>
        <row r="326">
          <cell r="C326">
            <v>793</v>
          </cell>
          <cell r="D326" t="str">
            <v>ADRES-CPS-793-2023</v>
          </cell>
          <cell r="E326" t="str">
            <v>CONTRATACION DIRECTA</v>
          </cell>
          <cell r="F326" t="str">
            <v>PRESTACION DE SERVICIOS DE APOYO A LA GESTION</v>
          </cell>
          <cell r="G326" t="str">
            <v>INICIAL</v>
          </cell>
          <cell r="H326">
            <v>45097</v>
          </cell>
          <cell r="I326" t="str">
            <v>ELIZETH ANDREA CALDERON VARGAS</v>
          </cell>
          <cell r="J326" t="str">
            <v>CC</v>
          </cell>
          <cell r="K326">
            <v>1013580517</v>
          </cell>
          <cell r="L326">
            <v>1</v>
          </cell>
          <cell r="N326" t="str">
            <v>N</v>
          </cell>
          <cell r="O326" t="str">
            <v>N/A</v>
          </cell>
          <cell r="P326" t="str">
            <v>N/A</v>
          </cell>
          <cell r="Q326" t="str">
            <v>N/A</v>
          </cell>
          <cell r="R326">
            <v>45099</v>
          </cell>
          <cell r="S326">
            <v>45291</v>
          </cell>
          <cell r="T326">
            <v>192</v>
          </cell>
          <cell r="U326">
            <v>45291</v>
          </cell>
          <cell r="V326" t="str">
            <v>15 TFTL/TL+4 ME O 6 SES+4 ME</v>
          </cell>
          <cell r="W32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32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326">
            <v>93151501</v>
          </cell>
          <cell r="AA326">
            <v>32387704</v>
          </cell>
          <cell r="AB326">
            <v>32387704</v>
          </cell>
          <cell r="AM326">
            <v>4048463</v>
          </cell>
          <cell r="AQ326" t="str">
            <v>N/A</v>
          </cell>
          <cell r="AR326">
            <v>688</v>
          </cell>
          <cell r="AS326">
            <v>45062</v>
          </cell>
          <cell r="AT326">
            <v>226713928</v>
          </cell>
          <cell r="AU326">
            <v>10227</v>
          </cell>
          <cell r="AV326">
            <v>45098</v>
          </cell>
          <cell r="AW326">
            <v>32387704</v>
          </cell>
          <cell r="AX326" t="str">
            <v>A-02-02-02-008-003-01</v>
          </cell>
          <cell r="AY326" t="str">
            <v>SERVICIOS DE CONSULTORÍA EN ADMINISTRACIÓN Y SERVICIOS DE GESTIÓN; SERVICIOS DE TECNOLOGÍA DE LA INFORMACIÓN</v>
          </cell>
          <cell r="AZ326" t="str">
            <v>ASEGURADORA SOLIDARIA DE COLOMBIA</v>
          </cell>
          <cell r="BA326" t="str">
            <v>376-47-994000021351</v>
          </cell>
          <cell r="BB326">
            <v>45098</v>
          </cell>
          <cell r="BC326" t="str">
            <v>CUMPLIMIENTO</v>
          </cell>
          <cell r="BD326">
            <v>25</v>
          </cell>
          <cell r="BE326">
            <v>8096926</v>
          </cell>
          <cell r="BF326">
            <v>45097</v>
          </cell>
          <cell r="BG326">
            <v>45098</v>
          </cell>
          <cell r="BH326">
            <v>45478</v>
          </cell>
          <cell r="BI326">
            <v>45099</v>
          </cell>
          <cell r="BJ326" t="str">
            <v>D. OTRAS PRESTACIONES</v>
          </cell>
          <cell r="BK326" t="str">
            <v>RODRIGO ALEXANDER MOLINA PALOMARES</v>
          </cell>
          <cell r="BL326"/>
          <cell r="BM326">
            <v>1078366565</v>
          </cell>
          <cell r="BN326" t="str">
            <v>GRUPO DE VALIDACIÓN DE RESULTADOS DE AUDITORÍA</v>
          </cell>
          <cell r="BP326" t="str">
            <v>LAURA SANCHEZ SANTAMARIA</v>
          </cell>
          <cell r="BQ326" t="str">
            <v>EN EJECUCION</v>
          </cell>
        </row>
        <row r="327">
          <cell r="C327">
            <v>715</v>
          </cell>
          <cell r="D327" t="str">
            <v>ADRES-CPS-715-2023</v>
          </cell>
          <cell r="E327" t="str">
            <v>CONTRATACION DIRECTA</v>
          </cell>
          <cell r="F327" t="str">
            <v>PRESTACION DE SERVICIOS PROFESIONALES</v>
          </cell>
          <cell r="G327" t="str">
            <v>INICIAL</v>
          </cell>
          <cell r="H327">
            <v>45089</v>
          </cell>
          <cell r="I327" t="str">
            <v>ELKIN AUGUSTO GUERRA ANGARITA</v>
          </cell>
          <cell r="J327" t="str">
            <v>CC</v>
          </cell>
          <cell r="K327">
            <v>77186751</v>
          </cell>
          <cell r="L327">
            <v>1</v>
          </cell>
          <cell r="N327" t="str">
            <v>N</v>
          </cell>
          <cell r="O327" t="str">
            <v>N/A</v>
          </cell>
          <cell r="P327" t="str">
            <v>N/A</v>
          </cell>
          <cell r="Q327" t="str">
            <v>N/A</v>
          </cell>
          <cell r="R327">
            <v>45091</v>
          </cell>
          <cell r="S327">
            <v>45291</v>
          </cell>
          <cell r="T327">
            <v>200</v>
          </cell>
          <cell r="U327">
            <v>45291</v>
          </cell>
          <cell r="W327" t="str">
            <v>Prestar servicios profesionales especializados a la Dirección de Otras Prestaciones de la ADRES en las actividades relacionadas con las etapas operativas de radicación, revisión y verificación, devolución y notificación de resultados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análisis, validación y cruce de la información de las fuentes internas y externas de los procesos en mención</v>
          </cell>
          <cell r="X327" t="str">
            <v>1. Planear, ejecutar y monitorear las actividades relacionadas con las etapas operativas de
radicación, revisión y verificación, devolución y notificación de resultados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Análisis, validación y cruce de la información de las fuentes internas y externas de los
procesos de radicación, revisión y verificación, devolución y notificación de resultados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3. Acompañar técnicamente a la ADRES en la realización de los procesos de diseño,
parametrización, desarrollo, implementación, manejo asociado a las funcionalidades de
los aplicativos tecnológicos que se requieran y/o dispongan para el manejo de la
información de las reclamaciones por eventos catastróficos de origen natural, terroristas
y accidentes de tránsito y de las solicitudes por servicios y tecnologías en salud no
financiadas por la UPC, los cuales pueden estar a cargo de la Entidad o del tercero que
se contrate para el proceso de auditoría.
4. Apoyar en la revisión de las observaciones, sobre los diferentes insumos generados en
el proceso de auditoría de los servicios y tecnologías no financiados con la UPC, así como
de las reclamaciones de servicios de salud a víctimas de eventos de origen natural, de
eventos terroristas, de las víctimas de accidentes de tránsito cuando no exista cobertura
por parte del SOAT.
5. Proponer técnicamente mejoras frente a los aplicativos misionales que se identifiquen
derivados de la ejecución del proceso de auditoría de los servicios y tecnologías en salud
no financiados con la UPC.
6. Efectuar la validación del inventario de imágenes que alleguen las entidades recobrantes
como soporte de los procesos de prescripción, direccionamiento, prestación, suministro,
facturación y pago de los servicios y tecnologías no financiados con la UPC.
7. Preparar y presentar a la Dirección de Otras Prestaciones los insumos requeridos para
dar respuesta a las consultas y peticiones enviadas por los diferentes actores que
conforman el Sistema de Seguridad Social en Salud, así como de los diferentes entes de
inspección, vigilancia, control e investigación, que estén relacionadas con el proceso de
verificación, control y pago de los servicios y tecnologías en salud no financiadas con la
UPC del régimen contributivo que sean presentados ante la ADRES.
8. Orientar el proceso desarrollo e implementación de validaciones necesarias para
garantizar el proceso de revisión de calidad de recobros y reclamaciones.
9. Establecer los controles requeridos asociados a las actividades del proceso de validación
de calidad de recobros y reclamaciones 10. Identificar, analizar y proponer estrategias para garantizar la aplicación eficiente y eficaz
de los criterios de auditoría planteando oportunidades de mejora.
11. Efectuar la revisión de calidad de los resultados del proceso de revisión, verificación de
los recobros y reclamaciones, que hayan sido generados directamente por la ADRES o
por los terceros contratados por la misma, según sea requerido.
12. Participar en las reuniones o audiencias en que se solicite su asistencia por la relación
de los temas a tratar con las actividades del objeto contractual.
13. Las demás actividades que se deriven del objeto y naturaleza del contrato, que para el
efecto le asigne la Dirección de Otras Prestaciones</v>
          </cell>
          <cell r="Z327">
            <v>93151501</v>
          </cell>
          <cell r="AA327">
            <v>82762640</v>
          </cell>
          <cell r="AB327">
            <v>82762640</v>
          </cell>
          <cell r="AM327">
            <v>10345330</v>
          </cell>
          <cell r="AQ327" t="str">
            <v>N/A</v>
          </cell>
          <cell r="AR327">
            <v>718</v>
          </cell>
          <cell r="AS327">
            <v>45065</v>
          </cell>
          <cell r="AT327">
            <v>82762640</v>
          </cell>
          <cell r="AU327">
            <v>10119</v>
          </cell>
          <cell r="AV327">
            <v>45091</v>
          </cell>
          <cell r="AW327">
            <v>82762640</v>
          </cell>
          <cell r="AX327" t="str">
            <v>A-02-02-02-008-003-01</v>
          </cell>
          <cell r="AY327" t="str">
            <v>SERVICIOS DE CONSULTORÍA EN ADMINISTRACIÓN Y SERVICIOS DE GESTIÓN; SERVICIOS DE TECNOLOGÍA DE LA INFORMACIÓN</v>
          </cell>
          <cell r="AZ327" t="str">
            <v>ASEGURADORA SOLIDARIA DE COLOMBIA</v>
          </cell>
          <cell r="BA327" t="str">
            <v>380 47 994000136208</v>
          </cell>
          <cell r="BB327">
            <v>45090</v>
          </cell>
          <cell r="BC327" t="str">
            <v>CUMPLIMIENTO</v>
          </cell>
          <cell r="BD327">
            <v>25</v>
          </cell>
          <cell r="BE327">
            <v>20690660</v>
          </cell>
          <cell r="BF327">
            <v>45089</v>
          </cell>
          <cell r="BG327">
            <v>45091</v>
          </cell>
          <cell r="BH327">
            <v>45476</v>
          </cell>
          <cell r="BI327">
            <v>45091</v>
          </cell>
          <cell r="BJ327" t="str">
            <v>D. OTRAS PRESTACIONES</v>
          </cell>
          <cell r="BK327" t="str">
            <v>MAYRA ALEJANDRA PEREZ BEJARANO-CAMILO ANDRES PLAZAS VELOZA RAD 20236400054973 A PARTIR DEL 1 DE SEPTIEMBRE</v>
          </cell>
          <cell r="BM327">
            <v>1026550881</v>
          </cell>
          <cell r="BN327" t="str">
            <v>GRUPO DE VERIFICACIÓN Y AUDITORÍA DE CUENTAS</v>
          </cell>
          <cell r="BO327" t="str">
            <v>GESTOR DE OPERACIONES</v>
          </cell>
          <cell r="BP327" t="str">
            <v>JOSE WILLMAN TORRRES GOMEZ</v>
          </cell>
          <cell r="BQ327" t="str">
            <v>EN EJECUCION</v>
          </cell>
        </row>
        <row r="328">
          <cell r="C328">
            <v>319</v>
          </cell>
          <cell r="D328" t="str">
            <v>ADRES-CPS-319-2023</v>
          </cell>
          <cell r="E328" t="str">
            <v>CONTRATACION DIRECTA</v>
          </cell>
          <cell r="F328" t="str">
            <v>PRESTACION DE SERVICIOS PROFESIONALES</v>
          </cell>
          <cell r="G328" t="str">
            <v>INICIAL</v>
          </cell>
          <cell r="H328">
            <v>44957.790451388886</v>
          </cell>
          <cell r="I328" t="str">
            <v>JOSE LUIS CUETO PRIETO</v>
          </cell>
          <cell r="J328" t="str">
            <v>CC</v>
          </cell>
          <cell r="K328">
            <v>72164053</v>
          </cell>
          <cell r="L328">
            <v>6</v>
          </cell>
          <cell r="M328" t="str">
            <v>Bogotá</v>
          </cell>
          <cell r="N328" t="str">
            <v>N</v>
          </cell>
          <cell r="O328" t="str">
            <v>N/A</v>
          </cell>
          <cell r="P328" t="str">
            <v>N/A</v>
          </cell>
          <cell r="Q328" t="str">
            <v>N/A</v>
          </cell>
          <cell r="R328">
            <v>44960</v>
          </cell>
          <cell r="S328">
            <v>45079</v>
          </cell>
          <cell r="T328">
            <v>119</v>
          </cell>
          <cell r="U328">
            <v>45079</v>
          </cell>
          <cell r="V328" t="str">
            <v>14 TP</v>
          </cell>
          <cell r="W328" t="str">
            <v>Prestar servicios profesionales a la Dirección de Gestión de Tecnologías de la Información y las Comunicaciones en el desarrollo e implementación de procesos en lenguaje SQL que se requieran para la operación y fortalecimiento de los procesos de la Entidad</v>
          </cell>
          <cell r="X328" t="str">
            <v>1. Realizar entrevistas, mesas de trabajo, revisión de información y demás gestiones que le permitan levantar y documentar las especificaciones técnicas que se requieran para desarrollar rutinas, procedimientos almacenados, scripts de bases de datos necesarios para la correcta ejecución de procesos dentro de las aplicaciones, servicios, integraciones o mejoras puestas en producción. 2. Realizar los respectivos planes de trabajo y cronogramas de actividades frente a los requerimientos a ser desarrollados. Esta documentación debe quedar registrada y almacenada dentro del repositorio que se defina por parte de la DGTIC. 3. Elaborar las historias de usuario, documentos y manuales de las aplicaciones, servicios, integraciones y mejoras desarrolladas que le sean asignadas por el supervisor en virtud del objeto del contrato. Toda documentación debe ser almacenada dentro del repositorio que se defina por parte de la DGTIC. 4. Apoyar en el desarrollo y pruebas de procedimientos almacenados, scripts y rutinas para bases de datos necesarios para la correcta ejecución de procesos dentro de las aplicaciones, servicios, integraciones o mejoras puestas en producción. 5. Realizar acompañamiento técnico de estabilización de las aplicaciones, servicios, integraciones o mejoras puestas en producción, que sea requerido a través de la Mesa de Servicio o por el supervisor. 6. Las demás actividades que se deriven del objeto y naturaleza del contrato, que para el efecto le designe la DGTIC</v>
          </cell>
          <cell r="Y328">
            <v>420</v>
          </cell>
          <cell r="Z328" t="str">
            <v>81111500
81111700</v>
          </cell>
          <cell r="AA328">
            <v>19746224</v>
          </cell>
          <cell r="AB328">
            <v>19746224</v>
          </cell>
          <cell r="AC328"/>
          <cell r="AD328"/>
          <cell r="AE328"/>
          <cell r="AF328"/>
          <cell r="AG328"/>
          <cell r="AH328"/>
          <cell r="AI328"/>
          <cell r="AJ328"/>
          <cell r="AK328"/>
          <cell r="AL328"/>
          <cell r="AM328">
            <v>4936556</v>
          </cell>
          <cell r="AN328"/>
          <cell r="AO328"/>
          <cell r="AP328"/>
          <cell r="AQ328" t="str">
            <v>N/A</v>
          </cell>
          <cell r="AR328">
            <v>509</v>
          </cell>
          <cell r="AS328">
            <v>44937</v>
          </cell>
          <cell r="AT328">
            <v>20107808</v>
          </cell>
          <cell r="AU328">
            <v>2434</v>
          </cell>
          <cell r="AV328">
            <v>44957</v>
          </cell>
          <cell r="AW328">
            <v>19746224</v>
          </cell>
          <cell r="AX328" t="str">
            <v>A-02-02-02-008-003-01</v>
          </cell>
          <cell r="AY328" t="str">
            <v>SERVICIOS DE CONSULTORÍA EN ADMINISTRACIÓN Y SERVICIOS DE GESTIÓN; SERVICIOS DE TECNOLOGÍA DE LA INFORMACIÓN</v>
          </cell>
          <cell r="AZ328" t="str">
            <v>SURAMERICANA</v>
          </cell>
          <cell r="BA328" t="str">
            <v>3549728-1</v>
          </cell>
          <cell r="BB328">
            <v>44959</v>
          </cell>
          <cell r="BC328" t="str">
            <v>CUMPLIMIENTO</v>
          </cell>
          <cell r="BD328">
            <v>25</v>
          </cell>
          <cell r="BE328">
            <v>4936556</v>
          </cell>
          <cell r="BF328">
            <v>44951</v>
          </cell>
          <cell r="BG328">
            <v>44960</v>
          </cell>
          <cell r="BH328">
            <v>45275</v>
          </cell>
          <cell r="BI328">
            <v>44958</v>
          </cell>
          <cell r="BJ328" t="str">
            <v>D. GESTION TECNOLOGIAS DE LA INFORMACION Y COMUNICACIONES</v>
          </cell>
          <cell r="BK328" t="str">
            <v>OSCAR MAURICIO VANEGAS VARGAS</v>
          </cell>
          <cell r="BM328">
            <v>80215478</v>
          </cell>
          <cell r="BN328" t="str">
            <v>GRUPO DE GESTION DE PROYECTOS DE INFORMACION Y COMUNICACIONES</v>
          </cell>
          <cell r="BO328" t="str">
            <v>GESTOR DE OPERACIONES</v>
          </cell>
          <cell r="BP328" t="str">
            <v>ROSA ELIANA RODRIGUEZ BERNAL</v>
          </cell>
          <cell r="BQ328" t="str">
            <v>TERMINADO</v>
          </cell>
          <cell r="BR328" t="str">
            <v>MASCULINO</v>
          </cell>
          <cell r="BS328" t="str">
            <v>Bogotá</v>
          </cell>
          <cell r="BT328" t="str">
            <v>Cra 82A No6-37 Apto 726 T-7</v>
          </cell>
          <cell r="BU328">
            <v>3157217938</v>
          </cell>
          <cell r="BV328" t="str">
            <v>jlcueto@gmail.com</v>
          </cell>
          <cell r="BW328">
            <v>25403</v>
          </cell>
          <cell r="BX328">
            <v>45247</v>
          </cell>
          <cell r="BY328">
            <v>54</v>
          </cell>
          <cell r="BZ328" t="str">
            <v>SURA</v>
          </cell>
          <cell r="CA328" t="str">
            <v>COLPENSIONES</v>
          </cell>
          <cell r="CB328" t="str">
            <v>POSITIVA</v>
          </cell>
          <cell r="CC328" t="str">
            <v>ING DE SISTEMAS</v>
          </cell>
          <cell r="CD328"/>
          <cell r="CE328"/>
          <cell r="CF328"/>
          <cell r="CG328"/>
          <cell r="CH328" t="str">
            <v>CO1.PCCNTR.4519209</v>
          </cell>
          <cell r="CI328"/>
          <cell r="CJ328"/>
          <cell r="CK328"/>
          <cell r="CL328"/>
          <cell r="CM328"/>
          <cell r="CN328"/>
          <cell r="CO328"/>
        </row>
        <row r="329">
          <cell r="C329">
            <v>662</v>
          </cell>
          <cell r="D329" t="str">
            <v>ADRES-CPS-662-2023</v>
          </cell>
          <cell r="E329" t="str">
            <v>CONTRATACION DIRECTA</v>
          </cell>
          <cell r="F329" t="str">
            <v>PRESTACION DE SERVICIOS PROFESIONALES</v>
          </cell>
          <cell r="G329" t="str">
            <v>INICIAL</v>
          </cell>
          <cell r="H329">
            <v>45084</v>
          </cell>
          <cell r="I329" t="str">
            <v>ELSA YANETH SALCEDO GOMEZ</v>
          </cell>
          <cell r="J329" t="str">
            <v>CC</v>
          </cell>
          <cell r="K329">
            <v>35503478</v>
          </cell>
          <cell r="L329">
            <v>3</v>
          </cell>
          <cell r="M329" t="str">
            <v>Bogotá</v>
          </cell>
          <cell r="N329" t="str">
            <v>N</v>
          </cell>
          <cell r="O329" t="str">
            <v>N/A</v>
          </cell>
          <cell r="P329" t="str">
            <v>N/A</v>
          </cell>
          <cell r="Q329" t="str">
            <v>N/A</v>
          </cell>
          <cell r="R329">
            <v>45085</v>
          </cell>
          <cell r="S329">
            <v>45291</v>
          </cell>
          <cell r="T329">
            <v>206</v>
          </cell>
          <cell r="U329">
            <v>45291</v>
          </cell>
          <cell r="V329"/>
          <cell r="W329" t="str">
            <v>Prestar servicios profesionales especializados para asesorar y ejecutar las actividades de los procesos y subprocesos del régimen contributivo de salud, así como el proceso de saneamiento de aportes patronales del mismo de la Subdirección de Liquidaciones del Aseguramiento</v>
          </cell>
          <cell r="X329" t="str">
            <v>1. Apoyar las actividades de competencia de ADRES en el marco del proceso de aportes patronales definido por el Ministerio de Salud y Protección Social del régimen contributivo. 2. Realizar el seguimiento a la ejecución del proceso de conciliación de cuentas maestras de recaudo de SGP y, en el de seguimiento a la compensación de las cotizaciones no compensadas de SGP. 3. Apoyar el seguimiento y monitoreo de los procesos de PILA Financiero y PILA BDUA a cargo de la Subdirección de Liquidaciones del Aseguramiento. 4. Apoyar los procesos de compensación a cargo de la Subdirección de Liquidaciones del Aseguramiento, validando y verificando los resultados arrojados, el cumplimiento de las diferentes fases y adelantando el análisis de resultados en cada etapa del proceso. 5. Verificar la publicación de los resultados de los procesos de giro y compensación y coordinar con las entidades promotoras de salud EPS-EOC la accesibilidad a la publicación de este, documentando los controles o bitácoras que requiera. 6. Apoyar la ejecución de los subprocesos de compensación (Devolución de cotizaciones no compensadas, Corrección de registros aprobados). 7. Realizar el seguimiento de la ejecución del giro directo y la preparación de los pagos de dicho proceso. 8. Proponer mejoras a los procesos que se ejecutan, haciendo las recomendaciones y sugerencias para que se revise su conveniencia. 9. Realizar los informes de comportamiento del proceso de giro y compensación durante el mes, la distribución y estado de los saldos no conciliados, y demás información relevante que demande la Subdirección de Liquidaciones del Aseguramiento y la Dirección de Liquidaciones y Garantías. 10.Preparar los informes y reportes de seguimiento que requiera la Subdirección de Liquidaciones del Aseguramiento y la Dirección de Liquidaciones y Garantías o los organismos de control, en relación con los procesos de compensación del régimen contributivo de salud. 11.Proyectar respuesta a los derechos de petición relacionados con el proceso de compensación del régimen contributivo de salud, cuyo trámite le sea asignado</v>
          </cell>
          <cell r="Y329"/>
          <cell r="Z329">
            <v>93151501</v>
          </cell>
          <cell r="AA329">
            <v>68536881</v>
          </cell>
          <cell r="AB329">
            <v>68536881</v>
          </cell>
          <cell r="AC329"/>
          <cell r="AD329"/>
          <cell r="AE329"/>
          <cell r="AF329"/>
          <cell r="AG329"/>
          <cell r="AH329"/>
          <cell r="AI329"/>
          <cell r="AJ329"/>
          <cell r="AK329"/>
          <cell r="AL329"/>
          <cell r="AM329">
            <v>9790983</v>
          </cell>
          <cell r="AN329"/>
          <cell r="AO329"/>
          <cell r="AP329"/>
          <cell r="AQ329" t="str">
            <v>N/A</v>
          </cell>
          <cell r="AR329">
            <v>742</v>
          </cell>
          <cell r="AS329">
            <v>45071</v>
          </cell>
          <cell r="AT329">
            <v>68536881</v>
          </cell>
          <cell r="AU329">
            <v>10084</v>
          </cell>
          <cell r="AV329">
            <v>45085</v>
          </cell>
          <cell r="AW329">
            <v>68536881</v>
          </cell>
          <cell r="AX329" t="str">
            <v>A-02-02-02-008-003-01</v>
          </cell>
          <cell r="AY329" t="str">
            <v>SERVICIOS DE CONSULTORÍA EN ADMINISTRACIÓN Y SERVICIOS DE GESTIÓN; SERVICIOS DE TECNOLOGÍA DE LA INFORMACIÓN</v>
          </cell>
          <cell r="AZ329" t="str">
            <v>ASEGURADORA SOLIDARIA DE COLOMBIA</v>
          </cell>
          <cell r="BA329" t="str">
            <v>340 47 994000045666</v>
          </cell>
          <cell r="BB329">
            <v>45083</v>
          </cell>
          <cell r="BC329" t="str">
            <v>CUMPLIMIENTO</v>
          </cell>
          <cell r="BD329">
            <v>25</v>
          </cell>
          <cell r="BE329">
            <v>17134220.25</v>
          </cell>
          <cell r="BF329">
            <v>45083</v>
          </cell>
          <cell r="BG329">
            <v>45085</v>
          </cell>
          <cell r="BH329">
            <v>45478</v>
          </cell>
          <cell r="BI329">
            <v>45085</v>
          </cell>
          <cell r="BJ329" t="str">
            <v>SUBDIRECCIÓN DE LIQUIDACIONES DEL ASEGURAMIENTO</v>
          </cell>
          <cell r="BK329" t="str">
            <v>CLAUDIA PULIDO BUITRAGO</v>
          </cell>
          <cell r="BL329"/>
          <cell r="BM329">
            <v>52351328</v>
          </cell>
          <cell r="BN329" t="str">
            <v>SUBDIRECCION DE LIQUIDACIONES DEL ASEGURAMIENTO</v>
          </cell>
          <cell r="BO329" t="str">
            <v>SUBDIRECTORA</v>
          </cell>
          <cell r="BP329" t="str">
            <v>JOSE WILLMAN TORRRES GOMEZ</v>
          </cell>
          <cell r="BQ329" t="str">
            <v>EN EJECUCION</v>
          </cell>
          <cell r="BR329"/>
          <cell r="BS329"/>
          <cell r="BT329"/>
          <cell r="BU329"/>
          <cell r="BV329"/>
          <cell r="BW329"/>
          <cell r="BX329"/>
          <cell r="BY329"/>
          <cell r="BZ329"/>
          <cell r="CA329"/>
          <cell r="CB329"/>
          <cell r="CC329"/>
          <cell r="CD329"/>
          <cell r="CE329"/>
          <cell r="CF329"/>
          <cell r="CG329"/>
          <cell r="CH329"/>
          <cell r="CI329"/>
          <cell r="CJ329"/>
          <cell r="CK329"/>
          <cell r="CL329"/>
          <cell r="CM329"/>
          <cell r="CN329"/>
          <cell r="CO329"/>
        </row>
        <row r="330">
          <cell r="C330">
            <v>325</v>
          </cell>
          <cell r="D330" t="str">
            <v>ADRES-CPS-325-2023</v>
          </cell>
          <cell r="E330" t="str">
            <v>CONTRATACION DIRECTA</v>
          </cell>
          <cell r="F330" t="str">
            <v>PRESTACION DE SERVICIOS PROFESIONALES</v>
          </cell>
          <cell r="G330" t="str">
            <v>INICIAL</v>
          </cell>
          <cell r="H330">
            <v>44959.522546296299</v>
          </cell>
          <cell r="I330" t="str">
            <v>GUSTAVO ADOLFO MORENO CHIA</v>
          </cell>
          <cell r="J330" t="str">
            <v>CC</v>
          </cell>
          <cell r="K330">
            <v>74184045</v>
          </cell>
          <cell r="L330">
            <v>1</v>
          </cell>
          <cell r="M330" t="str">
            <v>Bogotá</v>
          </cell>
          <cell r="N330" t="str">
            <v>N</v>
          </cell>
          <cell r="O330" t="str">
            <v>N/A</v>
          </cell>
          <cell r="P330" t="str">
            <v>N/A</v>
          </cell>
          <cell r="Q330" t="str">
            <v>N/A</v>
          </cell>
          <cell r="R330">
            <v>44960</v>
          </cell>
          <cell r="S330">
            <v>45079</v>
          </cell>
          <cell r="T330">
            <v>119</v>
          </cell>
          <cell r="U330">
            <v>45079</v>
          </cell>
          <cell r="V330" t="str">
            <v>6 TP+E+41 MEPR</v>
          </cell>
          <cell r="W330" t="str">
            <v>Prestar servicios profesionales especializados a la Dirección de Otras Prestaciones de la ADRES, liderando las actividades relacionadas con la expedición de solicitudes, informes, actos administrativos y demás actividades relacionadas con el procedimiento especial de reintegro de los recursos pagados o reconocidos sin justa causa que se adelanta por concepto de servicios y tecnologías no financiadas con la UPC; y por atenciones en salud e indemnizaciones por accidentes de tránsito ocasionados por vehículos sin identificar o sin SOAT, eventos terroristas y catástrofes de origen natural, así como en el proceso de reconocimiento y pago de los servicios en mención</v>
          </cell>
          <cell r="X330" t="str">
            <v>1. Verificar y validar los requerimientos funcionales que se gestionen para la automatización del procedimiento de reintegro de los recursos pagados o reconocidos sin justa causa que se adelanta por concepto de servicios y tecnologías no financiadas con la UPC; y por atenciones en salud e indemnizaciones por accidentes de tránsito ocasionados por vehículos sin identificar o sin SOAT, eventos terroristas y catástrofes de origen natural. 2. Verificar y validar los requerimientos funcionales que se gestionen para la automatización de los procesos de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3. Brindar apoyo en la revisión o elaboración de los insumos que se requieran en los trámites de los procesos de verificación, reconocimiento y pago de las cuentas de servicios y tecnologías en salud no financiados con la UPC, así como de las reclamaciones en salud e indemnizaciones por accidentes de tránsito ocasionados por vehículos sin identificar o sin SOAT, eventos terroristas y catástrofes de origen natural. 4. Revisar las solicitudes de aclaración, informes de reintegro, actos administrativos y demás insumos generados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6.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7. Revisar la documentación e insumos relacionados con el proceso que desde la Dirección de Otras Prestaciones se debe adelantar para las entidades que se encuentran en liquidación. 8. Revisar y/o responder las respuestas a las peticiones relacionadas con los procesos de reintegro, reclamaciones y recobros que sean presentadas por los usuarios del sistema, contratistas, autoridades administrativas y judiciales, entes de control y demás interesados. 9. Entregar al finalizar el plazo de ejecución del contrato, soporte generado por el Sistema de Gestión Documental que para el efecto tenga implementada la ADRES, en el cual se evidencia que la documentación asignada se encuentra tramitada. 10. Las demás actividades que se deriven del objeto y naturaleza del contrato, que para el efecto le asigne la Dirección de Otras Prestaciones</v>
          </cell>
          <cell r="Y330">
            <v>210</v>
          </cell>
          <cell r="Z330">
            <v>93151501</v>
          </cell>
          <cell r="AA330">
            <v>44928008</v>
          </cell>
          <cell r="AB330">
            <v>44928008</v>
          </cell>
          <cell r="AC330"/>
          <cell r="AM330">
            <v>11232002</v>
          </cell>
          <cell r="AO330"/>
          <cell r="AP330"/>
          <cell r="AQ330" t="str">
            <v>N/A</v>
          </cell>
          <cell r="AR330">
            <v>435</v>
          </cell>
          <cell r="AS330">
            <v>44936</v>
          </cell>
          <cell r="AT330">
            <v>44928008</v>
          </cell>
          <cell r="AU330">
            <v>2465</v>
          </cell>
          <cell r="AV330">
            <v>44959</v>
          </cell>
          <cell r="AW330">
            <v>44928008</v>
          </cell>
          <cell r="AX330" t="str">
            <v>A-02-02-02-008-003-01</v>
          </cell>
          <cell r="AY330" t="str">
            <v>SERVICIOS DE CONSULTORÍA EN ADMINISTRACIÓN Y SERVICIOS DE GESTIÓN; SERVICIOS DE TECNOLOGÍA DE LA INFORMACIÓN</v>
          </cell>
          <cell r="AZ330" t="str">
            <v>ASEGURADORA SOLIDARIA DE COLOMBIA</v>
          </cell>
          <cell r="BA330" t="str">
            <v>380-47-994000131514</v>
          </cell>
          <cell r="BB330">
            <v>44958</v>
          </cell>
          <cell r="BC330" t="str">
            <v>CUMPLIMIENTO</v>
          </cell>
          <cell r="BD330">
            <v>25</v>
          </cell>
          <cell r="BE330">
            <v>11232002</v>
          </cell>
          <cell r="BF330">
            <v>44958</v>
          </cell>
          <cell r="BG330">
            <v>44960</v>
          </cell>
          <cell r="BH330">
            <v>45265</v>
          </cell>
          <cell r="BI330">
            <v>44960</v>
          </cell>
          <cell r="BJ330" t="str">
            <v>D. OTRAS PRESTACIONES</v>
          </cell>
          <cell r="BK330" t="str">
            <v>LORENA FABIOLA AMEZQUITA BECERRA</v>
          </cell>
          <cell r="BM330">
            <v>46458408</v>
          </cell>
          <cell r="BN330" t="str">
            <v>GRUPO DE GESTIÓN DE RECONOCIMIENTOS</v>
          </cell>
          <cell r="BO330" t="str">
            <v>GESTOR DE OPERACIONES</v>
          </cell>
          <cell r="BP330" t="str">
            <v>KARLA MAYELIS MENGUAL REDONDO</v>
          </cell>
          <cell r="BQ330" t="str">
            <v>TERMINADO</v>
          </cell>
          <cell r="BR330" t="str">
            <v>MASCULINO</v>
          </cell>
          <cell r="BS330" t="str">
            <v>Bogotá</v>
          </cell>
          <cell r="BT330" t="str">
            <v>Cl 146 a No 95 b - 46</v>
          </cell>
          <cell r="BU330">
            <v>8067223</v>
          </cell>
          <cell r="BV330" t="str">
            <v>tavomoreno@gmail.com</v>
          </cell>
          <cell r="BW330">
            <v>28645</v>
          </cell>
          <cell r="BX330">
            <v>45247</v>
          </cell>
          <cell r="BY330">
            <v>45</v>
          </cell>
          <cell r="BZ330" t="str">
            <v>SANITAS</v>
          </cell>
          <cell r="CA330" t="str">
            <v>COLPENSIONES</v>
          </cell>
          <cell r="CB330" t="str">
            <v>POSITIVA</v>
          </cell>
          <cell r="CC330" t="str">
            <v>ING INDUSTRIAL-ESP EN GESTION
INTEGRADA QHSE</v>
          </cell>
          <cell r="CH330" t="str">
            <v>CO1.PCCNTR.4531247</v>
          </cell>
        </row>
        <row r="331">
          <cell r="C331">
            <v>961</v>
          </cell>
          <cell r="D331" t="str">
            <v>ADRES-CPS-961-2023</v>
          </cell>
          <cell r="E331" t="str">
            <v>CONTRATACION DIRECTA</v>
          </cell>
          <cell r="F331" t="str">
            <v>PRESTACION DE SERVICIOS PROFESIONALES</v>
          </cell>
          <cell r="G331" t="str">
            <v>INICIAL</v>
          </cell>
          <cell r="H331">
            <v>45212</v>
          </cell>
          <cell r="I331" t="str">
            <v>ERIKA ALEXANDRA GARCIA SOLER</v>
          </cell>
          <cell r="J331" t="str">
            <v>CC</v>
          </cell>
          <cell r="K331">
            <v>1095945090</v>
          </cell>
          <cell r="L331"/>
          <cell r="M331" t="str">
            <v>Bogotá</v>
          </cell>
          <cell r="N331" t="str">
            <v>N</v>
          </cell>
          <cell r="O331" t="str">
            <v>N/A</v>
          </cell>
          <cell r="P331" t="str">
            <v>N/A</v>
          </cell>
          <cell r="Q331" t="str">
            <v>N/A</v>
          </cell>
          <cell r="R331"/>
          <cell r="S331">
            <v>45291</v>
          </cell>
          <cell r="T331">
            <v>45291</v>
          </cell>
          <cell r="U331">
            <v>45291</v>
          </cell>
          <cell r="V331"/>
          <cell r="W331" t="str">
            <v>Prestar servicios profesionales para asesorar jurídicamente, en aspectos contractuales, administrativos y procesales de competencia de la Oficina Asesora Jurídica, así como brindar apoyo a la supervisión ejercida por la jefatura.</v>
          </cell>
          <cell r="X331" t="str">
            <v>1. Brindar asesoría jurídica y estratégica a la Oficina Asesora Jurídica en los asuntos judiciales,
conceptuales y estratégicos de la OAJ.
2. Proyectar conceptos, respuestas a las consultas y peticiones de carácter jurídico elevadas a la
ADRES por los usuarios, la ciudadanía en general y por las diferentes dependencias de la Entidad
3. Brindar la asistencia técnica, asesoría, acompañamiento, capacitación y/o fortalecimiento de los
procesos, procedimientos, y mapas de riesgos de la oficina Asesora jurídica de acuerdo con las
funciones de la dependencia.
4. Apoyar en la revisión de los proyectos de actos administrativos realizados por las áreas técnicas
de la ADRES relacionados con las competencias, misión institucional, objetivos y funciones de la
Entidad.
5. Elaborar los informes que con ocasión de los temas encomendados que requiera el Jefe de la
Oficina Asesora Jurídica.
6. Elaborar los documentos que le sean solicitados en el marco de la ejecución contractual y que
correspondan a asuntos diversos a informes.
7. Apoyar en la supervisión de contratos en los que el supervisor sea el Jefe de la Oficina Asesora
Jurídica.
8. Recopilar y actualización la información de las normas constitucionales, legales y reglamentarias
y la jurisprudencia relacionada con las competencias, misión institucional, objetivos y funciones de
la Entidad.
9. Contribuir con la definición de formatos de respuesta y lineamientos de defensa en los diferentes
grupos que hacen parte de la Oficina Asesora Jurídica, propendiendo por su actualización con la
normatividad vigente.
10. Asistir a las reuniones que señale el supervisor del contrato, relacionadas con el objeto del
contrato 11. Entregar al finalizar el plazo de ejecución del contrato, soporte generado por el Sistema de
Gestión Documental que para el efecto tenga implementada la ADRES, en el cual se evidencia
que la documentación asignada se encuentra tramitada.
12. Cumplir con las demás actividades que se deriven del objeto y naturaleza del presente
contrato</v>
          </cell>
          <cell r="Y331"/>
          <cell r="Z331"/>
          <cell r="AA331">
            <v>27904000</v>
          </cell>
          <cell r="AB331">
            <v>27904000</v>
          </cell>
          <cell r="AC331"/>
          <cell r="AD331"/>
          <cell r="AE331"/>
          <cell r="AF331"/>
          <cell r="AG331"/>
          <cell r="AH331"/>
          <cell r="AI331"/>
          <cell r="AJ331"/>
          <cell r="AK331"/>
          <cell r="AL331"/>
          <cell r="AM331">
            <v>6976000</v>
          </cell>
          <cell r="AN331"/>
          <cell r="AO331"/>
          <cell r="AP331"/>
          <cell r="AQ331" t="str">
            <v>N/A</v>
          </cell>
          <cell r="AR331">
            <v>900</v>
          </cell>
          <cell r="AS331">
            <v>45203</v>
          </cell>
          <cell r="AT331">
            <v>27904000</v>
          </cell>
          <cell r="AU331"/>
          <cell r="AV331"/>
          <cell r="AW331"/>
          <cell r="AX331" t="str">
            <v>A-02-02-02-008-002-01</v>
          </cell>
          <cell r="AY331" t="str">
            <v>SERVICIOS JURÍDICOS</v>
          </cell>
          <cell r="AZ331"/>
          <cell r="BA331"/>
          <cell r="BB331"/>
          <cell r="BC331" t="str">
            <v>CUMPLIMIENTO</v>
          </cell>
          <cell r="BD331">
            <v>25</v>
          </cell>
          <cell r="BE331">
            <v>6976000</v>
          </cell>
          <cell r="BF331"/>
          <cell r="BG331"/>
          <cell r="BH331"/>
          <cell r="BI331"/>
          <cell r="BJ331" t="str">
            <v>O. ASESORA JURIDICA</v>
          </cell>
          <cell r="BK331" t="str">
            <v>NATHALY CONSTANZA ALVARADO NUÑEZ</v>
          </cell>
          <cell r="BL331"/>
          <cell r="BM331"/>
          <cell r="BN331"/>
          <cell r="BO331"/>
          <cell r="BP331" t="str">
            <v>MARIA CAROLINA CARDENAS RAMOS</v>
          </cell>
          <cell r="BQ331" t="str">
            <v>EN EJECUCION</v>
          </cell>
          <cell r="BR331" t="str">
            <v>FEMENINO</v>
          </cell>
          <cell r="BS331"/>
          <cell r="BT331"/>
          <cell r="BU331"/>
          <cell r="BV331"/>
          <cell r="BW331"/>
          <cell r="BX331"/>
          <cell r="BY331"/>
          <cell r="BZ331"/>
          <cell r="CA331"/>
          <cell r="CB331"/>
          <cell r="CC331"/>
          <cell r="CD331"/>
          <cell r="CE331"/>
          <cell r="CF331"/>
          <cell r="CG331"/>
          <cell r="CH331"/>
          <cell r="CI331"/>
          <cell r="CJ331"/>
          <cell r="CK331"/>
          <cell r="CL331"/>
          <cell r="CM331"/>
          <cell r="CN331"/>
          <cell r="CO331"/>
        </row>
        <row r="332">
          <cell r="C332">
            <v>950</v>
          </cell>
          <cell r="D332" t="str">
            <v>ADRES-CPS-950-2023</v>
          </cell>
          <cell r="E332" t="str">
            <v>CONTRATACION DIRECTA</v>
          </cell>
          <cell r="F332" t="str">
            <v>PRESTACION DE SERVICIOS PROFESIONALES</v>
          </cell>
          <cell r="G332" t="str">
            <v>INICIAL</v>
          </cell>
          <cell r="H332">
            <v>45202</v>
          </cell>
          <cell r="I332" t="str">
            <v>ERIKA ANDREA GUZMAN GONZALEZ</v>
          </cell>
          <cell r="J332" t="str">
            <v>CC</v>
          </cell>
          <cell r="K332">
            <v>52353061</v>
          </cell>
          <cell r="L332"/>
          <cell r="M332" t="str">
            <v>Bogotá</v>
          </cell>
          <cell r="N332" t="str">
            <v>N</v>
          </cell>
          <cell r="O332" t="str">
            <v>N/A</v>
          </cell>
          <cell r="P332" t="str">
            <v>N/A</v>
          </cell>
          <cell r="Q332" t="str">
            <v>N/A</v>
          </cell>
          <cell r="R332">
            <v>45205</v>
          </cell>
          <cell r="S332">
            <v>45291</v>
          </cell>
          <cell r="T332">
            <v>86</v>
          </cell>
          <cell r="U332">
            <v>45291</v>
          </cell>
          <cell r="V332"/>
          <cell r="W332" t="str">
            <v>Prestar servicios profesionales especializados a la Administradora de los Recursos del Sistema General de Seguridad Social en Salud- ADRES- en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así como otras actividades de auditoría y análisis de la información requeridas por la Dirección Genera</v>
          </cell>
          <cell r="X332" t="str">
            <v>1. Verificar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2. Recolectar material documental, fotográfico y/o fílmico por medio del cual se evidencie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3. Generar y comunicar alertas a la ADRES en caso de evidenciar incumplimientos en el marco del desarrollo de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4. Elaborar informes de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y demás informes requeridos.
5. Entregar formalmente a la ADRES la información recolectada en el desarrollo de sus
obligaciones contractuales, de acuerdo con los lineamientos definidos por la entidad.
6. Cumplir con los términos establecidos en el cronograma de trabajo que se desarrolle dentro
del seguimiento realizado por la ADRES.
7. Asistir a las reuniones y mesas de trabajos que se convoquen para efectos de contribuir al
desarrollo efectivo del objeto contractual.
8. Las demás que le asigne el supervisor del contrato relacionadas con el objeto contractual</v>
          </cell>
          <cell r="Y332"/>
          <cell r="Z332"/>
          <cell r="AA332">
            <v>36750000</v>
          </cell>
          <cell r="AB332">
            <v>36750000</v>
          </cell>
          <cell r="AC332"/>
          <cell r="AD332"/>
          <cell r="AE332"/>
          <cell r="AF332"/>
          <cell r="AG332"/>
          <cell r="AH332"/>
          <cell r="AI332"/>
          <cell r="AJ332"/>
          <cell r="AK332"/>
          <cell r="AL332"/>
          <cell r="AM332">
            <v>10500000</v>
          </cell>
          <cell r="AN332"/>
          <cell r="AO332"/>
          <cell r="AP332"/>
          <cell r="AQ332" t="str">
            <v>N/A</v>
          </cell>
          <cell r="AR332">
            <v>881</v>
          </cell>
          <cell r="AS332">
            <v>45191</v>
          </cell>
          <cell r="AT332">
            <v>117936000</v>
          </cell>
          <cell r="AU332">
            <v>25425</v>
          </cell>
          <cell r="AV332">
            <v>45204</v>
          </cell>
          <cell r="AW332">
            <v>36750000</v>
          </cell>
          <cell r="AX332" t="str">
            <v>A-02-02-02-008-003-01</v>
          </cell>
          <cell r="AY332" t="str">
            <v>SERVICIOS DE CONSULTORÍA EN ADMINISTRACIÓN Y SERVICIOS DE GESTIÓN; SERVICIOS DE TECNOLOGÍA DE LA INFORMACIÓN</v>
          </cell>
          <cell r="AZ332" t="str">
            <v>SEGUROS DEL ESTADO</v>
          </cell>
          <cell r="BA332" t="str">
            <v>21-46-101076566</v>
          </cell>
          <cell r="BB332">
            <v>45203</v>
          </cell>
          <cell r="BC332" t="str">
            <v>CUMPLIMIENTO</v>
          </cell>
          <cell r="BD332">
            <v>25</v>
          </cell>
          <cell r="BE332">
            <v>9187500</v>
          </cell>
          <cell r="BF332" t="str">
            <v>03/0/2023</v>
          </cell>
          <cell r="BG332">
            <v>45203</v>
          </cell>
          <cell r="BH332">
            <v>45503</v>
          </cell>
          <cell r="BI332">
            <v>45205</v>
          </cell>
          <cell r="BJ332" t="str">
            <v>D. GENERAL</v>
          </cell>
          <cell r="BK332" t="str">
            <v>YASMIN CECILIA ESCAMILLA BADILLO</v>
          </cell>
          <cell r="BL332"/>
          <cell r="BM332">
            <v>32769928</v>
          </cell>
          <cell r="BN332" t="str">
            <v>ASESORA</v>
          </cell>
          <cell r="BO332" t="str">
            <v>DIRECCION GENERAL</v>
          </cell>
          <cell r="BP332" t="str">
            <v>KELLY JHOANA ITURRIAGO TORREGROSA</v>
          </cell>
          <cell r="BQ332" t="str">
            <v>EN EJECUCION</v>
          </cell>
          <cell r="BR332" t="str">
            <v>FEMENINO</v>
          </cell>
          <cell r="BS332"/>
          <cell r="BT332"/>
          <cell r="BU332"/>
          <cell r="BV332"/>
          <cell r="BW332"/>
          <cell r="BX332"/>
          <cell r="BY332"/>
          <cell r="BZ332"/>
          <cell r="CA332"/>
          <cell r="CB332"/>
          <cell r="CC332"/>
          <cell r="CD332"/>
          <cell r="CE332"/>
          <cell r="CF332"/>
          <cell r="CG332"/>
          <cell r="CH332"/>
          <cell r="CI332"/>
          <cell r="CJ332"/>
          <cell r="CK332"/>
          <cell r="CL332"/>
          <cell r="CM332"/>
          <cell r="CN332"/>
          <cell r="CO332"/>
        </row>
        <row r="333">
          <cell r="C333">
            <v>789</v>
          </cell>
          <cell r="D333" t="str">
            <v>ADRES-CPS-789-2023</v>
          </cell>
          <cell r="E333" t="str">
            <v>CONTRATACION DIRECTA</v>
          </cell>
          <cell r="F333" t="str">
            <v>PRESTACION DE SERVICIOS PROFESIONALES</v>
          </cell>
          <cell r="G333" t="str">
            <v>INICIAL</v>
          </cell>
          <cell r="H333">
            <v>45092</v>
          </cell>
          <cell r="I333" t="str">
            <v>ESPERANZA CARDOZO PEREZ</v>
          </cell>
          <cell r="J333" t="str">
            <v>CC</v>
          </cell>
          <cell r="K333">
            <v>52711997</v>
          </cell>
          <cell r="L333">
            <v>8</v>
          </cell>
          <cell r="M333"/>
          <cell r="N333" t="str">
            <v>N</v>
          </cell>
          <cell r="O333" t="str">
            <v>N/A</v>
          </cell>
          <cell r="P333" t="str">
            <v>N/A</v>
          </cell>
          <cell r="Q333" t="str">
            <v>N/A</v>
          </cell>
          <cell r="R333">
            <v>45093</v>
          </cell>
          <cell r="S333">
            <v>45291</v>
          </cell>
          <cell r="T333">
            <v>198</v>
          </cell>
          <cell r="U333">
            <v>45291</v>
          </cell>
          <cell r="V333"/>
          <cell r="W333"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333" t="str">
            <v>1. Realizar actividades de auditoria concurrente en los servicios de atención de urgencias, hospitalarios, salas de cirugía, unidades de cuidado intensivo, generando reporte de las actividades realizadas. 2. Capacitar, sensibilizar durante la concurrencia al personal asistencial y administrativo en temas de autocontrol. 3. Identificar y reportar estancias injustificadas atribuibles al Asegurador o al Prestador. 4. Asistir a las reuniones que señale el supervisor del contrato, o líder del proceso relacionadas con el objeto del contrato. 5. Realizar lo informes técnicos y administrativos derivados de las visitas efectuadas en el marco de auditoría concurrente o insitu. 6.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7. Registrar los resultados de las tareas asignadas en las herramientas, sistemas y formatos establecidos de acuerdo con los alcances e instrucciones definidas para el efecto. 8.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9.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10.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11. Las demás actividades que se deriven del objeto y naturaleza del contrato, que para el efecto le asigne la Dirección de Otras Prestaciones</v>
          </cell>
          <cell r="Y333"/>
          <cell r="Z333">
            <v>93151501</v>
          </cell>
          <cell r="AA333">
            <v>54151615</v>
          </cell>
          <cell r="AB333">
            <v>54151615</v>
          </cell>
          <cell r="AC333"/>
          <cell r="AD333"/>
          <cell r="AE333"/>
          <cell r="AF333"/>
          <cell r="AG333"/>
          <cell r="AH333"/>
          <cell r="AI333"/>
          <cell r="AJ333"/>
          <cell r="AK333"/>
          <cell r="AL333"/>
          <cell r="AM333">
            <v>7735945</v>
          </cell>
          <cell r="AN333"/>
          <cell r="AO333"/>
          <cell r="AP333"/>
          <cell r="AQ333" t="str">
            <v>N/A</v>
          </cell>
          <cell r="AR333">
            <v>734</v>
          </cell>
          <cell r="AS333">
            <v>45065</v>
          </cell>
          <cell r="AT333">
            <v>216606460</v>
          </cell>
          <cell r="AU333">
            <v>10142</v>
          </cell>
          <cell r="AV333">
            <v>45092</v>
          </cell>
          <cell r="AW333">
            <v>54151615</v>
          </cell>
          <cell r="AX333" t="str">
            <v>A-02-02-02-008-003-01</v>
          </cell>
          <cell r="AY333" t="str">
            <v>SERVICIOS DE CONSULTORÍA EN ADMINISTRACIÓN Y SERVICIOS DE GESTIÓN; SERVICIOS DE TECNOLOGÍA DE LA INFORMACIÓN</v>
          </cell>
          <cell r="AZ333" t="str">
            <v>SEGUROS DEL ESTADO</v>
          </cell>
          <cell r="BA333" t="str">
            <v>63-44-101014168</v>
          </cell>
          <cell r="BB333">
            <v>45092</v>
          </cell>
          <cell r="BC333" t="str">
            <v>CUMPLIMIENTO</v>
          </cell>
          <cell r="BD333">
            <v>25</v>
          </cell>
          <cell r="BE333">
            <v>13537903.75</v>
          </cell>
          <cell r="BF333">
            <v>45092</v>
          </cell>
          <cell r="BG333">
            <v>45093</v>
          </cell>
          <cell r="BH333">
            <v>45474</v>
          </cell>
          <cell r="BI333">
            <v>45093</v>
          </cell>
          <cell r="BJ333" t="str">
            <v>D. OTRAS PRESTACIONES</v>
          </cell>
          <cell r="BK333" t="str">
            <v>MAYRA ALEJANDRA PEREZ BEJARANO-CAMILO ANDRES PLAZAS VELOZA RAD 20236400054973 A PARTIR DEL 1 DE SEPTIEMBRE</v>
          </cell>
          <cell r="BL333"/>
          <cell r="BM333">
            <v>1026550881</v>
          </cell>
          <cell r="BN333" t="str">
            <v>GRUPO DE VERIFICACIÓN Y AUDITORÍA DE CUENTAS</v>
          </cell>
          <cell r="BO333" t="str">
            <v>GESTOR DE OPERACIONES</v>
          </cell>
          <cell r="BP333" t="str">
            <v>JENNY CAROLINA GARCIA VARON</v>
          </cell>
          <cell r="BQ333" t="str">
            <v>EN EJECUCION</v>
          </cell>
          <cell r="BR333"/>
          <cell r="BS333"/>
          <cell r="BT333"/>
          <cell r="BU333"/>
          <cell r="BV333"/>
          <cell r="BW333"/>
          <cell r="BX333"/>
          <cell r="BY333"/>
          <cell r="BZ333"/>
          <cell r="CA333"/>
          <cell r="CB333"/>
          <cell r="CC333"/>
          <cell r="CD333"/>
          <cell r="CE333"/>
          <cell r="CF333"/>
          <cell r="CG333"/>
          <cell r="CH333"/>
          <cell r="CI333"/>
          <cell r="CJ333"/>
          <cell r="CK333"/>
          <cell r="CL333"/>
          <cell r="CM333"/>
          <cell r="CN333"/>
          <cell r="CO333"/>
        </row>
        <row r="334">
          <cell r="C334">
            <v>704</v>
          </cell>
          <cell r="D334" t="str">
            <v>ADRES-CPS-704-2023</v>
          </cell>
          <cell r="E334" t="str">
            <v>CONTRATACION DIRECTA</v>
          </cell>
          <cell r="F334" t="str">
            <v>PRESTACION DE SERVICIOS PROFESIONALES</v>
          </cell>
          <cell r="G334" t="str">
            <v>INICIAL</v>
          </cell>
          <cell r="H334">
            <v>45083</v>
          </cell>
          <cell r="I334" t="str">
            <v>ESTEFANIA SANTOFIMIO SUAREZ</v>
          </cell>
          <cell r="J334" t="str">
            <v>CC</v>
          </cell>
          <cell r="K334">
            <v>1015406734</v>
          </cell>
          <cell r="L334">
            <v>7</v>
          </cell>
          <cell r="M334"/>
          <cell r="N334" t="str">
            <v>N</v>
          </cell>
          <cell r="O334" t="str">
            <v>N/A</v>
          </cell>
          <cell r="P334" t="str">
            <v>N/A</v>
          </cell>
          <cell r="Q334" t="str">
            <v>N/A</v>
          </cell>
          <cell r="R334">
            <v>45084</v>
          </cell>
          <cell r="S334">
            <v>45291</v>
          </cell>
          <cell r="T334">
            <v>207</v>
          </cell>
          <cell r="U334">
            <v>45291</v>
          </cell>
          <cell r="V334"/>
          <cell r="W334" t="str">
            <v>Prestar servicios profesionales jurídicos a la Dirección de Otras Prestaciones de la ADRES para la expedición de las solicitudes de aclaración, informes y actos administrativos que deban ser expedidos producto del procedimiento administrativo de determinación del deudor y de reintegro de recursos. Así mismo, apoyar en las actividades que se requieran derivadas de los reconocimientos efectuados por presupuestos máximos, servicios y tecnologías en salud no financiados con la UPC y prestación de servicios de salud a víctimas de los eventos descritos en el artículo 167 de la Ley 100 de 1993.</v>
          </cell>
          <cell r="X334" t="str">
            <v>1. Proyectar las solicitudes de aclaración, informes y actos administrativos en el procedimiento administrativo de determinación del deudor y de reintegro de recursos, incluyendo aquellos que resuelvan recursos, que deban ser expedidos por la Dirección de Otras Prestaciones de la ADRES relacionados con los procesos de determinación del deudor y reintegro en el marco de gestión de recobros y reclamaciones. 2. Elaborar y revisar los requerimientos, solicitudes de concepto y demás documentos que deban ser expedidos por la Dirección de Otras Prestaciones de la ADRES relacionados con los procesos que adelanta el Grupo Interno de Gestión de Reconocimiento de la Dirección de Otras Prestaciones de la ADRES, de conformidad con el objeto del contrato. 3. Revisar los soportes documentales allegados por los ciudadanos, intervinientes en el SGSSS, autoridades administrativas y judiciales, entes de control, y demás interesados en el marco de los procesos de determinación del deudor y reintegro en el marco de gestión de recobros y reclamaciones. 4. Proyectar y revisar los acuerdos, resoluciones y minutas que se requieran dentro del marco de los procesos que adelanta el Grupo Interno de Gestión de Reconocimiento de la Dirección de Otras Prestaciones de la ADRES. 5. Responder dentro de los términos de ley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Elaborar y revisar las actuaciones administrativas que desde el Grupo Interno de Gestión de Reconocimiento de la Dirección de Otras Prestaciones de la ADRES se debe adelantar para las entidades que se encuentran en liquidación. 7. Suministrar información para mantener actualizado el registro y gestión del Grupo de Interno de Gestión de Reconocimientos, en lo que tiene que ver con los procesos que maneje el grupo. 8. Disponer y suministrar la información sobre las actividades y operaciones a su cargo, en las condiciones y características establecidas o requeridas por la ADRES y los organismos de seguimiento y control. 9. Entregar al finalizar el plazo de ejecución del contrato soporte generado por el Sistema de Gestión Documental que para el efecto tenga implementada la ADRES, en el cual se evidencie que la documentación asignada se encuentra tramitada. 10. Las demás actividades que se deriven del objeto y naturaleza del contrato, que para el efecto le asigne la Dirección de Otras Prestaciones</v>
          </cell>
          <cell r="Y334"/>
          <cell r="Z334">
            <v>93151501</v>
          </cell>
          <cell r="AA334">
            <v>60000000</v>
          </cell>
          <cell r="AB334">
            <v>60000000</v>
          </cell>
          <cell r="AC334"/>
          <cell r="AD334"/>
          <cell r="AE334"/>
          <cell r="AF334"/>
          <cell r="AG334"/>
          <cell r="AH334"/>
          <cell r="AI334"/>
          <cell r="AJ334"/>
          <cell r="AK334"/>
          <cell r="AL334"/>
          <cell r="AM334">
            <v>7500000</v>
          </cell>
          <cell r="AN334"/>
          <cell r="AO334"/>
          <cell r="AP334"/>
          <cell r="AQ334" t="str">
            <v>N/A</v>
          </cell>
          <cell r="AR334">
            <v>756</v>
          </cell>
          <cell r="AS334">
            <v>45071</v>
          </cell>
          <cell r="AT334">
            <v>360000000</v>
          </cell>
          <cell r="AU334">
            <v>10046</v>
          </cell>
          <cell r="AV334">
            <v>45084</v>
          </cell>
          <cell r="AW334">
            <v>60000000</v>
          </cell>
          <cell r="AX334" t="str">
            <v>A-02-02-02-008-003-01</v>
          </cell>
          <cell r="AY334" t="str">
            <v>SERVICIOS DE CONSULTORÍA EN ADMINISTRACIÓN Y SERVICIOS DE GESTIÓN; SERVICIOS DE TECNOLOGÍA DE LA INFORMACIÓN</v>
          </cell>
          <cell r="AZ334" t="str">
            <v>SEGUROS DEL ESTADO</v>
          </cell>
          <cell r="BA334" t="str">
            <v>96-46-101014341</v>
          </cell>
          <cell r="BB334">
            <v>45083</v>
          </cell>
          <cell r="BC334" t="str">
            <v>CUMPLIMIENTO</v>
          </cell>
          <cell r="BD334">
            <v>25</v>
          </cell>
          <cell r="BE334">
            <v>15000000</v>
          </cell>
          <cell r="BF334">
            <v>45083</v>
          </cell>
          <cell r="BG334">
            <v>45083</v>
          </cell>
          <cell r="BH334">
            <v>45475</v>
          </cell>
          <cell r="BI334">
            <v>45084</v>
          </cell>
          <cell r="BJ334" t="str">
            <v>D. OTRAS PRESTACIONES</v>
          </cell>
          <cell r="BK334" t="str">
            <v>MAURICIO ANDRES GONZALEZ ANTOLINEZ</v>
          </cell>
          <cell r="BL334"/>
          <cell r="BM334">
            <v>80074021</v>
          </cell>
          <cell r="BN334" t="str">
            <v>GRUPO DE GESTIÓN DE RECONOCIMIENTOS</v>
          </cell>
          <cell r="BO334" t="str">
            <v>GESTOR DE OPERACIONES</v>
          </cell>
          <cell r="BP334" t="str">
            <v>JENNY CAROLINA GARCIA VARON</v>
          </cell>
          <cell r="BQ334" t="str">
            <v>EN EJECUCION</v>
          </cell>
          <cell r="BR334"/>
          <cell r="BS334"/>
          <cell r="BT334"/>
          <cell r="BU334"/>
          <cell r="BV334"/>
          <cell r="BW334"/>
          <cell r="BX334"/>
          <cell r="BY334"/>
          <cell r="BZ334"/>
          <cell r="CA334"/>
          <cell r="CB334"/>
          <cell r="CC334"/>
          <cell r="CD334"/>
          <cell r="CE334"/>
          <cell r="CF334"/>
          <cell r="CG334"/>
          <cell r="CH334"/>
          <cell r="CI334"/>
          <cell r="CJ334"/>
          <cell r="CK334"/>
          <cell r="CL334"/>
          <cell r="CM334"/>
          <cell r="CN334"/>
          <cell r="CO334"/>
        </row>
        <row r="335">
          <cell r="C335">
            <v>111</v>
          </cell>
          <cell r="D335" t="str">
            <v>ADRES-CPS-111-2023</v>
          </cell>
          <cell r="E335" t="str">
            <v>CONTRATACION DIRECTA</v>
          </cell>
          <cell r="F335" t="str">
            <v>PRESTACION DE SERVICIOS PROFESIONALES</v>
          </cell>
          <cell r="G335" t="str">
            <v>INICIAL</v>
          </cell>
          <cell r="H335">
            <v>44949</v>
          </cell>
          <cell r="I335" t="str">
            <v>ELKIN AUGUSTO GUERRA ANGARITA</v>
          </cell>
          <cell r="J335" t="str">
            <v>CC</v>
          </cell>
          <cell r="K335">
            <v>77186751</v>
          </cell>
          <cell r="L335">
            <v>1</v>
          </cell>
          <cell r="M335" t="str">
            <v>Bogotá</v>
          </cell>
          <cell r="N335" t="str">
            <v>N</v>
          </cell>
          <cell r="O335" t="str">
            <v>N/A</v>
          </cell>
          <cell r="P335" t="str">
            <v>N/A</v>
          </cell>
          <cell r="Q335" t="str">
            <v>N/A</v>
          </cell>
          <cell r="R335">
            <v>44951</v>
          </cell>
          <cell r="S335">
            <v>45070</v>
          </cell>
          <cell r="T335">
            <v>119</v>
          </cell>
          <cell r="U335">
            <v>45070</v>
          </cell>
          <cell r="V335" t="str">
            <v>6 TP+E+41 MEPR</v>
          </cell>
          <cell r="W335" t="str">
            <v>Prestar servicios profesionales especializados a la Dirección de Otras Prestaciones de la ADRES en las actividades relacionadas con las etapas operativas de radicación. revisión y verificación. devolución y notificación de resultados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análisis. validación y Crauce de la información de las fuentes internas y externas de los procesos en mención.</v>
          </cell>
          <cell r="X335" t="str">
            <v>1. Planear. ejecutar y monitorear las actividades relacionadas con las etapas operativas de
radicación. revisión y verificación. devolución y notificación de resultados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Análisis. validación y Crauce de la información de las fuentes internas y externas de los
procesos de radicación. revisión y verificación. devolución y notificación de resultados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3. Acompañar técnicamente a la ADRES en la realización de los procesos de diseño.
parametrización. desarrollo. implementación. manejo asociado a las funcionalidades de
los aplicativos tecnológicos que se requieran y/o dispongan para el manejo de la
información de las reclamaciones por eventos catastróficos de origen natural. terroristas
y accidentes de tránsito y de las solicitudes por servicios y tecnologías en salud no
financiadas por la UPC. los cuales pueden estar a cargo de la Entidad o del tercero que
se contrate para el proceso de auditoría.
4. Apoyar en la revisión de las observaciones. sobre los diferentes insumos generados en
el proceso de auditoría de los servicios y tecnologías no financiados con la UPC. así como
de las reclamaciones de servicios de salud a víctimas de eventos de origen natural. de
eventos terroristas. de las víctimas de accidentes de tránsito cuando no exista cobertura
por parte del SOAT.
5. Proponer técnicamente mejoras frente a los aplicativos misionales que se identifiquen
derivados de la ejecución del proceso de auditoría de los servicios y tecnologías en salud
no financiados con la UPC.
6. Efectuar la validación del inventario de imágenes que alleguen las entidades recobrantes
como soporte de los procesos de presCraipción. direccionamiento. prestación. suministro.
facturación y pago de los servicios y tecnologías no financiados con la UPC.
7. Preparar y presentar a la Dirección de Otras Prestaciones los insumos requeridos para
dar respuesta a las consultas y peticiones enviadas por los diferentes actores que conforman el Sistema de Seguridad Social en Salud. así como de los diferentes entes de
inspección. vigilancia. control e investigación. que estén relacionadas con el proceso de
verificación. control y pago de los servicios y tecnologías en salud no financiadas con la
UPC del régimen contributivo que sean presentados ante la ADRES.
8. Orientar el proceso desarrollo e implementación de validaciones necesarias para
garantizar el proceso de revisión de calidad de recobros y reclamaciones.
9. Establecer los controles requeridos asociados a las actividades del proceso de validación
de calidad de recobros y reclamaciones.
10. Identificar. analizar y proponer estrategias para garantizar la aplicación eficiente y eficaz
de los Craiterios de auditoría planteando oportunidades de mejora.
11. Efectuar la revisión de calidad de los resultados del proceso de revisión. verificación de
los recobros y reclamaciones. que hayan sido generados directamente por la ADRES o
por los terceros contratados por la misma. según sea requerido.
12. Participar en las reuniones o audiencias en que se solicite su asistencia por la relación
de los temas a tratar con las actividades del objeto contractual.
13. Las demás actividades que se deriven del objeto y naturaleza del contrato. que para el
efecto le asigne la Dirección de Otras Prestaciones.</v>
          </cell>
          <cell r="Y335">
            <v>375</v>
          </cell>
          <cell r="Z335">
            <v>93151501</v>
          </cell>
          <cell r="AA335">
            <v>41381320</v>
          </cell>
          <cell r="AB335">
            <v>41381320</v>
          </cell>
          <cell r="AC335"/>
          <cell r="AD335"/>
          <cell r="AE335"/>
          <cell r="AF335"/>
          <cell r="AG335"/>
          <cell r="AH335"/>
          <cell r="AI335"/>
          <cell r="AJ335"/>
          <cell r="AK335"/>
          <cell r="AL335"/>
          <cell r="AM335">
            <v>10345330</v>
          </cell>
          <cell r="AN335"/>
          <cell r="AO335"/>
          <cell r="AP335"/>
          <cell r="AQ335" t="str">
            <v>N/A</v>
          </cell>
          <cell r="AR335">
            <v>469</v>
          </cell>
          <cell r="AS335">
            <v>44936</v>
          </cell>
          <cell r="AT335">
            <v>41381320</v>
          </cell>
          <cell r="AU335">
            <v>473</v>
          </cell>
          <cell r="AV335">
            <v>44949</v>
          </cell>
          <cell r="AW335">
            <v>41381320</v>
          </cell>
          <cell r="AX335" t="str">
            <v>A-02-02-02-008-003-01</v>
          </cell>
          <cell r="AY335" t="str">
            <v>SERVICIOS DE CONSULTORÍA EN ADMINISTRACIÓN Y SERVICIOS DE GESTIÓN; SERVICIOS DE TECNOLOGÍA DE LA INFORMACIÓN</v>
          </cell>
          <cell r="AZ335" t="str">
            <v>ASEGURADORA SOLIDARIA DE COLOMBIA</v>
          </cell>
          <cell r="BA335" t="str">
            <v>380-47-994000130625</v>
          </cell>
          <cell r="BB335">
            <v>44950</v>
          </cell>
          <cell r="BC335" t="str">
            <v>CUMPLIMIENTO</v>
          </cell>
          <cell r="BD335">
            <v>25</v>
          </cell>
          <cell r="BE335">
            <v>10345330</v>
          </cell>
          <cell r="BF335">
            <v>44949</v>
          </cell>
          <cell r="BG335">
            <v>44951</v>
          </cell>
          <cell r="BH335">
            <v>45290</v>
          </cell>
          <cell r="BI335">
            <v>44951</v>
          </cell>
          <cell r="BJ335" t="str">
            <v>D. OTRAS PRESTACIONES</v>
          </cell>
          <cell r="BK335" t="str">
            <v>MAYRA ALEJANDRA PEREZ BEJARANO</v>
          </cell>
          <cell r="BL335"/>
          <cell r="BM335">
            <v>1026550881</v>
          </cell>
          <cell r="BN335" t="str">
            <v>GRUPO DE VERIFICACIÓN Y AUDITORÍA DE CUENTAS</v>
          </cell>
          <cell r="BO335" t="str">
            <v>GESTOR DE OPERACIONES</v>
          </cell>
          <cell r="BP335" t="str">
            <v>ESPERANZA RODRIGUEZ ROLDAN</v>
          </cell>
          <cell r="BQ335" t="str">
            <v>TERMINADO</v>
          </cell>
          <cell r="BR335" t="str">
            <v>MASCULINO</v>
          </cell>
          <cell r="BS335" t="str">
            <v>Bogotá</v>
          </cell>
          <cell r="BT335" t="str">
            <v>DG 17B No 90-53 Torre 1 APTO 1104 Capellania - Hayuelos</v>
          </cell>
          <cell r="BU335">
            <v>3126076138</v>
          </cell>
          <cell r="BV335" t="str">
            <v>elkinaugusto@gmail.com</v>
          </cell>
          <cell r="BW335">
            <v>28067</v>
          </cell>
          <cell r="BX335">
            <v>45247</v>
          </cell>
          <cell r="BY335">
            <v>47</v>
          </cell>
          <cell r="BZ335" t="str">
            <v>SURA</v>
          </cell>
          <cell r="CA335" t="str">
            <v>COLFONDOS</v>
          </cell>
          <cell r="CB335" t="str">
            <v>POSITIVA</v>
          </cell>
          <cell r="CC335" t="str">
            <v>ADM COMERCIO INTERNACIONAL-ESP ECONOMIA Y GESTION DE LA SALUD</v>
          </cell>
          <cell r="CD335"/>
          <cell r="CE335"/>
          <cell r="CF335"/>
          <cell r="CG335"/>
          <cell r="CH335" t="str">
            <v>CO1.PCCNTR.4444226</v>
          </cell>
          <cell r="CI335"/>
          <cell r="CJ335"/>
          <cell r="CK335"/>
          <cell r="CL335"/>
          <cell r="CM335"/>
          <cell r="CN335"/>
          <cell r="CO335"/>
        </row>
        <row r="336">
          <cell r="C336">
            <v>575</v>
          </cell>
          <cell r="D336" t="str">
            <v>ADRES-CPS-575-2023</v>
          </cell>
          <cell r="E336" t="str">
            <v>CONTRATACION DIRECTA</v>
          </cell>
          <cell r="F336" t="str">
            <v>PRESTACION DE SERVICIOS PROFESIONALES</v>
          </cell>
          <cell r="G336" t="str">
            <v>INICIAL</v>
          </cell>
          <cell r="H336">
            <v>45076</v>
          </cell>
          <cell r="I336" t="str">
            <v>ESTEFFANY PAOLA TABOADA REDONDO</v>
          </cell>
          <cell r="J336" t="str">
            <v>CC</v>
          </cell>
          <cell r="K336">
            <v>1102857798</v>
          </cell>
          <cell r="L336">
            <v>8</v>
          </cell>
          <cell r="M336"/>
          <cell r="N336" t="str">
            <v>N</v>
          </cell>
          <cell r="O336" t="str">
            <v>N/A</v>
          </cell>
          <cell r="P336" t="str">
            <v>N/A</v>
          </cell>
          <cell r="Q336" t="str">
            <v>N/A</v>
          </cell>
          <cell r="R336">
            <v>45078</v>
          </cell>
          <cell r="S336">
            <v>45291</v>
          </cell>
          <cell r="T336">
            <v>213</v>
          </cell>
          <cell r="U336">
            <v>45291</v>
          </cell>
          <cell r="V336"/>
          <cell r="W336"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336"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336"/>
          <cell r="Z336">
            <v>93151501</v>
          </cell>
          <cell r="AA336">
            <v>55808000</v>
          </cell>
          <cell r="AB336">
            <v>55808000</v>
          </cell>
          <cell r="AC336"/>
          <cell r="AD336"/>
          <cell r="AE336"/>
          <cell r="AF336"/>
          <cell r="AG336"/>
          <cell r="AH336"/>
          <cell r="AI336"/>
          <cell r="AJ336"/>
          <cell r="AK336"/>
          <cell r="AL336"/>
          <cell r="AM336">
            <v>6976000</v>
          </cell>
          <cell r="AN336"/>
          <cell r="AO336"/>
          <cell r="AP336"/>
          <cell r="AQ336" t="str">
            <v>N/A</v>
          </cell>
          <cell r="AR336">
            <v>671</v>
          </cell>
          <cell r="AS336">
            <v>45057</v>
          </cell>
          <cell r="AT336">
            <v>279040000</v>
          </cell>
          <cell r="AU336">
            <v>9970</v>
          </cell>
          <cell r="AV336">
            <v>45077</v>
          </cell>
          <cell r="AW336">
            <v>55808000</v>
          </cell>
          <cell r="AX336" t="str">
            <v>A-02-02-02-008-002-01</v>
          </cell>
          <cell r="AY336" t="str">
            <v>SERVICIOS JURÍDICOS</v>
          </cell>
          <cell r="AZ336" t="str">
            <v>SEGUROS DEL ESTADO</v>
          </cell>
          <cell r="BA336" t="str">
            <v>21-46-101069162</v>
          </cell>
          <cell r="BB336">
            <v>45076</v>
          </cell>
          <cell r="BC336" t="str">
            <v>CUMPLIMIENTO</v>
          </cell>
          <cell r="BD336">
            <v>25</v>
          </cell>
          <cell r="BE336">
            <v>13952000</v>
          </cell>
          <cell r="BF336">
            <v>45076</v>
          </cell>
          <cell r="BG336">
            <v>45077</v>
          </cell>
          <cell r="BH336">
            <v>45473</v>
          </cell>
          <cell r="BI336">
            <v>45077</v>
          </cell>
          <cell r="BJ336" t="str">
            <v>O. ASESORA JURIDICA</v>
          </cell>
          <cell r="BK336" t="str">
            <v>YEIMY JOHANA AFRICANO MARTINEZ</v>
          </cell>
          <cell r="BL336"/>
          <cell r="BM336">
            <v>1026270498</v>
          </cell>
          <cell r="BN336" t="str">
            <v>GRUPO PREJUDICIAL</v>
          </cell>
          <cell r="BO336" t="str">
            <v>GESTOR DE OPERACIONES</v>
          </cell>
          <cell r="BP336" t="str">
            <v>JOSE WILLMAN TORRRES GOMEZ</v>
          </cell>
          <cell r="BQ336" t="str">
            <v>EN EJECUCION</v>
          </cell>
          <cell r="BR336"/>
          <cell r="BS336"/>
          <cell r="BT336"/>
          <cell r="BU336"/>
          <cell r="BV336"/>
          <cell r="BW336"/>
          <cell r="BX336"/>
          <cell r="BY336"/>
          <cell r="BZ336"/>
          <cell r="CA336"/>
          <cell r="CB336"/>
          <cell r="CC336"/>
          <cell r="CD336"/>
          <cell r="CE336"/>
          <cell r="CF336"/>
          <cell r="CG336"/>
          <cell r="CH336"/>
          <cell r="CI336"/>
          <cell r="CJ336"/>
          <cell r="CK336"/>
          <cell r="CL336"/>
          <cell r="CM336"/>
          <cell r="CN336"/>
          <cell r="CO336"/>
        </row>
        <row r="337">
          <cell r="C337">
            <v>65</v>
          </cell>
          <cell r="D337" t="str">
            <v>ADRES-CPS-065-2023</v>
          </cell>
          <cell r="E337" t="str">
            <v>CONTRATACION DIRECTA</v>
          </cell>
          <cell r="F337" t="str">
            <v>PRESTACION DE SERVICIOS PROFESIONALES</v>
          </cell>
          <cell r="G337" t="str">
            <v>INICIAL</v>
          </cell>
          <cell r="H337">
            <v>44952</v>
          </cell>
          <cell r="I337" t="str">
            <v>MIGUEL ANTONIO RIAÑO ABRIL</v>
          </cell>
          <cell r="J337" t="str">
            <v>CC</v>
          </cell>
          <cell r="K337">
            <v>79240559</v>
          </cell>
          <cell r="L337">
            <v>1</v>
          </cell>
          <cell r="M337" t="str">
            <v>Bogotá</v>
          </cell>
          <cell r="N337" t="str">
            <v>N</v>
          </cell>
          <cell r="O337" t="str">
            <v>N/A</v>
          </cell>
          <cell r="P337" t="str">
            <v>N/A</v>
          </cell>
          <cell r="Q337" t="str">
            <v>N/A</v>
          </cell>
          <cell r="R337">
            <v>44958</v>
          </cell>
          <cell r="S337">
            <v>45077</v>
          </cell>
          <cell r="T337">
            <v>119</v>
          </cell>
          <cell r="U337">
            <v>45077</v>
          </cell>
          <cell r="V337" t="str">
            <v>5 TP+E+46 MEPR</v>
          </cell>
          <cell r="W337" t="str">
            <v>Apoyar a la Dirección de Gestión de Tecnologías de Información y Comunicaciones - DGTIC en el diseño y sistematización de procesos que soportan y ejecutan las áreas misionales de la entidad.</v>
          </cell>
          <cell r="X337" t="str">
            <v>1. Analizar técnicamente los sistemas o bases de datos que soportan los procesos misionales que actualmente realizan las áreas funcionales. y que le indique el supervisor del contrato para determinar y proyectar las opciones de mejora y optimización que garanticen mayor rendimiento. interoperabilidad. oportunidad y seguridad de sus sistemas de información o las bases de datos. 2. Realizar el seguimiento de la implementación de buenas prácticas y al mejoramiento de la seguridad de las bases de datos misionales definidas por el supervisor. 3. Levantar. verificar o actualizar el inventario de las bases de datos con su correspondiente documentación técnica que soportan los sistemas de información de las áreas misionales que le indique el supervisor. 4. Revisar. evaluar y sugerir mejoras a nivel de políticas de seguridad de los motores de bases de datos 5. Evaluar y recomendar mejoras frente a las políticas de respaldo implementadas 6. Evaluar y recomendar mejoras a los procedimientos de gestión a nivel de administración de los motores de bases de datos. monitoreo. seguridad y auditoria 7. Revisar los sistemas de información indicados por el supervisor del contrato relacionados con los procesos misionales de alto impacto. para realizar recomendaciones de buenas prácticas para el manejo y flujo de la información entre entes internos y externos a la entidad. 8. Revisar los procedimientos operativos que se ejecutan al interior de la DGTIC para proponer mejoras que optimicen el funcionamiento de la operación. 9. Realizar las entrevistas. mesas de trabajo. revisión de información y demás gestiones que le permitan levantar y documentar las especificaciones técnicas y demás artefactos que se requieran para entregar los productos acordados con el supervisor del contrato. 10. Apoyar la gestión de supervisión de los contratos y convenios asociados a la DGTIC. en los términos establecidos en el Artículo 83 de la Ley 1474 del 2011 que le indique el supervisor. en los asuntos relacionados con los procesos contractuales de la DGTIC y con los proyectos que el Supervisor le indique.11. Proponer buenas prácticas en auditorias de bases de datos de los sistemas misionales
indicados por el supervisor.
12. Las demás actividades que se deriven del objeto y naturaleza del contrato. que para el efecto
le designe el supervisor del contrato.</v>
          </cell>
          <cell r="Y337">
            <v>411</v>
          </cell>
          <cell r="Z337" t="str">
            <v>81111500
81111800</v>
          </cell>
          <cell r="AA337">
            <v>48474696</v>
          </cell>
          <cell r="AB337">
            <v>48474696</v>
          </cell>
          <cell r="AC337"/>
          <cell r="AD337"/>
          <cell r="AE337"/>
          <cell r="AF337"/>
          <cell r="AG337"/>
          <cell r="AH337"/>
          <cell r="AI337"/>
          <cell r="AJ337"/>
          <cell r="AK337"/>
          <cell r="AL337"/>
          <cell r="AM337">
            <v>12118674</v>
          </cell>
          <cell r="AN337"/>
          <cell r="AO337"/>
          <cell r="AP337"/>
          <cell r="AQ337" t="str">
            <v>N/A</v>
          </cell>
          <cell r="AR337">
            <v>495</v>
          </cell>
          <cell r="AS337">
            <v>44937</v>
          </cell>
          <cell r="AT337">
            <v>48474696</v>
          </cell>
          <cell r="AU337">
            <v>878</v>
          </cell>
          <cell r="AV337">
            <v>44952</v>
          </cell>
          <cell r="AW337">
            <v>48474696</v>
          </cell>
          <cell r="AX337" t="str">
            <v>A-02-02-02-008-003-01</v>
          </cell>
          <cell r="AY337" t="str">
            <v>SERVICIOS DE CONSULTORÍA EN ADMINISTRACIÓN Y SERVICIOS DE GESTIÓN; SERVICIOS DE TECNOLOGÍA DE LA INFORMACIÓN</v>
          </cell>
          <cell r="AZ337" t="str">
            <v>SEGUROS DEL ESTADO</v>
          </cell>
          <cell r="BA337" t="str">
            <v>63-46-101003896</v>
          </cell>
          <cell r="BB337">
            <v>44957</v>
          </cell>
          <cell r="BC337" t="str">
            <v>CUMPLIMIENTO</v>
          </cell>
          <cell r="BD337">
            <v>25</v>
          </cell>
          <cell r="BE337">
            <v>12118674</v>
          </cell>
          <cell r="BF337">
            <v>44957</v>
          </cell>
          <cell r="BG337">
            <v>44957</v>
          </cell>
          <cell r="BH337">
            <v>45265</v>
          </cell>
          <cell r="BI337">
            <v>44953</v>
          </cell>
          <cell r="BJ337" t="str">
            <v>D. GESTION TECNOLOGIAS DE LA INFORMACION Y COMUNICACIONES</v>
          </cell>
          <cell r="BK337" t="str">
            <v>OSCAR RODRIGO RAMIREZ MERCHAN-SAUL DIAZ OLIVARES RAD 20231450012073 DEL 27 DE FEBRERO AL 19 DE MARZO DE 2023-FABIO ALBERTO RODRIGUEZ RODRIGUEZ RAD 20231450014743 DEL 10 DE MARZO DE 2023</v>
          </cell>
          <cell r="BL337" t="str">
            <v>SAUL DIAZ OLIVARES RAD 20231450012073 DEL 27 DE FEBRERO AL 19 DE MARZO DE 2023</v>
          </cell>
          <cell r="BM337">
            <v>80722645</v>
          </cell>
          <cell r="BN337" t="str">
            <v>D. GESTION TECNOLOGIAS DE LA INFORMACION Y COMUNICACIONES</v>
          </cell>
          <cell r="BO337" t="str">
            <v>GESTOR DE OPERACIONES</v>
          </cell>
          <cell r="BP337" t="str">
            <v>ROSA ELIANA RODRIGUEZ BERNAL</v>
          </cell>
          <cell r="BQ337" t="str">
            <v>TERMINADO</v>
          </cell>
          <cell r="BR337" t="str">
            <v>MASCULINO</v>
          </cell>
          <cell r="BS337" t="str">
            <v>Bogotá</v>
          </cell>
          <cell r="BT337" t="str">
            <v>Cll 155 No 9 - 45 T 3 APTO 303 CEDROGOLF</v>
          </cell>
          <cell r="BU337">
            <v>3102900803</v>
          </cell>
          <cell r="BV337" t="str">
            <v>mrianoabril@gmail.com</v>
          </cell>
          <cell r="BW337">
            <v>24270</v>
          </cell>
          <cell r="BX337">
            <v>45247</v>
          </cell>
          <cell r="BY337">
            <v>57</v>
          </cell>
          <cell r="BZ337" t="str">
            <v>SANITAS</v>
          </cell>
          <cell r="CA337" t="str">
            <v>COLPENSIONES</v>
          </cell>
          <cell r="CB337" t="str">
            <v>POSITIVA</v>
          </cell>
          <cell r="CC337" t="str">
            <v>INGE DE SISTEMAS-ESP EN GERENCIA DE TECNOLOGIA</v>
          </cell>
          <cell r="CD337"/>
          <cell r="CE337"/>
          <cell r="CF337"/>
          <cell r="CG337"/>
          <cell r="CH337" t="str">
            <v>CO1.PCCNTR.4435763</v>
          </cell>
          <cell r="CI337"/>
          <cell r="CJ337"/>
          <cell r="CK337"/>
          <cell r="CL337"/>
          <cell r="CM337"/>
          <cell r="CN337"/>
          <cell r="CO337"/>
        </row>
        <row r="338">
          <cell r="C338">
            <v>700</v>
          </cell>
          <cell r="D338" t="str">
            <v>ADRES-CPS-700-2023</v>
          </cell>
          <cell r="E338" t="str">
            <v>CONTRATACION DIRECTA</v>
          </cell>
          <cell r="F338" t="str">
            <v>PRESTACION DE SERVICIOS DE APOYO A LA GESTION</v>
          </cell>
          <cell r="G338" t="str">
            <v>INICIAL</v>
          </cell>
          <cell r="H338">
            <v>45093</v>
          </cell>
          <cell r="I338" t="str">
            <v>EXYOMARA AVILA GARAVITO</v>
          </cell>
          <cell r="J338" t="str">
            <v>CC</v>
          </cell>
          <cell r="K338">
            <v>52152117</v>
          </cell>
          <cell r="L338">
            <v>4</v>
          </cell>
          <cell r="M338"/>
          <cell r="N338" t="str">
            <v>N</v>
          </cell>
          <cell r="O338" t="str">
            <v>N/A</v>
          </cell>
          <cell r="P338" t="str">
            <v>N/A</v>
          </cell>
          <cell r="Q338" t="str">
            <v>N/A</v>
          </cell>
          <cell r="R338">
            <v>45098</v>
          </cell>
          <cell r="S338">
            <v>45291</v>
          </cell>
          <cell r="T338">
            <v>193</v>
          </cell>
          <cell r="U338">
            <v>45291</v>
          </cell>
          <cell r="V338" t="str">
            <v>15 TFTL/TL+4 ME O 6 SES+4 ME</v>
          </cell>
          <cell r="W338"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338"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338"/>
          <cell r="Z338">
            <v>93151501</v>
          </cell>
          <cell r="AA338">
            <v>28339241</v>
          </cell>
          <cell r="AB338">
            <v>28339241</v>
          </cell>
          <cell r="AC338"/>
          <cell r="AD338"/>
          <cell r="AE338"/>
          <cell r="AF338"/>
          <cell r="AG338"/>
          <cell r="AH338"/>
          <cell r="AI338"/>
          <cell r="AJ338"/>
          <cell r="AK338"/>
          <cell r="AL338"/>
          <cell r="AM338">
            <v>4048463</v>
          </cell>
          <cell r="AN338"/>
          <cell r="AO338"/>
          <cell r="AP338"/>
          <cell r="AQ338" t="str">
            <v>N/A</v>
          </cell>
          <cell r="AR338">
            <v>702</v>
          </cell>
          <cell r="AS338">
            <v>45064</v>
          </cell>
          <cell r="AT338">
            <v>538445579</v>
          </cell>
          <cell r="AU338">
            <v>10186</v>
          </cell>
          <cell r="AV338">
            <v>45097</v>
          </cell>
          <cell r="AW338">
            <v>28339241</v>
          </cell>
          <cell r="AX338" t="str">
            <v>A-02-02-02-008-003-01</v>
          </cell>
          <cell r="AY338" t="str">
            <v>SERVICIOS DE CONSULTORÍA EN ADMINISTRACIÓN Y SERVICIOS DE GESTIÓN; SERVICIOS DE TECNOLOGÍA DE LA INFORMACIÓN</v>
          </cell>
          <cell r="AZ338" t="str">
            <v>SEGUROS DEL ESTADO</v>
          </cell>
          <cell r="BA338" t="str">
            <v>14-44-101185294</v>
          </cell>
          <cell r="BB338">
            <v>45093</v>
          </cell>
          <cell r="BC338" t="str">
            <v>CUMPLIMIENTO</v>
          </cell>
          <cell r="BD338">
            <v>25</v>
          </cell>
          <cell r="BE338">
            <v>7084810.25</v>
          </cell>
          <cell r="BF338">
            <v>45093</v>
          </cell>
          <cell r="BG338">
            <v>45094</v>
          </cell>
          <cell r="BH338">
            <v>45483</v>
          </cell>
          <cell r="BI338">
            <v>45094</v>
          </cell>
          <cell r="BJ338" t="str">
            <v>D. OTRAS PRESTACIONES</v>
          </cell>
          <cell r="BK338" t="str">
            <v>WILSON RUBIEL VELASQUEZ CASTAÑEDA-MAYRA ALEJANDRA PEREZ BEJARANO RAD 20236400054983 A PARTIR DEL 1 DE SEPTIEMBRE</v>
          </cell>
          <cell r="BL338"/>
          <cell r="BM338">
            <v>79541341</v>
          </cell>
          <cell r="BN338" t="str">
            <v>GRUPO DE VALIDACIÓN DE RESULTADOS DE AUDITORÍA</v>
          </cell>
          <cell r="BO338" t="str">
            <v>GESTOR DE OPERACIONES</v>
          </cell>
          <cell r="BP338" t="str">
            <v>ESPERANZA RODRIGUEZ ROLDAN</v>
          </cell>
          <cell r="BQ338" t="str">
            <v>EN EJECUCION</v>
          </cell>
          <cell r="BR338"/>
          <cell r="BS338"/>
          <cell r="BT338"/>
          <cell r="BU338"/>
          <cell r="BV338"/>
          <cell r="BW338"/>
          <cell r="BX338"/>
          <cell r="BY338"/>
          <cell r="BZ338"/>
          <cell r="CA338"/>
          <cell r="CB338"/>
          <cell r="CC338"/>
          <cell r="CD338"/>
          <cell r="CE338"/>
          <cell r="CF338"/>
          <cell r="CG338"/>
          <cell r="CH338"/>
          <cell r="CI338"/>
          <cell r="CJ338"/>
          <cell r="CK338"/>
          <cell r="CL338"/>
          <cell r="CM338"/>
          <cell r="CN338"/>
          <cell r="CO338"/>
        </row>
        <row r="339">
          <cell r="C339">
            <v>231</v>
          </cell>
          <cell r="D339" t="str">
            <v>ADRES-CPS-231-2023</v>
          </cell>
          <cell r="E339" t="str">
            <v>CONTRATACION DIRECTA</v>
          </cell>
          <cell r="F339" t="str">
            <v>PRESTACION DE SERVICIOS PROFESIONALES</v>
          </cell>
          <cell r="G339" t="str">
            <v>INICIAL</v>
          </cell>
          <cell r="H339">
            <v>44958</v>
          </cell>
          <cell r="I339" t="str">
            <v>CAMILO RINCON CUERVO</v>
          </cell>
          <cell r="J339" t="str">
            <v>CC</v>
          </cell>
          <cell r="K339">
            <v>79341448</v>
          </cell>
          <cell r="L339">
            <v>6</v>
          </cell>
          <cell r="M339" t="str">
            <v>Bogotá</v>
          </cell>
          <cell r="N339" t="str">
            <v>N</v>
          </cell>
          <cell r="O339" t="str">
            <v>N/A</v>
          </cell>
          <cell r="P339" t="str">
            <v>N/A</v>
          </cell>
          <cell r="Q339" t="str">
            <v>N/A</v>
          </cell>
          <cell r="R339">
            <v>44963</v>
          </cell>
          <cell r="S339">
            <v>45082</v>
          </cell>
          <cell r="T339">
            <v>119</v>
          </cell>
          <cell r="U339">
            <v>45082</v>
          </cell>
          <cell r="V339"/>
          <cell r="W339" t="str">
            <v>Prestar servicios profesionales especializados a la Dirección de Otras Prestaciones de la ADRES apoyando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339" t="str">
            <v>1. Elaborar o proveer los documentos. requerimientos. oficios y demás insumos que se requieran en las actividades relacionadas con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 2. Realizar el seguimiento y monitoreo del proceso de auditoria concurrente. a través de la validación de la consistencia de la información generada a partir de las fuentes internas y externas que se validan. 3. Participar en la elaboración de los informes que sean requeridos por organismos de control internos y/o externos. así como los diferentes actores involuCrados en el proceso de validación de resultados de auditoría concurrente. 4. Efectuar el seguimiento de gestión documental de las comunicaciones remitidas en relación con el proceso de auditoría concurrente. 5. Asistir a las reuniones que señale el supervisor del contrato. relacionadas con el objeto del contrato. 6. Cumplir con las demás actividades que estén relacionadas con el objeto contractual</v>
          </cell>
          <cell r="Y339">
            <v>395</v>
          </cell>
          <cell r="Z339">
            <v>93151501</v>
          </cell>
          <cell r="AA339">
            <v>30943780</v>
          </cell>
          <cell r="AB339">
            <v>30943780</v>
          </cell>
          <cell r="AC339"/>
          <cell r="AD339"/>
          <cell r="AE339"/>
          <cell r="AF339"/>
          <cell r="AG339"/>
          <cell r="AH339"/>
          <cell r="AI339"/>
          <cell r="AJ339"/>
          <cell r="AK339"/>
          <cell r="AL339"/>
          <cell r="AM339">
            <v>7735945</v>
          </cell>
          <cell r="AN339"/>
          <cell r="AO339"/>
          <cell r="AP339"/>
          <cell r="AQ339" t="str">
            <v>N/A</v>
          </cell>
          <cell r="AR339">
            <v>437</v>
          </cell>
          <cell r="AS339">
            <v>44936</v>
          </cell>
          <cell r="AT339">
            <v>61887560</v>
          </cell>
          <cell r="AU339">
            <v>2486</v>
          </cell>
          <cell r="AV339">
            <v>44963</v>
          </cell>
          <cell r="AW339">
            <v>30943780</v>
          </cell>
          <cell r="AX339" t="str">
            <v>A-02-02-02-008-003-01</v>
          </cell>
          <cell r="AY339" t="str">
            <v>SERVICIOS DE CONSULTORÍA EN ADMINISTRACIÓN Y SERVICIOS DE GESTIÓN; SERVICIOS DE TECNOLOGÍA DE LA INFORMACIÓN</v>
          </cell>
          <cell r="AZ339" t="str">
            <v>SEGUROS DEL ESTADO</v>
          </cell>
          <cell r="BA339" t="str">
            <v>37-44-101040295</v>
          </cell>
          <cell r="BB339">
            <v>44959</v>
          </cell>
          <cell r="BC339" t="str">
            <v>CUMPLIMIENTO</v>
          </cell>
          <cell r="BD339">
            <v>25</v>
          </cell>
          <cell r="BE339">
            <v>7735945</v>
          </cell>
          <cell r="BF339">
            <v>44958</v>
          </cell>
          <cell r="BG339">
            <v>44960</v>
          </cell>
          <cell r="BH339">
            <v>45261</v>
          </cell>
          <cell r="BI339">
            <v>44959</v>
          </cell>
          <cell r="BJ339" t="str">
            <v>D. OTRAS PRESTACIONES</v>
          </cell>
          <cell r="BK339" t="str">
            <v>MAYRA ALEJANDRA PEREZ BEJARANO</v>
          </cell>
          <cell r="BL339"/>
          <cell r="BM339">
            <v>1026550881</v>
          </cell>
          <cell r="BN339" t="str">
            <v>GRUPO DE VERIFICACIÓN Y AUDITORÍA DE CUENTAS</v>
          </cell>
          <cell r="BO339" t="str">
            <v>GESTOR DE OPERACIONES</v>
          </cell>
          <cell r="BP339" t="str">
            <v>LAURA SANCHEZ SANTAMARIA</v>
          </cell>
          <cell r="BQ339" t="str">
            <v>TERMINADO</v>
          </cell>
          <cell r="BR339" t="str">
            <v>MASCULINO</v>
          </cell>
          <cell r="BS339" t="str">
            <v>Bogotá</v>
          </cell>
          <cell r="BT339" t="str">
            <v>Cra 70 C 1 72 INT 11 APTO 401 APARTAMENTO PORTALES DE TECHO II KENEDY</v>
          </cell>
          <cell r="BU339">
            <v>7506585</v>
          </cell>
          <cell r="BV339" t="str">
            <v>camilorincon05@gmail.com</v>
          </cell>
          <cell r="BW339">
            <v>23806</v>
          </cell>
          <cell r="BX339">
            <v>45247</v>
          </cell>
          <cell r="BY339">
            <v>58</v>
          </cell>
          <cell r="BZ339" t="str">
            <v>NUEVA EPS</v>
          </cell>
          <cell r="CA339" t="str">
            <v>COLPENSIONES</v>
          </cell>
          <cell r="CC339" t="str">
            <v>ADM EMPRESAS-ESP  EN AUDITORIA DE
SALUD-ESP  EN GERENCIA DE
INSTITUCIONES DE SEGURIDAD SOCIAL
EN SALUD</v>
          </cell>
          <cell r="CD339"/>
          <cell r="CE339"/>
          <cell r="CF339"/>
          <cell r="CG339"/>
          <cell r="CH339" t="str">
            <v>CO1.PCCNTR.4531479</v>
          </cell>
          <cell r="CI339"/>
          <cell r="CJ339"/>
          <cell r="CK339"/>
          <cell r="CL339"/>
          <cell r="CM339"/>
          <cell r="CN339"/>
          <cell r="CO339"/>
        </row>
        <row r="340">
          <cell r="C340">
            <v>192</v>
          </cell>
          <cell r="D340" t="str">
            <v>ADRES-CPS-192-2023</v>
          </cell>
          <cell r="E340" t="str">
            <v>CONTRATACION DIRECTA</v>
          </cell>
          <cell r="F340" t="str">
            <v>PRESTACION DE SERVICIOS PROFESIONALES</v>
          </cell>
          <cell r="G340" t="str">
            <v>INICIAL</v>
          </cell>
          <cell r="H340">
            <v>44953</v>
          </cell>
          <cell r="I340" t="str">
            <v>FABIAN GONZALO MARIN CORTES</v>
          </cell>
          <cell r="J340" t="str">
            <v>CC</v>
          </cell>
          <cell r="K340">
            <v>71734085</v>
          </cell>
          <cell r="L340">
            <v>4</v>
          </cell>
          <cell r="M340" t="str">
            <v>Bogotá</v>
          </cell>
          <cell r="N340" t="str">
            <v>N</v>
          </cell>
          <cell r="O340" t="str">
            <v>N/A</v>
          </cell>
          <cell r="P340" t="str">
            <v>N/A</v>
          </cell>
          <cell r="Q340" t="str">
            <v>N/A</v>
          </cell>
          <cell r="R340">
            <v>44957</v>
          </cell>
          <cell r="S340">
            <v>45291</v>
          </cell>
          <cell r="T340">
            <v>334</v>
          </cell>
          <cell r="U340">
            <v>45291</v>
          </cell>
          <cell r="V340" t="str">
            <v>EXCEPCIONES</v>
          </cell>
          <cell r="W340" t="str">
            <v>Ejercer la Representación judicial y extrajudicial de los conflictos que se susciten en materia contractual. de manera directa con la Unión Temporal Auditores en Salud o las entidades que lo integren</v>
          </cell>
          <cell r="X340" t="str">
            <v xml:space="preserve">1. Adelantar la representación judicial de los procesos judiciales asociados al contrato 080 de 2018. 2. Aportar las respectivas pruebas. así́como asistir a las diligencias judiciales en los procesos asignados. para la respectiva Defensa Judicial. 3. Atender y apoyar los requerimientos judiciales que se susciten en el marco de los procesos a su cargo. 4. Proyectar respuestas a los requerimientos de autoridades competentes y/o personas naturales o jurídicas. relacionados con los procesos judiciales asignados. 5. Mantener y custodiar los expedientes a cargo dentro de los cuales deberá́ reposar todas las actuaciones surtidas. sean o no de carácter judicial pero que tengan relación con el proceso o acción. 6. Mantener actualizada la información en los procesos a su cargo. para lo cual debe remitir con el informe de actividades a la ADRES las actuaciones surtidas dentro de los mismos sean o no de carácter judicial. tales como. oficios. comunicaciones. notas internas. informes. avisos. conceptos técnicos. demanda. contestación. recursos. excepciones. alegatos. copias de las sentencias de primera y segunda instancia. entre otros. A la ADRES deben remitirse copia de todas y cada una de las piezas procesales de cada causa. así́como de aquellas que fuesen requeridas por la Entidad. para los fines pertinentes al archivo documental de las mismas por parte de ADRES. 7. Remitir las copias de los fallos de primera instancia y en caso de la terminación del proceso en una cualquiera de estas instancias se debe acompañar de la certificación de ejecutoria que aCraedite la terminación del litigio 8. Cuando se presente el cambio de jurisdicción por competencia o de
Despacho. el apoderado informará de ello a la ADRES y continuará con la
defensa del proceso
9. La terminación de los procesos debe ser informada de manera oportuna al
igual que todas las sentencias de carácter condenatorio a través del
supervisor.
10. Acompañar el diligenciamiento y calificación de los procesos judiciales a
cargo de la ADRES en el Sistema Único de Gestión e Información de la
Actividad Litigiosa del Estado- EKogui. conforme se requiera por la
Coordinación del Grupo de Representación Judicial. o la persona designada
para tal fin.
11. Cumplir con las demás actividades que se deriven del objeto y naturaleza del
presente contrato. conforme a las instrucciones que imparta la ADRES. </v>
          </cell>
          <cell r="Y340">
            <v>161</v>
          </cell>
          <cell r="Z340">
            <v>80121601</v>
          </cell>
          <cell r="AA340">
            <v>400000000</v>
          </cell>
          <cell r="AB340">
            <v>400000000</v>
          </cell>
          <cell r="AC340"/>
          <cell r="AD340"/>
          <cell r="AE340"/>
          <cell r="AF340"/>
          <cell r="AG340"/>
          <cell r="AH340"/>
          <cell r="AI340"/>
          <cell r="AJ340"/>
          <cell r="AK340"/>
          <cell r="AL340"/>
          <cell r="AM340" t="str">
            <v>Fracciones</v>
          </cell>
          <cell r="AN340"/>
          <cell r="AO340"/>
          <cell r="AP340"/>
          <cell r="AQ340" t="str">
            <v>N/A</v>
          </cell>
          <cell r="AR340">
            <v>515</v>
          </cell>
          <cell r="AS340">
            <v>44938</v>
          </cell>
          <cell r="AT340">
            <v>400000000</v>
          </cell>
          <cell r="AU340">
            <v>898</v>
          </cell>
          <cell r="AV340">
            <v>44953</v>
          </cell>
          <cell r="AW340">
            <v>400000000</v>
          </cell>
          <cell r="AX340" t="str">
            <v>A-02-02-02-008-003-01</v>
          </cell>
          <cell r="AY340" t="str">
            <v>SERVICIOS DE CONSULTORÍA EN ADMINISTRACIÓN Y SERVICIOS DE GESTIÓN; SERVICIOS DE TECNOLOGÍA DE LA INFORMACIÓN</v>
          </cell>
          <cell r="AZ340" t="str">
            <v>ASEGURADORA SOLIDARIA DE COLOMBIA</v>
          </cell>
          <cell r="BA340" t="str">
            <v>340-47-994000042417</v>
          </cell>
          <cell r="BB340">
            <v>44956</v>
          </cell>
          <cell r="BC340" t="str">
            <v>CUMPLIMIENTO</v>
          </cell>
          <cell r="BD340">
            <v>25</v>
          </cell>
          <cell r="BE340">
            <v>100000000</v>
          </cell>
          <cell r="BF340">
            <v>44953</v>
          </cell>
          <cell r="BG340">
            <v>44957</v>
          </cell>
          <cell r="BH340">
            <v>45117</v>
          </cell>
          <cell r="BI340">
            <v>44957</v>
          </cell>
          <cell r="BJ340" t="str">
            <v>O. ASESORA JURIDICA</v>
          </cell>
          <cell r="BK340" t="str">
            <v>RODRIGO ARMANDO RINCON GONZALEZ</v>
          </cell>
          <cell r="BM340">
            <v>80200509</v>
          </cell>
          <cell r="BN340" t="str">
            <v>GRUPO DE REPRESENTACION JUDICIAL</v>
          </cell>
          <cell r="BO340" t="str">
            <v>COORDINADOR</v>
          </cell>
          <cell r="BP340" t="str">
            <v>ROSA ELIANA RODRIGUEZ BERNAL</v>
          </cell>
          <cell r="BQ340" t="str">
            <v>EN EJECUCION</v>
          </cell>
          <cell r="BR340" t="str">
            <v>MASCULINO</v>
          </cell>
          <cell r="BS340" t="str">
            <v>Bogotá</v>
          </cell>
          <cell r="BT340" t="str">
            <v>Av Circunvalar No 42 60 Casa 1-10</v>
          </cell>
          <cell r="BU340">
            <v>3115169447</v>
          </cell>
          <cell r="BV340" t="str">
            <v>fgmarinc@yahoo.com</v>
          </cell>
          <cell r="BW340">
            <v>26632</v>
          </cell>
          <cell r="BX340">
            <v>45247</v>
          </cell>
          <cell r="BY340">
            <v>50</v>
          </cell>
          <cell r="BZ340" t="str">
            <v>EPS SURA</v>
          </cell>
          <cell r="CA340" t="str">
            <v>COLPENSIONES</v>
          </cell>
          <cell r="CB340" t="str">
            <v>SURA vence el 17/04/2021</v>
          </cell>
          <cell r="CC340" t="str">
            <v xml:space="preserve">FILOSOFIA-DERECHO-ESP EN DERECHO ADTIVO-DOCTORADO EN FILOSOFIA </v>
          </cell>
          <cell r="CD340"/>
          <cell r="CE340"/>
          <cell r="CF340"/>
          <cell r="CG340"/>
          <cell r="CH340" t="str">
            <v>CO1.PCCNTR.4492963</v>
          </cell>
          <cell r="CI340"/>
          <cell r="CJ340"/>
          <cell r="CK340"/>
          <cell r="CL340"/>
          <cell r="CM340"/>
          <cell r="CN340"/>
          <cell r="CO340"/>
        </row>
        <row r="341">
          <cell r="C341">
            <v>957</v>
          </cell>
          <cell r="D341" t="str">
            <v>ADRES-CPS-957-2023</v>
          </cell>
          <cell r="E341" t="str">
            <v>CONTRATACION DIRECTA</v>
          </cell>
          <cell r="F341" t="str">
            <v>PRESTACION DE SERVICIOS PROFESIONALES</v>
          </cell>
          <cell r="G341" t="str">
            <v>INICIAL</v>
          </cell>
          <cell r="H341">
            <v>45211</v>
          </cell>
          <cell r="I341" t="str">
            <v>FABIAN GONZALO MARIN CORTÉS</v>
          </cell>
          <cell r="J341" t="str">
            <v>CC</v>
          </cell>
          <cell r="K341">
            <v>71734085</v>
          </cell>
          <cell r="L341"/>
          <cell r="M341" t="str">
            <v>Bogotá</v>
          </cell>
          <cell r="N341" t="str">
            <v>N</v>
          </cell>
          <cell r="O341" t="str">
            <v>N/A</v>
          </cell>
          <cell r="P341" t="str">
            <v>N/A</v>
          </cell>
          <cell r="Q341" t="str">
            <v>N/A</v>
          </cell>
          <cell r="R341">
            <v>45216</v>
          </cell>
          <cell r="S341">
            <v>45280</v>
          </cell>
          <cell r="T341">
            <v>64</v>
          </cell>
          <cell r="U341">
            <v>45280</v>
          </cell>
          <cell r="V341">
            <v>1</v>
          </cell>
          <cell r="W341" t="str">
            <v>Prestar los servicios profesionales altamente calificados a la Dirección General y a la Dirección Administrativa y Financiera de la ADRES, en asuntos jurídicos administrativos y contractuales que le sean asignados por estas dependencias y que sean de alta complejidad</v>
          </cell>
          <cell r="X341" t="str">
            <v>1. Asesorar a la Dirección General y a la Dirección administrativa y financiera en los asuntos
jurídicos de alta complejidad que le sean asignados con ocasión a la actividad administrativa,
contractual y de procesos administrativos sancionatorios que adelante la ADRES.
2. Proyectar respuestas a los requerimientos de autoridades competentes y/o personas
naturales o jurídicas, relacionados con procesos administrativos, contractuales y de procesos
administrativos sancionatorios que adelante la Entidad y que le sean asignados por la
Dirección General y/o por la Dirección Administrativa y financiera
3. Apoyar y participar con la Dirección Administrativa y Financiera en los procesos sancionatorios
contractuales que trata el artículo 86 de la Ley 1474 de 2011.
4. Apoyar y elaborar los actos administrativos que se deriven de los presuntos incumplimientos
derivados de la actividad contractual y que sean el resultado de la aplicación de lo establecido
en el artículo 86 de la ley 1474 de 2011.
5. Asistir a las audiencias que sean programadas y que tengan relación con la aplicabilidad del
artículo 86 de la ley 1474 de 2011.
6. Emitir conceptos jurídicos que le sean solicitados por la Dirección General yo Dirección
Administrativa y Financiera / respecto a la actividad administrativa y jurídica de la entidad y
que tenga relación con el objeto del contrato.
7. Asistir a las reuniones a las que sea convocado.
8. Realizar las recomendaciones pertinentes en los asuntos en que sean puestos a
consideración</v>
          </cell>
          <cell r="Y341">
            <v>1059</v>
          </cell>
          <cell r="Z341">
            <v>80121704</v>
          </cell>
          <cell r="AA341">
            <v>87913972</v>
          </cell>
          <cell r="AB341">
            <v>87913972</v>
          </cell>
          <cell r="AC341"/>
          <cell r="AD341"/>
          <cell r="AE341"/>
          <cell r="AF341"/>
          <cell r="AG341"/>
          <cell r="AH341"/>
          <cell r="AI341"/>
          <cell r="AJ341"/>
          <cell r="AK341"/>
          <cell r="AL341"/>
          <cell r="AM341">
            <v>18469284</v>
          </cell>
          <cell r="AN341" t="str">
            <v>S</v>
          </cell>
          <cell r="AO341">
            <v>3509164</v>
          </cell>
          <cell r="AP341">
            <v>21978448</v>
          </cell>
          <cell r="AQ341" t="str">
            <v>N/A</v>
          </cell>
          <cell r="AR341">
            <v>878</v>
          </cell>
          <cell r="AS341">
            <v>45189</v>
          </cell>
          <cell r="AT341">
            <v>87913792</v>
          </cell>
          <cell r="AU341">
            <v>25445</v>
          </cell>
          <cell r="AV341">
            <v>45212</v>
          </cell>
          <cell r="AW341">
            <v>87913792</v>
          </cell>
          <cell r="AX341" t="str">
            <v>A-02-02-02-008-003-01</v>
          </cell>
          <cell r="AY341" t="str">
            <v>SERVICIOS DE CONSULTORÍA EN ADMINISTRACIÓN Y SERVICIOS DE GESTIÓN; SERVICIOS DE TECNOLOGÍA DE LA INFORMACIÓN</v>
          </cell>
          <cell r="AZ341" t="str">
            <v>ASEGURADORA SOLIDARIA DE COLOMBIA</v>
          </cell>
          <cell r="BA341" t="str">
            <v>340-47-994000049142</v>
          </cell>
          <cell r="BB341">
            <v>45216</v>
          </cell>
          <cell r="BC341" t="str">
            <v>CUMPLIMIENTO</v>
          </cell>
          <cell r="BD341">
            <v>25</v>
          </cell>
          <cell r="BE341">
            <v>21978493</v>
          </cell>
          <cell r="BF341">
            <v>45211</v>
          </cell>
          <cell r="BG341">
            <v>45216</v>
          </cell>
          <cell r="BH341">
            <v>45468</v>
          </cell>
          <cell r="BI341">
            <v>45213</v>
          </cell>
          <cell r="BJ341" t="str">
            <v>D. ADMINISTRATIVA Y FINANCIERA</v>
          </cell>
          <cell r="BK341" t="str">
            <v>AURA MARIA GOMEZ DE LOS RIOS</v>
          </cell>
          <cell r="BL341"/>
          <cell r="BM341"/>
          <cell r="BN341" t="str">
            <v>COORDINADORA</v>
          </cell>
          <cell r="BO341"/>
          <cell r="BP341" t="str">
            <v>ESPERANZA RODRIGUEZ ROLDAN</v>
          </cell>
          <cell r="BQ341" t="str">
            <v>EN EJECUCION</v>
          </cell>
          <cell r="BR341" t="str">
            <v>MASCULINO</v>
          </cell>
          <cell r="BS341"/>
          <cell r="BT341"/>
          <cell r="BU341"/>
          <cell r="BV341"/>
          <cell r="BW341"/>
          <cell r="BX341"/>
          <cell r="BY341"/>
          <cell r="BZ341"/>
          <cell r="CA341"/>
          <cell r="CB341"/>
          <cell r="CC341"/>
          <cell r="CD341"/>
          <cell r="CE341"/>
          <cell r="CF341"/>
          <cell r="CG341"/>
          <cell r="CH341"/>
          <cell r="CI341"/>
          <cell r="CJ341"/>
          <cell r="CK341"/>
          <cell r="CL341"/>
          <cell r="CM341"/>
          <cell r="CN341"/>
          <cell r="CO341"/>
        </row>
        <row r="342">
          <cell r="C342">
            <v>194</v>
          </cell>
          <cell r="D342" t="str">
            <v>ADRES-CPS-194-2023</v>
          </cell>
          <cell r="E342" t="str">
            <v>CONTRATACION DIRECTA</v>
          </cell>
          <cell r="F342" t="str">
            <v>PRESTACION DE SERVICIOS PROFESIONALES</v>
          </cell>
          <cell r="G342" t="str">
            <v>INICIAL</v>
          </cell>
          <cell r="H342">
            <v>44952</v>
          </cell>
          <cell r="I342" t="str">
            <v>CARLOS SANABRIA BUITRAGO</v>
          </cell>
          <cell r="J342" t="str">
            <v>CC</v>
          </cell>
          <cell r="K342">
            <v>79379770</v>
          </cell>
          <cell r="L342">
            <v>8</v>
          </cell>
          <cell r="M342" t="str">
            <v>Bogotá</v>
          </cell>
          <cell r="N342" t="str">
            <v>N</v>
          </cell>
          <cell r="O342" t="str">
            <v>N/A</v>
          </cell>
          <cell r="P342" t="str">
            <v>N/A</v>
          </cell>
          <cell r="Q342" t="str">
            <v>N/A</v>
          </cell>
          <cell r="R342">
            <v>44958</v>
          </cell>
          <cell r="S342">
            <v>45076</v>
          </cell>
          <cell r="T342">
            <v>118</v>
          </cell>
          <cell r="U342">
            <v>45076</v>
          </cell>
          <cell r="V342" t="str">
            <v>5 TP+E+46 MEPR</v>
          </cell>
          <cell r="W342" t="str">
            <v>Prestar servicios profesionales para apoyar la definición de lineamientos. implementación y
apropiación en la Entidad de modelos y estándares para la configuración de la arquitectura de
aplicaciones en alineamiento con la política de gobierno digital del estado.</v>
          </cell>
          <cell r="X342" t="str">
            <v>1. Realizar con las áreas de negocio actividades para desarrollar estrategias de tecnologías de
la información y mejorar las aplicaciones producto del ejercicio de la arquitectura empresarial
que el supervisor del contrato le indique.
2. Modelar los componentes de arquitectura de la solución que definan una situación actual o
una a futuro para el dominio de aplicaciones.
3. Identificar las brechas entre la situación actual y futura de las soluciones y definir las
arquitecturas de transición. de acuerdo a las soluciones que el supervisor determine.
4. Revisar los diseños de los componentes tecnológicos de los sistemas de información de la
ADRES que determine el supervisor.
5. Apoyar la elaboración de la documentación de los artefactos tecnológicos que se definan para
incorporarlos en el diseño de la solución en el dominio de aplicaciones en el marco del proceso
de arquitectura empresarial.
6. Apoyar a la DGTIC en la adquisición e implementación de aplicaciones y mantener actualizado
el catálogo de aplicaciones en la herramienta de arquitectura empresarial de la entidad.
7. Validar y dar concepto técnico de los productos y/o entregables que realicen los proveedores
de aplicaciones en el marco de los ejercicios de arquitectura empresarial que realice la entidad
en alineamiento con el Plan Estratégico de Tecnologías de la Información - PETI y la política
de gobierno digital del estado.
8. Acompañar a la DGTIC en la planeación. ejecución y seguimiento de los proyectos que
incorporen componentes de aplicaciones realizados por personal interno o producto de la
contratación de soluciones tecnológicas que realice la entidad.
9. Realizar las entrevistas. mesas de trabajo con las diferentes áreas de la ADRES. con el fin de
llevar a cabo la revisión de la información y demás gestiones que le permitan levantar y
documentar las especificaciones técnicas y demás artefactos que se requieran para proponer
los nuevos diseños de soluciones tecnológicas
10. Las demás actividades que se deriven del objeto y naturaleza del contrato. que para el efecto
le designe el supervisor del contrato.</v>
          </cell>
          <cell r="Y342">
            <v>424</v>
          </cell>
          <cell r="Z342" t="str">
            <v>81111500
81111700
81111800</v>
          </cell>
          <cell r="AA342">
            <v>53648888</v>
          </cell>
          <cell r="AB342">
            <v>53648888</v>
          </cell>
          <cell r="AC342"/>
          <cell r="AD342"/>
          <cell r="AE342"/>
          <cell r="AF342"/>
          <cell r="AG342"/>
          <cell r="AH342"/>
          <cell r="AI342"/>
          <cell r="AJ342"/>
          <cell r="AK342"/>
          <cell r="AL342"/>
          <cell r="AM342">
            <v>11270775</v>
          </cell>
          <cell r="AN342" t="str">
            <v>S</v>
          </cell>
          <cell r="AO342">
            <v>2141447</v>
          </cell>
          <cell r="AP342">
            <v>13412222</v>
          </cell>
          <cell r="AQ342" t="str">
            <v>N/A</v>
          </cell>
          <cell r="AR342">
            <v>493</v>
          </cell>
          <cell r="AS342">
            <v>44937</v>
          </cell>
          <cell r="AT342">
            <v>53648888</v>
          </cell>
          <cell r="AU342">
            <v>877</v>
          </cell>
          <cell r="AV342">
            <v>44952</v>
          </cell>
          <cell r="AW342">
            <v>53648888</v>
          </cell>
          <cell r="AX342" t="str">
            <v>A-02-02-02-008-003-01</v>
          </cell>
          <cell r="AY342" t="str">
            <v>SERVICIOS DE CONSULTORÍA EN ADMINISTRACIÓN Y SERVICIOS DE GESTIÓN; SERVICIOS DE TECNOLOGÍA DE LA INFORMACIÓN</v>
          </cell>
          <cell r="AZ342" t="str">
            <v>ASEGURADORA SOLIDARIA DE COLOMBIA</v>
          </cell>
          <cell r="BA342" t="str">
            <v>376-47-994000020484-0</v>
          </cell>
          <cell r="BB342">
            <v>44953</v>
          </cell>
          <cell r="BC342" t="str">
            <v>CUMPLIMIENTO</v>
          </cell>
          <cell r="BD342">
            <v>25</v>
          </cell>
          <cell r="BE342">
            <v>13412222</v>
          </cell>
          <cell r="BF342">
            <v>44952</v>
          </cell>
          <cell r="BG342">
            <v>44956</v>
          </cell>
          <cell r="BH342">
            <v>45260</v>
          </cell>
          <cell r="BI342">
            <v>44953</v>
          </cell>
          <cell r="BJ342" t="str">
            <v>D. GESTION TECNOLOGIAS DE LA INFORMACION Y COMUNICACIONES</v>
          </cell>
          <cell r="BK342" t="str">
            <v>JUAN CARLOS MENDOZA PEDRAZA-SAUL DIAZ OLIVARES RAD 20231450012503 A PARTIR DEL 1 DE MARZO DE 2023</v>
          </cell>
          <cell r="BL342" t="str">
            <v>SAUL DIAZ OLIVARES RAD 20231450012503 A PARTIR DEL 1 DE MARZO DE 2023</v>
          </cell>
          <cell r="BM342">
            <v>79239341</v>
          </cell>
          <cell r="BN342" t="str">
            <v>DIRECCION DE GESTION DE TECNOLOGIAS DE LA INFORMACION Y COMUNICACIONES</v>
          </cell>
          <cell r="BO342" t="str">
            <v>DIRECTOR</v>
          </cell>
          <cell r="BP342" t="str">
            <v>ROSA ELIANA RODRIGUEZ BERNAL</v>
          </cell>
          <cell r="BQ342" t="str">
            <v>TERMINADO</v>
          </cell>
          <cell r="BR342" t="str">
            <v>MASCULINO</v>
          </cell>
          <cell r="BS342" t="str">
            <v>Bogotá</v>
          </cell>
          <cell r="BT342" t="str">
            <v>Cra 50A No 174B - 67 Apto 902 Torre 2 Apto Nueva Zelandia</v>
          </cell>
          <cell r="BU342">
            <v>3103179231</v>
          </cell>
          <cell r="BV342" t="str">
            <v>casanabr@gmail.com</v>
          </cell>
          <cell r="BW342">
            <v>24141</v>
          </cell>
          <cell r="BX342">
            <v>45247</v>
          </cell>
          <cell r="BY342">
            <v>57</v>
          </cell>
          <cell r="BZ342" t="str">
            <v>SANITAS</v>
          </cell>
          <cell r="CA342" t="str">
            <v>COLPENSIONES</v>
          </cell>
          <cell r="CB342" t="str">
            <v>POSITIVA</v>
          </cell>
          <cell r="CC342" t="str">
            <v>ING DE SISTEMAS-ESP EN GERENCIA DE RIESGOS Y SEGUROS-MAESTRIA EN ARQUITECTURAS DE
tecnologías DE INFORMACION</v>
          </cell>
          <cell r="CD342"/>
          <cell r="CE342"/>
          <cell r="CF342"/>
          <cell r="CG342"/>
          <cell r="CH342" t="str">
            <v>CO1.PCCNTR.4484742</v>
          </cell>
          <cell r="CI342"/>
          <cell r="CJ342"/>
          <cell r="CK342"/>
          <cell r="CL342"/>
          <cell r="CM342"/>
          <cell r="CN342"/>
          <cell r="CO342"/>
        </row>
        <row r="343">
          <cell r="C343">
            <v>822</v>
          </cell>
          <cell r="D343" t="str">
            <v>ADRES-CPS-822-2023</v>
          </cell>
          <cell r="E343" t="str">
            <v>CONTRATACION DIRECTA</v>
          </cell>
          <cell r="F343" t="str">
            <v>PRESTACION DE SERVICIOS DE APOYO A LA GESTION</v>
          </cell>
          <cell r="G343" t="str">
            <v>INICIAL</v>
          </cell>
          <cell r="H343">
            <v>45096</v>
          </cell>
          <cell r="I343" t="str">
            <v>FABIAN LEONARDO MORALES AREVALO</v>
          </cell>
          <cell r="J343" t="str">
            <v>CC</v>
          </cell>
          <cell r="K343">
            <v>1010192076</v>
          </cell>
          <cell r="L343">
            <v>1</v>
          </cell>
          <cell r="M343"/>
          <cell r="N343" t="str">
            <v>N</v>
          </cell>
          <cell r="O343" t="str">
            <v>N/A</v>
          </cell>
          <cell r="P343" t="str">
            <v>N/A</v>
          </cell>
          <cell r="Q343" t="str">
            <v>N/A</v>
          </cell>
          <cell r="R343">
            <v>45098</v>
          </cell>
          <cell r="S343">
            <v>45291</v>
          </cell>
          <cell r="T343">
            <v>193</v>
          </cell>
          <cell r="U343">
            <v>45291</v>
          </cell>
          <cell r="V343" t="str">
            <v>15 TFTL/TL+4 ME O 6 SES+4 ME</v>
          </cell>
          <cell r="W34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4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43"/>
          <cell r="Z343">
            <v>93151501</v>
          </cell>
          <cell r="AA343">
            <v>28339241</v>
          </cell>
          <cell r="AB343">
            <v>28339241</v>
          </cell>
          <cell r="AC343"/>
          <cell r="AD343"/>
          <cell r="AE343"/>
          <cell r="AF343"/>
          <cell r="AG343"/>
          <cell r="AH343"/>
          <cell r="AI343"/>
          <cell r="AJ343"/>
          <cell r="AK343"/>
          <cell r="AL343"/>
          <cell r="AM343">
            <v>4048463</v>
          </cell>
          <cell r="AN343"/>
          <cell r="AO343"/>
          <cell r="AP343"/>
          <cell r="AQ343" t="str">
            <v>N/A</v>
          </cell>
          <cell r="AR343">
            <v>736</v>
          </cell>
          <cell r="AS343">
            <v>45065</v>
          </cell>
          <cell r="AT343">
            <v>651802543</v>
          </cell>
          <cell r="AU343">
            <v>10206</v>
          </cell>
          <cell r="AV343">
            <v>45097</v>
          </cell>
          <cell r="AW343">
            <v>28339241</v>
          </cell>
          <cell r="AX343" t="str">
            <v>A-02-02-02-008-003-01</v>
          </cell>
          <cell r="AY343" t="str">
            <v>SERVICIOS DE CONSULTORÍA EN ADMINISTRACIÓN Y SERVICIOS DE GESTIÓN; SERVICIOS DE TECNOLOGÍA DE LA INFORMACIÓN</v>
          </cell>
          <cell r="AZ343" t="str">
            <v>ASEGURADORA SOLIDARIA DE COLOMBIA</v>
          </cell>
          <cell r="BA343" t="str">
            <v>380-47-994000136369</v>
          </cell>
          <cell r="BB343">
            <v>45097</v>
          </cell>
          <cell r="BC343" t="str">
            <v>CUMPLIMIENTO</v>
          </cell>
          <cell r="BD343">
            <v>25</v>
          </cell>
          <cell r="BE343">
            <v>7084810.25</v>
          </cell>
          <cell r="BF343">
            <v>45096</v>
          </cell>
          <cell r="BG343">
            <v>45098</v>
          </cell>
          <cell r="BH343">
            <v>45476</v>
          </cell>
          <cell r="BI343">
            <v>45097</v>
          </cell>
          <cell r="BJ343" t="str">
            <v>D. OTRAS PRESTACIONES</v>
          </cell>
          <cell r="BK343" t="str">
            <v xml:space="preserve">HENRY CEPEDA VEGA-MILLER ALEXANDER REINA ESCOBAR RAD 20236400061723 DEL 2 DE OCTUBRE AL 31 DE OCTUBRE </v>
          </cell>
          <cell r="BL343"/>
          <cell r="BM343">
            <v>91151924</v>
          </cell>
          <cell r="BN343" t="str">
            <v>GRUPO DE VERIFICACIÓN Y AUDITORÍA DE CUENTAS</v>
          </cell>
          <cell r="BO343" t="str">
            <v>GESTOR DE OPERACIONES</v>
          </cell>
          <cell r="BP343" t="str">
            <v>JOSE WILLMAN TORRRES GOMEZ</v>
          </cell>
          <cell r="BQ343" t="str">
            <v>EN EJECUCION</v>
          </cell>
          <cell r="BR343"/>
          <cell r="BS343"/>
          <cell r="BT343"/>
          <cell r="BU343"/>
          <cell r="BV343"/>
          <cell r="BW343"/>
          <cell r="BX343"/>
          <cell r="BY343"/>
          <cell r="BZ343"/>
          <cell r="CA343"/>
          <cell r="CB343"/>
          <cell r="CC343"/>
          <cell r="CD343"/>
          <cell r="CE343"/>
          <cell r="CF343"/>
          <cell r="CG343"/>
          <cell r="CH343"/>
          <cell r="CI343"/>
          <cell r="CJ343"/>
          <cell r="CK343"/>
          <cell r="CL343"/>
          <cell r="CM343"/>
          <cell r="CN343"/>
          <cell r="CO343"/>
        </row>
        <row r="344">
          <cell r="C344">
            <v>213</v>
          </cell>
          <cell r="D344" t="str">
            <v>ADRES-CPS-213-2023</v>
          </cell>
          <cell r="E344" t="str">
            <v>CONTRATACION DIRECTA</v>
          </cell>
          <cell r="F344" t="str">
            <v>PRESTACION DE SERVICIOS PROFESIONALES</v>
          </cell>
          <cell r="G344" t="str">
            <v>INICIAL</v>
          </cell>
          <cell r="H344">
            <v>44951</v>
          </cell>
          <cell r="I344" t="str">
            <v>CARLOS RENE TORRES CARDENAS</v>
          </cell>
          <cell r="J344" t="str">
            <v>CC</v>
          </cell>
          <cell r="K344">
            <v>79396214</v>
          </cell>
          <cell r="L344">
            <v>6</v>
          </cell>
          <cell r="M344" t="str">
            <v>Bogotá</v>
          </cell>
          <cell r="N344" t="str">
            <v>N</v>
          </cell>
          <cell r="O344" t="str">
            <v>N/A</v>
          </cell>
          <cell r="P344" t="str">
            <v>N/A</v>
          </cell>
          <cell r="Q344" t="str">
            <v>N/A</v>
          </cell>
          <cell r="R344">
            <v>44952</v>
          </cell>
          <cell r="S344">
            <v>45071</v>
          </cell>
          <cell r="T344">
            <v>119</v>
          </cell>
          <cell r="U344">
            <v>45071</v>
          </cell>
          <cell r="V344"/>
          <cell r="W344" t="str">
            <v>Prestar servicios profesionales a la Dirección de Otras Prestaciones de la ADRES en lo relacionado con la estructuración. desarrollo e implementación de herramientas tecnológicas. a través de las cuales la Dirección de Otras Prestaciones optimice los procesos. mediante la aplicación de reglas de verificación y validación al procesamiento. organización. integración. registro. análisis y Crauce de información de los recobros y reclamaciones. a fin de garantizar su efectivo manejo.</v>
          </cell>
          <cell r="X344" t="str">
            <v>1. Elaborar un plan de trabajo que indique las actividades a realizar para el logro de los productos estipulados en el contrato. 2. Identificar. catalogar. y almacenar en un repositorio los archivos de datos no incluidos en la base de datos y relacionados con los procesos de reintegro. pagos y procesos judiciales. generando el insumo requerido para su incorporación en una base de datos como parte del ciclo de vida completo del recobro. 3. Diseñar la arquitectura requerida para el desarrollo e implementación del Sistema Integral de Auditoría de Recobros Fase I. en el marco del PLAN DE ACCIÓN ANUAL 2023 4. Documentar los requisitos e historias de usuario de los diferentes componentes del Sistema Integral de Auditoría de Recobros Fase I. en el marco del PLAN DE ACCIÓN ANUAL 2023 5. Diseñar los escenarios de pruebas y participar en las pruebas de usuario final e integración de los diferentes componentes del Sistema Integral de Auditoría de Recobros Fase I. en el marco del PLAN DE ACCIÓN ANUAL 2023 6. Documentar los requisitos e historias de usuario de los diferentes componentes del Sistema de Identificación del Deudor para los procesos de Repetición de SII_ECAT. 7. Diseñar los escenarios de pruebas y participar en las pruebas de usuario final e integración de los diferentes componentes del Sistema de Identificación del Deudor para los procesos de Repetición de SII_ECAT. 8. Identificar y Documentar los requerimientos funcionales y/o mejoras que se requieran en los aplicativos tecnológicos derivados de la ejecución del proceso de auditoría de los servicios y tecnologías en salud no financiados con la UPC y de las reclamaciones por atenciones en salud e indemnizaciones por accidentes de tránsito ocasionados por vehículos sin identificar o sin SOAT. de rango diferencial por riesgo del SOAT. eventos terroristas y catástrofes de origen natural.9. Las historias de usuario deben ser plasmadas en documentos texto y bosquejos para
ser entregados a desarrollo.
10. Analizar los casos de uso (formatos donde se establecen los requisitos funcionales
para el desarrollo de una mejora) y su viabilidad.
11. Participar en las reuniones en que se solicite su asistencia por la relación de los temas
a tratar con las actividades del objeto
contractual.
12. Elaborar un informe mensual que contenga los avances y resultados alcanzados en
las actividades realizadas.
13. Elaborar un Informe final que contenga los resultados alcanzados de acuerdo con las
responsabilidades contractuales.
14. Las demás actividades que se deriven del objeto y naturaleza del contrato. que para
el efecto le asigne la ADRES</v>
          </cell>
          <cell r="Y344">
            <v>470</v>
          </cell>
          <cell r="Z344">
            <v>93151501</v>
          </cell>
          <cell r="AA344">
            <v>40000000</v>
          </cell>
          <cell r="AB344">
            <v>40000000</v>
          </cell>
          <cell r="AC344"/>
          <cell r="AD344"/>
          <cell r="AE344"/>
          <cell r="AF344"/>
          <cell r="AG344"/>
          <cell r="AH344"/>
          <cell r="AI344"/>
          <cell r="AJ344"/>
          <cell r="AK344"/>
          <cell r="AL344"/>
          <cell r="AM344">
            <v>10000000</v>
          </cell>
          <cell r="AN344"/>
          <cell r="AO344"/>
          <cell r="AP344"/>
          <cell r="AQ344" t="str">
            <v>N/A</v>
          </cell>
          <cell r="AR344">
            <v>444</v>
          </cell>
          <cell r="AS344">
            <v>44936</v>
          </cell>
          <cell r="AT344">
            <v>80000000</v>
          </cell>
          <cell r="AU344">
            <v>521</v>
          </cell>
          <cell r="AV344">
            <v>44951</v>
          </cell>
          <cell r="AW344">
            <v>40000000</v>
          </cell>
          <cell r="AX344" t="str">
            <v>A-02-02-02-008-003-01</v>
          </cell>
          <cell r="AY344" t="str">
            <v>SERVICIOS DE CONSULTORÍA EN ADMINISTRACIÓN Y SERVICIOS DE GESTIÓN; SERVICIOS DE TECNOLOGÍA DE LA INFORMACIÓN</v>
          </cell>
          <cell r="AZ344" t="str">
            <v>ASEGURADORA SOLIDARIA DE COLOMBIA</v>
          </cell>
          <cell r="BA344" t="str">
            <v>380-47-994000130899</v>
          </cell>
          <cell r="BB344">
            <v>44952</v>
          </cell>
          <cell r="BC344" t="str">
            <v>CUMPLIMIENTO</v>
          </cell>
          <cell r="BD344">
            <v>25</v>
          </cell>
          <cell r="BE344">
            <v>10000000</v>
          </cell>
          <cell r="BF344">
            <v>44951</v>
          </cell>
          <cell r="BG344">
            <v>44952</v>
          </cell>
          <cell r="BH344">
            <v>45260</v>
          </cell>
          <cell r="BI344">
            <v>44952</v>
          </cell>
          <cell r="BJ344" t="str">
            <v>D. OTRAS PRESTACIONES</v>
          </cell>
          <cell r="BK344" t="str">
            <v>HENRY CEPEDA VEGA</v>
          </cell>
          <cell r="BL344"/>
          <cell r="BM344">
            <v>91151924</v>
          </cell>
          <cell r="BN344" t="str">
            <v>GRUPO DE VERIFICACIÓN Y AUDITORÍA DE CUENTAS</v>
          </cell>
          <cell r="BO344" t="str">
            <v>GESTOR DE OPERACIONES</v>
          </cell>
          <cell r="BP344" t="str">
            <v>LAURA SANCHEZ SANTAMARIA</v>
          </cell>
          <cell r="BQ344" t="str">
            <v>TERMINADO</v>
          </cell>
          <cell r="BR344" t="str">
            <v>MASCULINO</v>
          </cell>
          <cell r="BS344" t="str">
            <v>Bogotá</v>
          </cell>
          <cell r="BT344" t="str">
            <v>Cl 173aNo63-24</v>
          </cell>
          <cell r="BU344">
            <v>7612323</v>
          </cell>
          <cell r="BV344" t="str">
            <v>renetowers@gmail.com</v>
          </cell>
          <cell r="BW344">
            <v>24375</v>
          </cell>
          <cell r="BX344">
            <v>45247</v>
          </cell>
          <cell r="BY344">
            <v>57</v>
          </cell>
          <cell r="BZ344" t="str">
            <v>COMPENSAR</v>
          </cell>
          <cell r="CA344" t="str">
            <v>COLPENSIONES</v>
          </cell>
          <cell r="CB344" t="str">
            <v>POSITIVA</v>
          </cell>
          <cell r="CC344" t="str">
            <v xml:space="preserve">ING DE SISTEMAS </v>
          </cell>
          <cell r="CD344"/>
          <cell r="CE344"/>
          <cell r="CF344"/>
          <cell r="CG344"/>
          <cell r="CH344" t="str">
            <v>CO1.PCCNTR.4474649</v>
          </cell>
          <cell r="CI344"/>
          <cell r="CJ344"/>
          <cell r="CK344"/>
          <cell r="CL344"/>
          <cell r="CM344"/>
          <cell r="CN344"/>
          <cell r="CO344"/>
        </row>
        <row r="345">
          <cell r="C345">
            <v>113</v>
          </cell>
          <cell r="D345" t="str">
            <v>ADRES-CPS-113-2023</v>
          </cell>
          <cell r="E345" t="str">
            <v>CONTRATACION DIRECTA</v>
          </cell>
          <cell r="F345" t="str">
            <v>PRESTACION DE SERVICIOS DE APOYO A LA GESTION</v>
          </cell>
          <cell r="G345" t="str">
            <v>INICIAL</v>
          </cell>
          <cell r="H345">
            <v>44944</v>
          </cell>
          <cell r="I345" t="str">
            <v>JAIRO WILLIAM GUERRERO MALAGON</v>
          </cell>
          <cell r="J345" t="str">
            <v>CC</v>
          </cell>
          <cell r="K345">
            <v>79429811</v>
          </cell>
          <cell r="L345">
            <v>7</v>
          </cell>
          <cell r="M345" t="str">
            <v>Bogotá</v>
          </cell>
          <cell r="N345" t="str">
            <v>N</v>
          </cell>
          <cell r="O345" t="str">
            <v>N/A</v>
          </cell>
          <cell r="P345" t="str">
            <v>N/A</v>
          </cell>
          <cell r="Q345" t="str">
            <v>N/A</v>
          </cell>
          <cell r="R345">
            <v>44949</v>
          </cell>
          <cell r="S345">
            <v>45068</v>
          </cell>
          <cell r="T345">
            <v>119</v>
          </cell>
          <cell r="U345">
            <v>45068</v>
          </cell>
          <cell r="V345" t="str">
            <v>17 TB</v>
          </cell>
          <cell r="W345" t="str">
            <v>Apoyar en las actividades operativas del Grupo de Cobro Coactivo de la Oficina Asesora Jurídica y manejo de los sistemas de identificación de pagos. así como el control de la conformación de expedientes y actualización de los mismos en las herramientas dispuestas por la Entidad</v>
          </cell>
          <cell r="X345" t="str">
            <v>1. Apoyar en la consecución de la información y documentación que corresponda. con el fin de expedir los actos administrativos que ordenan el cobro. 2. Apoyar al grupo de cobro en el control de la investigación de las consultas de bienes realizadas e ingresar la información en la base de bienes para su control y gestión. 3. Realizar el cargue de las reclamaciones en el aplicativo SII PRE de acuerdo con los paquetes generados y mantener actualizado dicho aplicativo conforme a la gestión del Grupo de Cobro Coactivo. 4. Adelantar las acciones necesarias para la Craeación o recategorización de los terceros susceptibles de cobro con el área contable. 5. Realizar de manera eficiente la validación y aplicación de los archivos de información que le sea entregada de la oficina de recaudo. haciendo uso de los aplicativos dispuestos para el desarrollo de dicha actividad. con el fin de cargar en el sistema de procesos de repetición SII PRE la información de los pagos realizados por terceros. 6. Frente el reporte de pagos. adelantar el proceso de identificación de las reclamaciones que se encuentren canceladas en el aplicativo SII PRE y reportar el pago de estas al grupo de notificaciones cuando no sea procedente continuar con el proceso de notificación y al área de archivo. 7. Revisar y mantener actualizada la información en los archivos del grupo de Cobro Coactivo. llevando la trazabilidad de la entrega de los documentos a los contratistas de notificaciones y al área de archivo. 8. Realizar de manera eficiente la gestión. validación y depuración de los archivos de información de la oficina jurídica – Grupo de Cobro Coactivo. con base en los Craiterios legalmente establecidos. haciendo uso de los aplicativos dispuestos para el desarrollo de dicha actividad. 9. Adelantar el proceso conciliación con las demás dependencias de la ADRES. que intervienen en este proceso. esto es. Dirección de Otras Prestaciones. Dirección Administrativa y Financiera. Dirección de Liquidación y Garantías. así como la Dirección de Recursos Financieros. 10. Apoyar en todas las actividades operativas necesarias para ejercer el cobro persuasivo y coactivo. a fin de recuperar las obligaciones a favor de la ADRES de acuerdo con la normatividad vigente y a las directrices de la supervisión del presente contrato. 11. Apoyar en la elaboración de los informes sobre la gestión del Grupo de Cobro. para el Comité Directivo. entes de control y demás entidades públicas. 12. Las demás actividades operativas que se deriven del objeto y naturaleza del contrato. que se requieran para el cumplimiento de las funciones asignadas a la Oficina Asesora Jurídica – Grupo Cobro Coactivo</v>
          </cell>
          <cell r="Y345">
            <v>124</v>
          </cell>
          <cell r="Z345">
            <v>80121610</v>
          </cell>
          <cell r="AA345">
            <v>10564980</v>
          </cell>
          <cell r="AB345">
            <v>10564980</v>
          </cell>
          <cell r="AC345"/>
          <cell r="AD345"/>
          <cell r="AE345"/>
          <cell r="AF345"/>
          <cell r="AG345"/>
          <cell r="AH345"/>
          <cell r="AI345"/>
          <cell r="AJ345"/>
          <cell r="AK345"/>
          <cell r="AL345"/>
          <cell r="AM345">
            <v>2641245</v>
          </cell>
          <cell r="AN345"/>
          <cell r="AO345"/>
          <cell r="AP345"/>
          <cell r="AQ345" t="str">
            <v>N/A</v>
          </cell>
          <cell r="AR345">
            <v>404</v>
          </cell>
          <cell r="AS345">
            <v>44932</v>
          </cell>
          <cell r="AT345">
            <v>10564980</v>
          </cell>
          <cell r="AU345">
            <v>443</v>
          </cell>
          <cell r="AV345">
            <v>44946</v>
          </cell>
          <cell r="AW345">
            <v>10564980</v>
          </cell>
          <cell r="AX345" t="str">
            <v>A-02-02-02-008- 003-09</v>
          </cell>
          <cell r="AY345" t="str">
            <v>OTROS SERVICIOS PROFESIONALES Y TÉCNICOS N.C.P</v>
          </cell>
          <cell r="AZ345" t="str">
            <v>SEGUROS DEL ESTADO</v>
          </cell>
          <cell r="BA345" t="str">
            <v>33-46-101046727</v>
          </cell>
          <cell r="BB345">
            <v>44946</v>
          </cell>
          <cell r="BC345" t="str">
            <v>CUMPLIMIENTO</v>
          </cell>
          <cell r="BD345">
            <v>25</v>
          </cell>
          <cell r="BE345">
            <v>2641245</v>
          </cell>
          <cell r="BF345">
            <v>44945</v>
          </cell>
          <cell r="BG345">
            <v>44946</v>
          </cell>
          <cell r="BH345">
            <v>45260</v>
          </cell>
          <cell r="BI345">
            <v>44947</v>
          </cell>
          <cell r="BJ345" t="str">
            <v>O. ASESORA JURIDICA</v>
          </cell>
          <cell r="BK345" t="str">
            <v>ANGELICA MARIA VALDERRAMA MUÑOZ-JACQUELINE MONTERO ROJAS RAD 20231450012343 A PARTIR DEL 1 DE MARZO DE 2023</v>
          </cell>
          <cell r="BL345" t="str">
            <v>JACQUELINE MONTERO ROJAS</v>
          </cell>
          <cell r="BM345">
            <v>1116437848</v>
          </cell>
          <cell r="BN345" t="str">
            <v>GRUPO DE COBRO COACTIVO</v>
          </cell>
          <cell r="BO345" t="str">
            <v>GESTOR DE OPERACIONES</v>
          </cell>
          <cell r="BP345" t="str">
            <v>KELLY JHOANA ITURRIAGO TORREGROSA</v>
          </cell>
          <cell r="BQ345" t="str">
            <v>TERMINADO</v>
          </cell>
          <cell r="BR345" t="str">
            <v>MASCULINO</v>
          </cell>
          <cell r="BS345" t="str">
            <v>Bogotá</v>
          </cell>
          <cell r="BT345" t="str">
            <v>Cra 78L 42B 69 Sur Casa Kennedy</v>
          </cell>
          <cell r="BU345" t="str">
            <v>4539688/3206148800</v>
          </cell>
          <cell r="BV345" t="str">
            <v>guema2009@hotmail.com</v>
          </cell>
          <cell r="BW345">
            <v>24776</v>
          </cell>
          <cell r="BX345">
            <v>45247</v>
          </cell>
          <cell r="BY345">
            <v>56</v>
          </cell>
          <cell r="BZ345" t="str">
            <v>FAMISANAR</v>
          </cell>
          <cell r="CA345" t="str">
            <v xml:space="preserve">COLPENSIONES </v>
          </cell>
          <cell r="CB345" t="str">
            <v>POSITIVA</v>
          </cell>
          <cell r="CC345" t="str">
            <v>BACHILLER ACADEMICO</v>
          </cell>
          <cell r="CD345"/>
          <cell r="CE345"/>
          <cell r="CF345"/>
          <cell r="CG345"/>
          <cell r="CH345" t="str">
            <v>CO1.PCCNTR.4421607</v>
          </cell>
          <cell r="CI345"/>
          <cell r="CJ345"/>
          <cell r="CK345"/>
          <cell r="CL345"/>
          <cell r="CM345"/>
          <cell r="CN345"/>
          <cell r="CO345"/>
        </row>
        <row r="346">
          <cell r="C346">
            <v>644</v>
          </cell>
          <cell r="D346" t="str">
            <v>ADRES-CPS-644-2023</v>
          </cell>
          <cell r="E346" t="str">
            <v>CONTRATACION DIRECTA</v>
          </cell>
          <cell r="F346" t="str">
            <v>PRESTACION DE SERVICIOS PROFESIONALES</v>
          </cell>
          <cell r="G346" t="str">
            <v>INICIAL</v>
          </cell>
          <cell r="H346">
            <v>45079</v>
          </cell>
          <cell r="I346" t="str">
            <v>FABIO ANDRES LEON</v>
          </cell>
          <cell r="J346" t="str">
            <v>CC</v>
          </cell>
          <cell r="K346">
            <v>74446458</v>
          </cell>
          <cell r="L346">
            <v>3</v>
          </cell>
          <cell r="M346" t="str">
            <v>Bogotá</v>
          </cell>
          <cell r="N346" t="str">
            <v>N</v>
          </cell>
          <cell r="O346" t="str">
            <v>N/A</v>
          </cell>
          <cell r="P346" t="str">
            <v>N/A</v>
          </cell>
          <cell r="Q346" t="str">
            <v>N/A</v>
          </cell>
          <cell r="R346">
            <v>45084</v>
          </cell>
          <cell r="S346">
            <v>45291</v>
          </cell>
          <cell r="T346">
            <v>207</v>
          </cell>
          <cell r="U346">
            <v>45291</v>
          </cell>
          <cell r="V346" t="str">
            <v xml:space="preserve"> 12 TP+E+5 ME</v>
          </cell>
          <cell r="W346" t="str">
            <v>Prestar los servicios profesionales a la Dirección de Otras Prestaciones de la ADRES en la sistematización, registro de la información histórica y la generación de información respecto al proceso de reconocimiento y pago por concepto de recobros, reclamaciones, presupuestos máximos y saneamiento definitivo de recobros; así mismo, generar el insumo técnico para el inicio del proceso de reintegro contenido en la Resolución 1716 de 2019, modificada por la Resolución 995 de 2022, o aquellas que las modifiquen, adicionen o sustituyan</v>
          </cell>
          <cell r="X346" t="str">
            <v>1. Participar en la articulación entre la Dirección de Otras Prestaciones y la Dirección de Gestión de Tecnologías de Información y Comunicaciones de la ADRES para la implementación e instrumentalización del proceso de reconocimiento y pago por concepto de recobros, reclamaciones, presupuestos máximos y saneamiento definitivo de recobros. Así mismo, para el proceso de reintegro definido en la Resolución 1716 de 2019, modificada por la Resolución 995 de 2022, para recobros y reclamaciones, teniendo en cuenta la normatividad vigente y aplicable. 2. Proponer a la Dirección de Otras Prestaciones las especificaciones técnicas desde la operación del proceso de reconocimiento, pago y de reintegro para la implementación por parte de la Dirección de Gestión de Tecnologías de Información y las Comunicaciones del sistema de información. 3. Ayudar y/o elaborar los insumos técnicos informáticos para el inicio del proceso administrativo especial de reintegro contenido en las resoluciones 1716 de 2019 y 995 de 2022 y las normas que la adiciones, modifiquen o sustituyan, frente a los reconocimientos y apropiaciones de recursos del Sistema General de Seguridad Social en Salud efectuados sin justa causa. 4. Generar el insumo para que la Dirección de Gestión de Tecnologías de Información y Comunicaciones Integre en las bases de datos de recobros, reclamaciones, presupuestos máximos y saneamiento definitivo de recobros la información correspondiente a los giros tanto históricos como los que se efectúen durante la ejecución del contrato por servicios y tecnologías no financiados con la UPC, así como los derivados por atenciones en salud, indemnizaciones y gastos derivados de accidentes de tránsito, eventos catastróficos de origen natural y eventos terroristas de que trata el artículo 167 de la Ley 100 de 1993. En caso de evidenciar información cargada en las referidas bases de datos efectuar análisis de la consistencia de dicha información 5. Realizar análisis, verificaciones y cruce de información de las fuentes internas y externas, involucradas en el proceso de validación de resultados de auditoría de recobros y reclamaciones y en los procesos que adelante el Grupo Interno de Reconocimiento de la Dirección de Otras Prestaciones de la ADRES. 6. Entregar mensualmente con fecha de corte la cuenta de cobro la información integrada en la base de datos dispuesta para tal fin de los procesos que adelante el Grupo Interno de Reconocimiento de la Dirección de Otras Prestaciones de la ADRES.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v>
          </cell>
          <cell r="Y346"/>
          <cell r="Z346">
            <v>93151501</v>
          </cell>
          <cell r="AA346">
            <v>48073504</v>
          </cell>
          <cell r="AB346">
            <v>48073504</v>
          </cell>
          <cell r="AC346"/>
          <cell r="AD346"/>
          <cell r="AE346"/>
          <cell r="AF346"/>
          <cell r="AG346"/>
          <cell r="AH346"/>
          <cell r="AI346"/>
          <cell r="AJ346"/>
          <cell r="AK346"/>
          <cell r="AL346"/>
          <cell r="AM346">
            <v>6009188</v>
          </cell>
          <cell r="AN346"/>
          <cell r="AO346"/>
          <cell r="AP346"/>
          <cell r="AQ346" t="str">
            <v>N/A</v>
          </cell>
          <cell r="AR346">
            <v>759</v>
          </cell>
          <cell r="AS346">
            <v>45071</v>
          </cell>
          <cell r="AT346">
            <v>48073504</v>
          </cell>
          <cell r="AU346">
            <v>10026</v>
          </cell>
          <cell r="AV346">
            <v>45082</v>
          </cell>
          <cell r="AW346">
            <v>48073504</v>
          </cell>
          <cell r="AX346" t="str">
            <v>A-02-02-02-008-003-01</v>
          </cell>
          <cell r="AY346" t="str">
            <v>SERVICIOS DE CONSULTORÍA EN ADMINISTRACIÓN Y SERVICIOS DE GESTIÓN; SERVICIOS DE TECNOLOGÍA DE LA INFORMACIÓN</v>
          </cell>
          <cell r="AZ346" t="str">
            <v>SEGUROS DEL ESTADO</v>
          </cell>
          <cell r="BA346" t="str">
            <v>14-44-101183981</v>
          </cell>
          <cell r="BB346">
            <v>45082</v>
          </cell>
          <cell r="BC346" t="str">
            <v>CUMPLIMIENTO</v>
          </cell>
          <cell r="BD346">
            <v>25</v>
          </cell>
          <cell r="BE346">
            <v>12018376</v>
          </cell>
          <cell r="BF346">
            <v>45082</v>
          </cell>
          <cell r="BG346">
            <v>45084</v>
          </cell>
          <cell r="BH346">
            <v>45483</v>
          </cell>
          <cell r="BI346">
            <v>45083</v>
          </cell>
          <cell r="BJ346" t="str">
            <v>D. OTRAS PRESTACIONES</v>
          </cell>
          <cell r="BK346" t="str">
            <v xml:space="preserve">HENRY CEPEDA VEGA-WILLIAM ENRIQUE TORRES RODRIGUEZ RAD 20236400061683 DEL 2 DE OCTUBRE AL 31 DE OCTUBRE </v>
          </cell>
          <cell r="BL346"/>
          <cell r="BM346">
            <v>91151924</v>
          </cell>
          <cell r="BN346" t="str">
            <v>GRUPO DE VERIFICACIÓN Y AUDITORÍA DE CUENTAS</v>
          </cell>
          <cell r="BO346" t="str">
            <v>GESTOR DE OPERACIONES</v>
          </cell>
          <cell r="BP346" t="str">
            <v>ROSA ELIANA RODRIGUEZ BERNAL</v>
          </cell>
          <cell r="BQ346" t="str">
            <v>EN EJECUCION</v>
          </cell>
          <cell r="BR346"/>
          <cell r="BS346"/>
          <cell r="BT346"/>
          <cell r="BU346"/>
          <cell r="BV346"/>
          <cell r="BW346"/>
          <cell r="BX346"/>
          <cell r="BY346"/>
          <cell r="BZ346"/>
          <cell r="CA346"/>
          <cell r="CB346"/>
          <cell r="CC346"/>
          <cell r="CD346"/>
          <cell r="CE346"/>
          <cell r="CF346"/>
          <cell r="CG346"/>
          <cell r="CH346"/>
          <cell r="CI346"/>
          <cell r="CJ346"/>
          <cell r="CK346"/>
          <cell r="CL346"/>
          <cell r="CM346"/>
          <cell r="CN346"/>
          <cell r="CO346"/>
        </row>
        <row r="347">
          <cell r="C347">
            <v>96</v>
          </cell>
          <cell r="D347" t="str">
            <v>ADRES-CPS-096-2023</v>
          </cell>
          <cell r="E347" t="str">
            <v>CONTRATACION DIRECTA</v>
          </cell>
          <cell r="F347" t="str">
            <v>PRESTACION DE SERVICIOS PROFESIONALES</v>
          </cell>
          <cell r="G347" t="str">
            <v>INICIAL</v>
          </cell>
          <cell r="H347">
            <v>44951</v>
          </cell>
          <cell r="I347" t="str">
            <v>WILLIAM MARROQUIN MANCERA</v>
          </cell>
          <cell r="J347" t="str">
            <v>CC</v>
          </cell>
          <cell r="K347">
            <v>79501966</v>
          </cell>
          <cell r="L347">
            <v>7</v>
          </cell>
          <cell r="M347" t="str">
            <v>Bogotá</v>
          </cell>
          <cell r="N347" t="str">
            <v>N</v>
          </cell>
          <cell r="O347" t="str">
            <v>N/A</v>
          </cell>
          <cell r="P347" t="str">
            <v>N/A</v>
          </cell>
          <cell r="Q347" t="str">
            <v>N/A</v>
          </cell>
          <cell r="R347">
            <v>44953</v>
          </cell>
          <cell r="S347">
            <v>45072</v>
          </cell>
          <cell r="T347">
            <v>119</v>
          </cell>
          <cell r="U347">
            <v>45072</v>
          </cell>
          <cell r="V347" t="str">
            <v>13 TP+25 MEP</v>
          </cell>
          <cell r="W34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34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347">
            <v>364</v>
          </cell>
          <cell r="Z347">
            <v>93151501</v>
          </cell>
          <cell r="AA347">
            <v>20731148</v>
          </cell>
          <cell r="AB347">
            <v>20731148</v>
          </cell>
          <cell r="AC347"/>
          <cell r="AD347"/>
          <cell r="AE347"/>
          <cell r="AF347"/>
          <cell r="AG347"/>
          <cell r="AH347"/>
          <cell r="AI347"/>
          <cell r="AJ347"/>
          <cell r="AK347"/>
          <cell r="AL347"/>
          <cell r="AM347">
            <v>5182787</v>
          </cell>
          <cell r="AN347"/>
          <cell r="AO347"/>
          <cell r="AP347"/>
          <cell r="AQ347" t="str">
            <v>N/A</v>
          </cell>
          <cell r="AR347">
            <v>440</v>
          </cell>
          <cell r="AS347">
            <v>44936</v>
          </cell>
          <cell r="AT347">
            <v>684127884</v>
          </cell>
          <cell r="AU347">
            <v>535</v>
          </cell>
          <cell r="AV347">
            <v>44951</v>
          </cell>
          <cell r="AW347">
            <v>20731148</v>
          </cell>
          <cell r="AX347" t="str">
            <v>A-02-02-02-008-003-01</v>
          </cell>
          <cell r="AY347" t="str">
            <v>SERVICIOS DE CONSULTORÍA EN ADMINISTRACIÓN Y SERVICIOS DE GESTIÓN; SERVICIOS DE TECNOLOGÍA DE LA INFORMACIÓN</v>
          </cell>
          <cell r="AZ347" t="str">
            <v>SEGUROS DEL ESTADO</v>
          </cell>
          <cell r="BA347" t="str">
            <v>14-44-101172547</v>
          </cell>
          <cell r="BB347">
            <v>44952</v>
          </cell>
          <cell r="BC347" t="str">
            <v>CUMPLIMIENTO</v>
          </cell>
          <cell r="BD347">
            <v>25</v>
          </cell>
          <cell r="BE347">
            <v>5182787</v>
          </cell>
          <cell r="BF347">
            <v>44951</v>
          </cell>
          <cell r="BG347">
            <v>44952</v>
          </cell>
          <cell r="BH347">
            <v>45280</v>
          </cell>
          <cell r="BI347">
            <v>44953</v>
          </cell>
          <cell r="BJ347" t="str">
            <v>D. OTRAS PRESTACIONES</v>
          </cell>
          <cell r="BK347" t="str">
            <v>RENA LISAG MORALES HERNANDEZ</v>
          </cell>
          <cell r="BL347"/>
          <cell r="BM347">
            <v>53139056</v>
          </cell>
          <cell r="BN347" t="str">
            <v>GRUPO DE GESTIÓN DE RECONOCIMIENTOS</v>
          </cell>
          <cell r="BO347" t="str">
            <v>GESTOR DE OPERACIONES</v>
          </cell>
          <cell r="BP347" t="str">
            <v>ESPERANZA RODRIGUEZ ROLDAN</v>
          </cell>
          <cell r="BQ347" t="str">
            <v>TERMINADO</v>
          </cell>
          <cell r="BR347" t="str">
            <v>MASCULINO</v>
          </cell>
          <cell r="BS347" t="str">
            <v>Bogotá</v>
          </cell>
          <cell r="BT347" t="str">
            <v>Tv 120 A No 129 D 68 Apto 107 Bloque 194</v>
          </cell>
          <cell r="BU347">
            <v>3134805284</v>
          </cell>
          <cell r="BV347" t="str">
            <v> williammarroquinm@hotmail.com</v>
          </cell>
          <cell r="BW347">
            <v>25676</v>
          </cell>
          <cell r="BX347">
            <v>45247</v>
          </cell>
          <cell r="BY347">
            <v>53</v>
          </cell>
          <cell r="BZ347" t="str">
            <v>COMPENSAR</v>
          </cell>
          <cell r="CA347" t="str">
            <v>COLPENSIONES</v>
          </cell>
          <cell r="CB347" t="str">
            <v>POSITIVA</v>
          </cell>
          <cell r="CC347" t="str">
            <v>TECNICA PROFESIONAL EN ADMINISTRACION HOSPITALARIA-TECNOLOGIA EN CONTABILIDAD Y FINANZAS-ADMINISTRACION FINANCIERA</v>
          </cell>
          <cell r="CD347"/>
          <cell r="CE347"/>
          <cell r="CF347"/>
          <cell r="CG347"/>
          <cell r="CH347" t="str">
            <v>CO1.PCCNTR.4456042</v>
          </cell>
          <cell r="CI347"/>
          <cell r="CJ347"/>
          <cell r="CK347"/>
          <cell r="CL347"/>
          <cell r="CM347"/>
          <cell r="CN347"/>
          <cell r="CO347"/>
        </row>
        <row r="348">
          <cell r="C348">
            <v>460</v>
          </cell>
          <cell r="D348" t="str">
            <v>ADRES-CPS-460-2023</v>
          </cell>
          <cell r="E348" t="str">
            <v>CONTRATACION DIRECTA</v>
          </cell>
          <cell r="F348" t="str">
            <v>PRESTACION DE SERVICIOS DE APOYO A LA GESTION</v>
          </cell>
          <cell r="G348" t="str">
            <v>INICIAL</v>
          </cell>
          <cell r="H348">
            <v>45056</v>
          </cell>
          <cell r="I348" t="str">
            <v>FARLEY BELTRAN MARTINEZ</v>
          </cell>
          <cell r="J348" t="str">
            <v>CC</v>
          </cell>
          <cell r="K348">
            <v>52900665</v>
          </cell>
          <cell r="L348">
            <v>9</v>
          </cell>
          <cell r="M348" t="str">
            <v>Bogotá</v>
          </cell>
          <cell r="N348" t="str">
            <v>N</v>
          </cell>
          <cell r="O348" t="str">
            <v>N/A</v>
          </cell>
          <cell r="P348" t="str">
            <v>N/A</v>
          </cell>
          <cell r="Q348" t="str">
            <v>N/A</v>
          </cell>
          <cell r="R348">
            <v>45061</v>
          </cell>
          <cell r="S348">
            <v>45291</v>
          </cell>
          <cell r="T348">
            <v>230</v>
          </cell>
          <cell r="U348">
            <v>45291</v>
          </cell>
          <cell r="V348" t="str">
            <v>15 TFTL/TL+4 ME O 6 SES+4 ME</v>
          </cell>
          <cell r="W348"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48"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348"/>
          <cell r="Z348">
            <v>93151501</v>
          </cell>
          <cell r="AA348">
            <v>38460399</v>
          </cell>
          <cell r="AB348">
            <v>38460399</v>
          </cell>
          <cell r="AC348"/>
          <cell r="AD348"/>
          <cell r="AE348"/>
          <cell r="AF348"/>
          <cell r="AG348"/>
          <cell r="AH348"/>
          <cell r="AI348"/>
          <cell r="AJ348"/>
          <cell r="AK348"/>
          <cell r="AL348"/>
          <cell r="AM348">
            <v>4048463</v>
          </cell>
          <cell r="AN348"/>
          <cell r="AO348"/>
          <cell r="AP348"/>
          <cell r="AQ348" t="str">
            <v>N/A</v>
          </cell>
          <cell r="AR348">
            <v>605</v>
          </cell>
          <cell r="AS348">
            <v>45016</v>
          </cell>
          <cell r="AT348">
            <v>1999940748</v>
          </cell>
          <cell r="AU348">
            <v>8093</v>
          </cell>
          <cell r="AV348">
            <v>45058</v>
          </cell>
          <cell r="AW348">
            <v>38460399</v>
          </cell>
          <cell r="AX348" t="str">
            <v>A-02-02-02-008-003-01</v>
          </cell>
          <cell r="AY348" t="str">
            <v>SERVICIOS DE CONSULTORÍA EN ADMINISTRACIÓN Y SERVICIOS DE GESTIÓN; SERVICIOS DE TECNOLOGÍA DE LA INFORMACIÓN</v>
          </cell>
          <cell r="AZ348" t="str">
            <v>SEGUROS DEL ESTADO</v>
          </cell>
          <cell r="BA348" t="str">
            <v>14_44_101181904</v>
          </cell>
          <cell r="BB348">
            <v>45056</v>
          </cell>
          <cell r="BC348" t="str">
            <v>CUMPLIMIENTO</v>
          </cell>
          <cell r="BD348">
            <v>25</v>
          </cell>
          <cell r="BE348">
            <v>9615099.75</v>
          </cell>
          <cell r="BF348">
            <v>45056</v>
          </cell>
          <cell r="BG348">
            <v>45061</v>
          </cell>
          <cell r="BH348">
            <v>45483</v>
          </cell>
          <cell r="BI348">
            <v>45058</v>
          </cell>
          <cell r="BJ348" t="str">
            <v>D. OTRAS PRESTACIONES</v>
          </cell>
          <cell r="BK348" t="str">
            <v>CAMILO ALBERTO ALFARO JIMENEZ-EDINSON MAURICIO HERNANDEZ MANRIQUE RAD 20236400060953  A PARTIR DEL 29 DE SEPTIEMBRE AL 20 DE OCTUBRE</v>
          </cell>
          <cell r="BL348"/>
          <cell r="BM348">
            <v>1020740232</v>
          </cell>
          <cell r="BN348" t="str">
            <v>GRUPO DE GESTIÓN DE RECONOCIMIENTOS</v>
          </cell>
          <cell r="BO348" t="str">
            <v>GESTOR DE OPERACIONES</v>
          </cell>
          <cell r="BP348" t="str">
            <v>JOSE WILLMAN TORRRES GOMEZ</v>
          </cell>
          <cell r="BQ348" t="str">
            <v>EN EJECUCION</v>
          </cell>
          <cell r="BR348" t="str">
            <v>FEMENINO</v>
          </cell>
          <cell r="BS348" t="str">
            <v>Bogotá</v>
          </cell>
          <cell r="BT348" t="str">
            <v>Cll 2-89-35</v>
          </cell>
          <cell r="BU348">
            <v>3118283686</v>
          </cell>
          <cell r="BV348" t="str">
            <v>jfbeltran84@gmail.com</v>
          </cell>
          <cell r="BW348">
            <v>30014</v>
          </cell>
          <cell r="BX348">
            <v>45247</v>
          </cell>
          <cell r="BY348">
            <v>41</v>
          </cell>
          <cell r="BZ348" t="str">
            <v>FAMISANAR</v>
          </cell>
          <cell r="CA348" t="str">
            <v>PORVENIR</v>
          </cell>
          <cell r="CB348" t="str">
            <v>POSITIVA</v>
          </cell>
          <cell r="CC348" t="str">
            <v>TÉCNICO EN ADMON EN SERVICIOS DE SALUD</v>
          </cell>
          <cell r="CD348"/>
          <cell r="CE348"/>
          <cell r="CF348"/>
          <cell r="CG348"/>
          <cell r="CH348" t="str">
            <v>CO1.PCCNTR.4920333</v>
          </cell>
          <cell r="CI348"/>
          <cell r="CJ348"/>
          <cell r="CK348"/>
          <cell r="CL348"/>
          <cell r="CM348"/>
          <cell r="CN348"/>
          <cell r="CO348"/>
        </row>
        <row r="349">
          <cell r="C349">
            <v>354</v>
          </cell>
          <cell r="D349" t="str">
            <v>ADRES-CPS-354-2023</v>
          </cell>
          <cell r="E349" t="str">
            <v>CONTRATACION DIRECTA</v>
          </cell>
          <cell r="F349" t="str">
            <v>PRESTACION DE SERVICIOS PROFESIONALES</v>
          </cell>
          <cell r="G349" t="str">
            <v>INICIAL</v>
          </cell>
          <cell r="H349">
            <v>44960</v>
          </cell>
          <cell r="I349" t="str">
            <v>HECTOR OSWALDO BONILLA RODRIGUEZ</v>
          </cell>
          <cell r="J349" t="str">
            <v>CC</v>
          </cell>
          <cell r="K349">
            <v>79517163</v>
          </cell>
          <cell r="L349">
            <v>1</v>
          </cell>
          <cell r="M349" t="str">
            <v>Bogotá</v>
          </cell>
          <cell r="N349" t="str">
            <v>N</v>
          </cell>
          <cell r="O349" t="str">
            <v>N/A</v>
          </cell>
          <cell r="P349" t="str">
            <v>N/A</v>
          </cell>
          <cell r="Q349" t="str">
            <v>N/A</v>
          </cell>
          <cell r="R349">
            <v>44964</v>
          </cell>
          <cell r="S349">
            <v>45083</v>
          </cell>
          <cell r="T349">
            <v>119</v>
          </cell>
          <cell r="U349">
            <v>45083</v>
          </cell>
          <cell r="V349" t="str">
            <v>4 TP+MA+40 MEPR</v>
          </cell>
          <cell r="W349" t="str">
            <v>Prestar servicios profesionales para apoyar el desarrollo e implementación de nuevas soluciones que se requieran para la operación y fortalecimiento de los procesos misionales de la Entidad</v>
          </cell>
          <cell r="X349" t="str">
            <v>1. Apoyar en la identificación y priorización de servicios tecnológicos que la DGTIC debería implementar para prestar servicios alineados con la política de Gobierno Digital y Transformación Digital del estado colombiano. 2. Brindar asesoría técnica en la definición y estructuración de lineamientos y términos de referencia en materia tecnológica de los proyectos estratégicos que la DGTIC indique en el marco de la política de Gobierno Digital y Transformación Digital. 3. Apoyar a la DGTIC en a revisión técnica de documentos relacionados con los Planes Institucionales y Plan Estratégico de Tecnologías de la Información - PETI, que permitan establecer el nivel de alineamiento con las iniciativas contenidas en el marco de la política de Gobierno Digital y Transformación Digital del estado colombiano. 4. Apoyar en el seguimiento al desarrollo de actividades de implementación de nuevas tecnologías para la modernización, innovación o transformación digital en la DGTIC que le sean indicadas por el supervisor del contrato. 5. Asistir a las entrevistas, mesas de trabajo especializadas y demás gestiones institucionales que le permitan apoyar el levantamiento y documentación de las especificaciones técnicas de los sistemas de información que le indique el supervisor del contrato.6. Apoyar la coordinación de actividades requeridas en el proceso contractual que le indique el
supervisor, en los asuntos relacionados con los procesos contractuales de la DGTIC y con los
programas de Gobierno Digital y Transformación Digital.
7. Entregar los informes que requiera el supervisor del contrato durante la ejecución y que estén
relacionados con el objeto del contrato.
8. Las demás actividades que se deriven del objeto y naturaleza del contrato, que para el efecto le
designe el supervisor del contrato.
PRODUCTOS Y/O ENTREGABLES:
1. Entrega de lineamientos sobre políticas técnicas de correo electrónico, uso de servicios de
acceso a internet, dispositivos móviles, redes sociales, nube y licenciamiento de software.
2. Términos de referencia de sede electrónica, bussinesss process management, servicios de
confianza empresarial, plan estratégico de transformación digital, plan estratégico de tecnologías
de la información, interoperabilidad, arquitectura empresarial, Robotic Process Automation o RPA.
3. Catálogo de proyectos tecnológicos identificados en el marco de la transformación digital de la
ADRES alineados a la política de gobierno digital.</v>
          </cell>
          <cell r="Y349">
            <v>430</v>
          </cell>
          <cell r="Z349" t="str">
            <v>81111500
81111700
81111800</v>
          </cell>
          <cell r="AA349">
            <v>63762044</v>
          </cell>
          <cell r="AB349">
            <v>63762044</v>
          </cell>
          <cell r="AC349"/>
          <cell r="AM349">
            <v>13395387</v>
          </cell>
          <cell r="AN349" t="str">
            <v>S</v>
          </cell>
          <cell r="AO349">
            <v>2545124</v>
          </cell>
          <cell r="AP349">
            <v>15940511</v>
          </cell>
          <cell r="AQ349" t="str">
            <v>N/A</v>
          </cell>
          <cell r="AR349">
            <v>494</v>
          </cell>
          <cell r="AS349">
            <v>44937</v>
          </cell>
          <cell r="AT349">
            <v>63762044</v>
          </cell>
          <cell r="AU349">
            <v>2470</v>
          </cell>
          <cell r="AV349">
            <v>44960</v>
          </cell>
          <cell r="AW349">
            <v>63762044</v>
          </cell>
          <cell r="AX349" t="str">
            <v>A-02-02-02-008-003-01</v>
          </cell>
          <cell r="AY349" t="str">
            <v>SERVICIOS DE CONSULTORÍA EN ADMINISTRACIÓN Y SERVICIOS DE GESTIÓN; SERVICIOS DE TECNOLOGÍA DE LA INFORMACIÓN</v>
          </cell>
          <cell r="AZ349" t="str">
            <v>ASEGURADORA SOLIDARIA DE COLOMBIA</v>
          </cell>
          <cell r="BA349" t="str">
            <v>376-47994000020600</v>
          </cell>
          <cell r="BB349">
            <v>44963</v>
          </cell>
          <cell r="BC349" t="str">
            <v>CUMPLIMIENTO</v>
          </cell>
          <cell r="BD349">
            <v>25</v>
          </cell>
          <cell r="BE349">
            <v>15940511</v>
          </cell>
          <cell r="BF349">
            <v>44960</v>
          </cell>
          <cell r="BG349">
            <v>44964</v>
          </cell>
          <cell r="BH349">
            <v>45280</v>
          </cell>
          <cell r="BI349">
            <v>44961</v>
          </cell>
          <cell r="BJ349" t="str">
            <v>D. GESTION TECNOLOGIAS DE LA INFORMACION Y COMUNICACIONES</v>
          </cell>
          <cell r="BK349" t="str">
            <v>JUAN CARLOS MENDOZA PEDRAZA-SAUL DIAZ OLIVARES RAD 20231450012503 A PARTIR DEL 1 DE MARZO DE 2023</v>
          </cell>
          <cell r="BL349" t="str">
            <v>SAUL DIAZ OLIVARES RAD 20231450012503 A PARTIR DEL 1 DE MARZO DE 2023</v>
          </cell>
          <cell r="BM349">
            <v>79239341</v>
          </cell>
          <cell r="BN349" t="str">
            <v>DIRECCION DE GESTION DE TECNOLOGIAS DE LA INFORMACION Y COMUNICACIONES</v>
          </cell>
          <cell r="BO349" t="str">
            <v>DIRECTOR</v>
          </cell>
          <cell r="BP349" t="str">
            <v>JUAN CAMILO MARTINEZ RODRIGUEZ</v>
          </cell>
          <cell r="BQ349" t="str">
            <v>TERMINADO</v>
          </cell>
          <cell r="BR349" t="str">
            <v>MASCULINO</v>
          </cell>
          <cell r="BS349" t="str">
            <v>Bogotá</v>
          </cell>
          <cell r="BT349" t="str">
            <v>Cl 95 No 71 - 11 INT 5 APTO 1503</v>
          </cell>
          <cell r="BU349">
            <v>4757696</v>
          </cell>
          <cell r="BV349" t="str">
            <v>hecbon@gmail.com</v>
          </cell>
          <cell r="BW349">
            <v>25399</v>
          </cell>
          <cell r="BX349">
            <v>45247</v>
          </cell>
          <cell r="BY349">
            <v>54</v>
          </cell>
          <cell r="BZ349" t="str">
            <v>SANITAS</v>
          </cell>
          <cell r="CA349" t="str">
            <v>COLPENSIONES</v>
          </cell>
          <cell r="CB349" t="str">
            <v>POSITIVA</v>
          </cell>
          <cell r="CC349" t="str">
            <v>ING SISTEMAS-MAESTRIA EN INGENIERIA DE SISTEMAS
Y COMPUTACION</v>
          </cell>
          <cell r="CH349" t="str">
            <v>CO1.PCCNTR.4541729</v>
          </cell>
        </row>
        <row r="350">
          <cell r="C350">
            <v>592</v>
          </cell>
          <cell r="D350" t="str">
            <v>ADRES-CPS-592-2023</v>
          </cell>
          <cell r="E350" t="str">
            <v>CONTRATACION DIRECTA</v>
          </cell>
          <cell r="F350" t="str">
            <v>PRESTACION DE SERVICIOS PROFESIONALES</v>
          </cell>
          <cell r="G350" t="str">
            <v>INICIAL</v>
          </cell>
          <cell r="H350">
            <v>45075</v>
          </cell>
          <cell r="I350" t="str">
            <v>FERNANDO JOSE VELASQUEZ AVILA</v>
          </cell>
          <cell r="J350" t="str">
            <v>CC</v>
          </cell>
          <cell r="K350">
            <v>79538596</v>
          </cell>
          <cell r="L350">
            <v>5</v>
          </cell>
          <cell r="M350"/>
          <cell r="N350" t="str">
            <v>N</v>
          </cell>
          <cell r="O350" t="str">
            <v>N/A</v>
          </cell>
          <cell r="P350" t="str">
            <v>N/A</v>
          </cell>
          <cell r="Q350" t="str">
            <v>N/A</v>
          </cell>
          <cell r="R350">
            <v>45076</v>
          </cell>
          <cell r="S350">
            <v>45291</v>
          </cell>
          <cell r="T350">
            <v>215</v>
          </cell>
          <cell r="U350">
            <v>45291</v>
          </cell>
          <cell r="V350"/>
          <cell r="W350" t="str">
            <v>Prestar servicios profesionales para la implementación, sostenibilidad, aplicabilidad y seguimiento al Sistema Integrado de Gestión Institucional, el Modelo Integrado de Planeación y Gestión y publicación de la información</v>
          </cell>
          <cell r="X350" t="str">
            <v>1. Definir y asesorar en el mejoramiento continuo del Sistema Integrado de Gestión
Institucional (SIGI), en el marco de la integración con el Modelo Integrado de Planeación
y Gestión (MIPG), para asegurar su cumplimiento permanente.
2. Realizar seguimiento a objetivos, metas e indicadores de los planes, proyectos y procesos
institucionales, de conformidad con la estrategia y el plan de acción de la dependencia
para la vigencia y documentar las acciones asignadas en el aplicativo de la entidad.
3. Proyectar, generar y/o consolidar los reportes e informes que deba presentar la Oficina
Asesora de Planeación y Control del Riesgo, tanto internos como a entes externos
(seguimiento PAAC, informes ejecutivos de procesos, reporte trimestral de indicadores,
seguimiento a la estrategia de participación ciudadana, Fortalecimiento de MIP).
4. Desarrollar acciones con la Oficina Asesora Jurídica y el Grupo Interno de Gestión
Financiera, en la aplicación de acciones propuestas por la Oficina Asesora de Planeación
en mejora de la Planeación Estratégica, la Planeación Anual Institucional, así como las
generadas en desarrollo del MIPG.
5. Desarrollar acciones conjuntas con los líderes de los procesos de Gestión Jurídica y
Gestión Financiera, para el cumplimiento y mejoramiento continuo de los requisitos del
Sistema Integrado de Gestión Institucional, desde la definición de especificaciones, la
actualización documental de manuales, procesos, procedimientos e instructivos, la
identificación de normatividad vigente aplicable, la identificación e implementación de
puntos de control, acciones de tratamiento y acciones correctivas o de mejora, auditorías
internas y gestión del Riesgo.
6. Orientar a los procesos de la Entidad, en la implementación, aplicabilidad y seguimiento
de las Políticas del Modelo Integrado de Planeación y Gestión – MIPG. De igual forma en
el cumplimiento a las directrices del gobierno nacional para la publicación y actualización
de la información en el marco de la Ley de Transparencia y del Derecho de Acceso a la
Información Pública Nacional de acuerdo con los resultados del Índice de Transparencia
Activa -ITA, de la Procuraduría General de la Nación.
7. Realizar seguimiento al registro oportuno de los indicadores de gestión de cada uno de
los procesos, así como actualizar la información en la plataforma de la entidad, de
acuerdo con las solicitudes realizadas por las dependencias y orientar en la metodología
para la definición y medición de indicadores de la Adres. Generar alertas tempranas del
seguimiento realizado.
8. Articular con Comunicaciones y dependencias involucradas, las acciones para formular y
orientar en la implementación de la Estrategia de Rendición de Cuentas y de Participación
Ciudadana, realizando seguimiento periódico para asegurar su ejecución.
9. Coordinar las acciones necesarias al interior de la entidad para asegurar el registro
oportuno, de la información de las Políticas del Modelo Integrado de Planeación y Gestión
en el “Formulario Único de Reporte y Avance de Gestión -FURAG”, de acuerdo con los
tiempos y términos establecidos por el DAFP. Socializar resultados al interior de la entidad
y gestionar la actualización del Plan de Fortalecimiento de MIPG con los líderes de cada
una de las políticas del modelo aplicables a la entidad.
10. Cumplir con las demás actividades asignadas durante el desarrollo y en función del objeto
contractual acorde con el mismo</v>
          </cell>
          <cell r="Y350"/>
          <cell r="Z350">
            <v>80101604</v>
          </cell>
          <cell r="AA350">
            <v>114240000</v>
          </cell>
          <cell r="AB350">
            <v>114240000</v>
          </cell>
          <cell r="AC350"/>
          <cell r="AD350"/>
          <cell r="AE350"/>
          <cell r="AF350"/>
          <cell r="AG350"/>
          <cell r="AH350"/>
          <cell r="AI350"/>
          <cell r="AJ350"/>
          <cell r="AK350"/>
          <cell r="AL350"/>
          <cell r="AM350">
            <v>12000000</v>
          </cell>
          <cell r="AN350" t="str">
            <v>S</v>
          </cell>
          <cell r="AO350">
            <v>2280000</v>
          </cell>
          <cell r="AP350">
            <v>14280000</v>
          </cell>
          <cell r="AQ350" t="str">
            <v>N/A</v>
          </cell>
          <cell r="AR350">
            <v>629</v>
          </cell>
          <cell r="AS350">
            <v>45048</v>
          </cell>
          <cell r="AT350">
            <v>114240000</v>
          </cell>
          <cell r="AU350">
            <v>8522</v>
          </cell>
          <cell r="AV350">
            <v>45076</v>
          </cell>
          <cell r="AW350">
            <v>114240000</v>
          </cell>
          <cell r="AX350" t="str">
            <v>A-02-02-02-008-003-01</v>
          </cell>
          <cell r="AY350" t="str">
            <v>SERVICIOS DE CONSULTORÍA EN ADMINISTRACIÓN Y SERVICIOS DE GESTIÓN; SERVICIOS DE TECNOLOGÍA DE LA INFORMACIÓN</v>
          </cell>
          <cell r="AZ350" t="str">
            <v>ASEGURADORA SOLIDARIA DE COLOMBIA</v>
          </cell>
          <cell r="BA350" t="str">
            <v>340 47 994000045409</v>
          </cell>
          <cell r="BB350">
            <v>45075</v>
          </cell>
          <cell r="BC350" t="str">
            <v>CUMPLIMIENTO</v>
          </cell>
          <cell r="BD350">
            <v>25</v>
          </cell>
          <cell r="BE350">
            <v>28560000</v>
          </cell>
          <cell r="BF350">
            <v>45075</v>
          </cell>
          <cell r="BG350">
            <v>45076</v>
          </cell>
          <cell r="BH350">
            <v>45483</v>
          </cell>
          <cell r="BI350">
            <v>45076</v>
          </cell>
          <cell r="BJ350" t="str">
            <v>O. ASESORA DE PLANEACION Y CONTROL DE RIESGOS</v>
          </cell>
          <cell r="BK350" t="str">
            <v>HUGO PRADA LOZADA</v>
          </cell>
          <cell r="BL350"/>
          <cell r="BM350">
            <v>13871094</v>
          </cell>
          <cell r="BN350" t="str">
            <v>OFICINA ASESORA DE PLANEACION Y CONTROL DE RIESGOS</v>
          </cell>
          <cell r="BO350" t="str">
            <v xml:space="preserve">JEFE </v>
          </cell>
          <cell r="BP350" t="str">
            <v>LAURA SANCHEZ SANTAMARIA</v>
          </cell>
          <cell r="BQ350" t="str">
            <v>EN EJECUCION</v>
          </cell>
          <cell r="BR350"/>
          <cell r="BS350"/>
          <cell r="BT350"/>
          <cell r="BU350"/>
          <cell r="BV350"/>
          <cell r="BW350"/>
          <cell r="BX350"/>
          <cell r="BY350"/>
          <cell r="BZ350"/>
          <cell r="CA350"/>
          <cell r="CB350"/>
          <cell r="CC350"/>
          <cell r="CD350"/>
          <cell r="CE350"/>
          <cell r="CF350"/>
          <cell r="CG350"/>
          <cell r="CH350"/>
          <cell r="CI350"/>
          <cell r="CJ350"/>
          <cell r="CK350"/>
          <cell r="CL350"/>
          <cell r="CM350"/>
          <cell r="CN350"/>
          <cell r="CO350"/>
        </row>
        <row r="351">
          <cell r="C351">
            <v>54</v>
          </cell>
          <cell r="D351" t="str">
            <v>ADRES-CPS-054-2023</v>
          </cell>
          <cell r="E351" t="str">
            <v>CONTRATACION DIRECTA</v>
          </cell>
          <cell r="F351" t="str">
            <v>PRESTACION DE SERVICIOS PROFESIONALES</v>
          </cell>
          <cell r="G351" t="str">
            <v>INICIAL</v>
          </cell>
          <cell r="H351">
            <v>44945</v>
          </cell>
          <cell r="I351" t="str">
            <v>FERNANDO JOSE VELASQUEZ AVILA</v>
          </cell>
          <cell r="J351" t="str">
            <v>CC</v>
          </cell>
          <cell r="K351">
            <v>79538596</v>
          </cell>
          <cell r="L351">
            <v>5</v>
          </cell>
          <cell r="M351" t="str">
            <v>Bogotá</v>
          </cell>
          <cell r="N351" t="str">
            <v>N</v>
          </cell>
          <cell r="O351" t="str">
            <v>N/A</v>
          </cell>
          <cell r="P351" t="str">
            <v>N/A</v>
          </cell>
          <cell r="Q351" t="str">
            <v>N/A</v>
          </cell>
          <cell r="R351">
            <v>44949</v>
          </cell>
          <cell r="S351">
            <v>45068</v>
          </cell>
          <cell r="T351">
            <v>119</v>
          </cell>
          <cell r="U351">
            <v>45068</v>
          </cell>
          <cell r="V351" t="str">
            <v>2 TP+MA+60 MEPR</v>
          </cell>
          <cell r="W351" t="str">
            <v>Prestar servicios profesionales para la implementación. sostenibilidad. aplicabilidad y seguimiento al Sistema Integrado de Gestión Institucional. el Modelo Integrado de Planeación y Gestión y publicación de la información</v>
          </cell>
          <cell r="X351" t="str">
            <v>1. Definir y acompañar en el mantenimiento y mejora continua del Sistema Integrado de Gestión
Institucional (SIGI). en el marco de la integración con el Modelo Integrado de Planeación y Gestión
(MIPG). hasta asegurar su cumplimiento.
2. Acompañar el seguimiento a objetivos. metas e indicadores de los planes. proyectos y procesos
institucionales. de conformidad con la estrategia y el plan de acción de la dependencia para la
vigencia.
3. Proyectar. generar o consolidar los reportes e informes que deba presentar la Oficina Asesora
de Planeación y Control del Riesgo. tanto internos como a entes externos.
4. Acompañar a las Dependencias para la aplicación de acciones propuestas por la Oficina
Asesora de Planeación en mejora de la Planeación estratégica y la Gestión Institucional. el Sistema
de Gestión SIGI. así como las generadas en desarrollo del MIPG.
5. Apoyar a los líderes de procesos para el cumplimiento de los requisitos del Sistema Integrado
de Gestión Institucional y Evaluación. desde la definición de especificaciones. la actualización
documental de Manuales. procesos. procedimientos e instructivos. la identificación de
normatividad vigente aplicable. la implementación de puntos de control. acciones preventivas y
correctivas notas de mejora. auditorías internas y gestión del Riesgo.
6. Definir y acompañar a los procesos de la Entidad. en la implementación. sostenibilidad.
aplicabilidad y seguimiento al Sistema Integrado de Gestión Institucional. el Modelo Integrado de Planeación y Gestión. De igual forma en las directrices de publicación y actualización de la
información en el marco de la la Ley de Transparencia y Acceso a la Información Pública.
7. Realizar los desplazamientos que se requieran a La ADRES para el desarrollo de sus
obligaciones acorde con la solicitud del supervisor o jefe del área a la que ha sido asignado.
8. Prestar apoyo a la supervisión de contratos de la Oficina Asesora de Planeación y Control de
Riesgos
9. Realizar acompañamiento y realización de actividades programadas en el marco del
mantenimiento y sostenibilidad del SIGI para los procesos de responsabilidad de la OAPCra.
10. Cumplir con las demás actividades asignadas durante el desarrollo y en función del objeto
contractual acorde con el mismo.</v>
          </cell>
          <cell r="Y351">
            <v>194</v>
          </cell>
          <cell r="Z351">
            <v>80101604</v>
          </cell>
          <cell r="AA351">
            <v>57120000</v>
          </cell>
          <cell r="AB351">
            <v>57120000</v>
          </cell>
          <cell r="AC351"/>
          <cell r="AD351"/>
          <cell r="AE351"/>
          <cell r="AF351"/>
          <cell r="AG351"/>
          <cell r="AH351"/>
          <cell r="AI351"/>
          <cell r="AJ351"/>
          <cell r="AK351"/>
          <cell r="AL351"/>
          <cell r="AM351">
            <v>14280000</v>
          </cell>
          <cell r="AN351"/>
          <cell r="AO351"/>
          <cell r="AP351"/>
          <cell r="AQ351" t="str">
            <v>N/A</v>
          </cell>
          <cell r="AR351">
            <v>411</v>
          </cell>
          <cell r="AS351">
            <v>44932</v>
          </cell>
          <cell r="AT351">
            <v>57120000</v>
          </cell>
          <cell r="AU351">
            <v>431</v>
          </cell>
          <cell r="AV351">
            <v>44945</v>
          </cell>
          <cell r="AW351">
            <v>57120000</v>
          </cell>
          <cell r="AX351" t="str">
            <v>A-02-02-02-008-003-01</v>
          </cell>
          <cell r="AY351" t="str">
            <v>SERVICIOS DE CONSULTORÍA EN ADMINISTRACIÓN Y SERVICIOS DE GESTIÓN; SERVICIOS DE TECNOLOGÍA DE LA INFORMACIÓN</v>
          </cell>
          <cell r="AZ351" t="str">
            <v>ASEGURADORA SOLIDARIA DE COLOMBIA</v>
          </cell>
          <cell r="BA351" t="str">
            <v>340-47-994000041861</v>
          </cell>
          <cell r="BB351">
            <v>44946</v>
          </cell>
          <cell r="BC351" t="str">
            <v>CUMPLIMIENTO</v>
          </cell>
          <cell r="BD351">
            <v>25</v>
          </cell>
          <cell r="BE351">
            <v>14280000</v>
          </cell>
          <cell r="BF351">
            <v>44945</v>
          </cell>
          <cell r="BG351">
            <v>44949</v>
          </cell>
          <cell r="BH351">
            <v>45260</v>
          </cell>
          <cell r="BI351">
            <v>44946</v>
          </cell>
          <cell r="BJ351" t="str">
            <v>O. ASESORA DE PLANEACION Y CONTROL DE RIESGOS</v>
          </cell>
          <cell r="BK351" t="str">
            <v>NORELA BRICEÑO BOHORQUEZ</v>
          </cell>
          <cell r="BL351"/>
          <cell r="BM351">
            <v>52266124</v>
          </cell>
          <cell r="BN351" t="str">
            <v>O. ASESORA DE PLANEACION Y CONTROL DE RIESGOS</v>
          </cell>
          <cell r="BO351" t="str">
            <v>GESTOR DE OPERACIONES</v>
          </cell>
          <cell r="BP351" t="str">
            <v>KELLY JHOANA ITURRIAGO TORREGROSA</v>
          </cell>
          <cell r="BQ351" t="str">
            <v>TERMINADO</v>
          </cell>
          <cell r="BR351" t="str">
            <v>MASCULINO</v>
          </cell>
          <cell r="BS351" t="str">
            <v>Bogotá</v>
          </cell>
          <cell r="BT351" t="str">
            <v>Cra 58B No. 165 A- 71 La Colina 404 torre 10</v>
          </cell>
          <cell r="BU351">
            <v>3132044144</v>
          </cell>
          <cell r="BV351" t="str">
            <v>fervelasquezq2000@gmail.com</v>
          </cell>
          <cell r="BW351">
            <v>25645</v>
          </cell>
          <cell r="BX351">
            <v>45247</v>
          </cell>
          <cell r="BY351">
            <v>53</v>
          </cell>
          <cell r="BZ351" t="str">
            <v>COMPENSAR</v>
          </cell>
          <cell r="CA351" t="str">
            <v>COLPENSIONES</v>
          </cell>
          <cell r="CB351" t="str">
            <v>POSITIVA</v>
          </cell>
          <cell r="CC351" t="str">
            <v>ING INDUSTRIAL-ESP EN ASEGURAMIENTO 
DE LA CALIDAD</v>
          </cell>
          <cell r="CD351"/>
          <cell r="CE351"/>
          <cell r="CF351"/>
          <cell r="CG351"/>
          <cell r="CH351" t="str">
            <v>CO1.PCCNTR.4436366</v>
          </cell>
          <cell r="CI351"/>
          <cell r="CJ351"/>
          <cell r="CK351"/>
          <cell r="CL351"/>
          <cell r="CM351"/>
          <cell r="CN351"/>
          <cell r="CO351"/>
        </row>
        <row r="352">
          <cell r="C352">
            <v>819</v>
          </cell>
          <cell r="D352" t="str">
            <v>ADRES-CPS-819-2023</v>
          </cell>
          <cell r="E352" t="str">
            <v>CONTRATACION DIRECTA</v>
          </cell>
          <cell r="F352" t="str">
            <v>PRESTACION DE SERVICIOS PROFESIONALES</v>
          </cell>
          <cell r="G352" t="str">
            <v>INICIAL</v>
          </cell>
          <cell r="H352">
            <v>45094</v>
          </cell>
          <cell r="I352" t="str">
            <v>FREDY HERNAN FLOREZ VEGA</v>
          </cell>
          <cell r="J352" t="str">
            <v>CC</v>
          </cell>
          <cell r="K352">
            <v>79983168</v>
          </cell>
          <cell r="L352">
            <v>3</v>
          </cell>
          <cell r="M352"/>
          <cell r="N352" t="str">
            <v>N</v>
          </cell>
          <cell r="O352" t="str">
            <v>N/A</v>
          </cell>
          <cell r="P352" t="str">
            <v>N/A</v>
          </cell>
          <cell r="Q352" t="str">
            <v>N/A</v>
          </cell>
          <cell r="R352">
            <v>45098</v>
          </cell>
          <cell r="S352">
            <v>45291</v>
          </cell>
          <cell r="T352">
            <v>193</v>
          </cell>
          <cell r="U352">
            <v>45291</v>
          </cell>
          <cell r="V352"/>
          <cell r="W352"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352" t="str">
            <v>1. Apoyar en la elaboración de los documentos y actos administrativos que se requieran para
adelantar el cobro efectivo de las sumas que le adeuden a la Entidad, por todo concepto,
cumpliendo con el reparto entregado.
2. Apoyar al Grupo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Apoyar en el cumplimiento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Y352"/>
          <cell r="Z352">
            <v>80121610</v>
          </cell>
          <cell r="AA352">
            <v>55808000</v>
          </cell>
          <cell r="AB352">
            <v>55808000</v>
          </cell>
          <cell r="AC352"/>
          <cell r="AD352"/>
          <cell r="AE352"/>
          <cell r="AF352"/>
          <cell r="AG352"/>
          <cell r="AH352"/>
          <cell r="AI352"/>
          <cell r="AJ352"/>
          <cell r="AK352"/>
          <cell r="AL352"/>
          <cell r="AM352">
            <v>6976000</v>
          </cell>
          <cell r="AN352"/>
          <cell r="AO352"/>
          <cell r="AP352"/>
          <cell r="AQ352" t="str">
            <v>N/A</v>
          </cell>
          <cell r="AR352">
            <v>797</v>
          </cell>
          <cell r="AS352">
            <v>45079</v>
          </cell>
          <cell r="AT352">
            <v>160448000</v>
          </cell>
          <cell r="AU352">
            <v>10214</v>
          </cell>
          <cell r="AV352">
            <v>45097</v>
          </cell>
          <cell r="AW352">
            <v>55808000</v>
          </cell>
          <cell r="AX352" t="str">
            <v>A-02-02-02-008-002-01</v>
          </cell>
          <cell r="AY352" t="str">
            <v>SERVICIOS JURÍDICOS</v>
          </cell>
          <cell r="AZ352" t="str">
            <v>SEGUROS DEL ESTADO</v>
          </cell>
          <cell r="BA352" t="str">
            <v>18-46-101019231</v>
          </cell>
          <cell r="BB352">
            <v>45097</v>
          </cell>
          <cell r="BC352" t="str">
            <v>CUMPLIMIENTO</v>
          </cell>
          <cell r="BD352">
            <v>25</v>
          </cell>
          <cell r="BE352">
            <v>13952000</v>
          </cell>
          <cell r="BF352">
            <v>45094</v>
          </cell>
          <cell r="BG352">
            <v>45098</v>
          </cell>
          <cell r="BH352">
            <v>45476</v>
          </cell>
          <cell r="BI352">
            <v>45098</v>
          </cell>
          <cell r="BJ352" t="str">
            <v>O. ASESORA JURIDICA</v>
          </cell>
          <cell r="BK352" t="str">
            <v>GEOVANNY ALEXANDER RIVERA JIMENEZ</v>
          </cell>
          <cell r="BL352"/>
          <cell r="BM352">
            <v>74186851</v>
          </cell>
          <cell r="BN352" t="str">
            <v>GRUPO DE COBRO COACTIVO</v>
          </cell>
          <cell r="BO352"/>
          <cell r="BP352" t="str">
            <v>KELLY JHOANA ITURRIAGO TORREGROSA</v>
          </cell>
          <cell r="BQ352" t="str">
            <v>EN EJECUCION</v>
          </cell>
          <cell r="BR352"/>
          <cell r="BS352"/>
          <cell r="BT352"/>
          <cell r="BU352"/>
          <cell r="BV352"/>
          <cell r="BW352"/>
          <cell r="BX352"/>
          <cell r="BY352"/>
          <cell r="BZ352"/>
          <cell r="CA352"/>
          <cell r="CB352"/>
          <cell r="CC352"/>
          <cell r="CD352"/>
          <cell r="CE352"/>
          <cell r="CF352"/>
          <cell r="CG352"/>
          <cell r="CH352"/>
          <cell r="CI352"/>
          <cell r="CJ352"/>
          <cell r="CK352"/>
          <cell r="CL352"/>
          <cell r="CM352"/>
          <cell r="CN352"/>
          <cell r="CO352"/>
        </row>
        <row r="353">
          <cell r="C353">
            <v>959</v>
          </cell>
          <cell r="D353" t="str">
            <v>ADRES-CPS-959-2023</v>
          </cell>
          <cell r="E353" t="str">
            <v>CONTRATACION DIRECTA</v>
          </cell>
          <cell r="F353" t="str">
            <v>PRESTACION DE SERVICIOS PROFESIONALES</v>
          </cell>
          <cell r="G353" t="str">
            <v>INICIAL</v>
          </cell>
          <cell r="H353">
            <v>45212</v>
          </cell>
          <cell r="I353" t="str">
            <v>GABRIELA MENDEZ PELAEZ</v>
          </cell>
          <cell r="J353" t="str">
            <v>CC</v>
          </cell>
          <cell r="K353">
            <v>1007103936</v>
          </cell>
          <cell r="L353"/>
          <cell r="M353" t="str">
            <v>Bogotá</v>
          </cell>
          <cell r="N353" t="str">
            <v>N</v>
          </cell>
          <cell r="O353" t="str">
            <v>N/A</v>
          </cell>
          <cell r="P353" t="str">
            <v>N/A</v>
          </cell>
          <cell r="Q353" t="str">
            <v>N/A</v>
          </cell>
          <cell r="R353">
            <v>45216</v>
          </cell>
          <cell r="S353">
            <v>45291</v>
          </cell>
          <cell r="T353">
            <v>75</v>
          </cell>
          <cell r="U353">
            <v>45291</v>
          </cell>
          <cell r="V353">
            <v>16</v>
          </cell>
          <cell r="W353" t="str">
            <v>Adelantar las actividades administrativas, operativas y de apoyo a la gestión y actividades de seguimiento requeridas por la Oficina Asesora de Planeación y Control de Riesgos para el cumplimiento de los objetivos, metas y requerimientos. Adicionalmente apoyar en la mejora continua de los procesos y procedimientos de la ADRES</v>
          </cell>
          <cell r="X353" t="str">
            <v>1. Apoyar la elaboración de informes, presentaciones, sobre los diferentes temas que maneja la OAPCR
2. Apoyar el análisis del contexto organizacional, la planeación estratégica, la revisión y consolidación del
Plan de Acción Integrado Anual
3. Apoyar en la mejora continua de los procesos y procedimientos de la ADRES 4. Apoya el despliegue y la
ejecución de los objetivos estratégicos a cargo de la OAPCR
5. Apoyar en la elaboración y diseño de tableros de control del Sistema Integrado de Gestión Institucional
6. Apoyar en la generación de reportes de indicadores, riesgos, planes de mejoramiento en la plataforma de
Gestión Institucional.
7. Las demás que le sean asignadas por el supervisor del contrato en concordancia con el objeto contractual.</v>
          </cell>
          <cell r="Y353">
            <v>1047</v>
          </cell>
          <cell r="Z353">
            <v>80161504</v>
          </cell>
          <cell r="AA353">
            <v>10710000</v>
          </cell>
          <cell r="AB353">
            <v>10710000</v>
          </cell>
          <cell r="AC353"/>
          <cell r="AD353"/>
          <cell r="AE353"/>
          <cell r="AF353"/>
          <cell r="AG353"/>
          <cell r="AH353"/>
          <cell r="AI353"/>
          <cell r="AJ353"/>
          <cell r="AK353"/>
          <cell r="AL353"/>
          <cell r="AM353">
            <v>3060000</v>
          </cell>
          <cell r="AN353"/>
          <cell r="AO353"/>
          <cell r="AP353"/>
          <cell r="AQ353" t="str">
            <v>N/A</v>
          </cell>
          <cell r="AR353">
            <v>894</v>
          </cell>
          <cell r="AS353">
            <v>45201</v>
          </cell>
          <cell r="AT353">
            <v>10710000</v>
          </cell>
          <cell r="AU353">
            <v>25441</v>
          </cell>
          <cell r="AV353">
            <v>45212</v>
          </cell>
          <cell r="AW353">
            <v>10710000</v>
          </cell>
          <cell r="AX353" t="str">
            <v>A-02-02-02-008-003-09</v>
          </cell>
          <cell r="AY353" t="str">
            <v>OTROS SERVICIOS PROFESIONALES Y TÉCNICOS N.C.P.</v>
          </cell>
          <cell r="AZ353" t="str">
            <v>SEGUROS DEL ESTADO</v>
          </cell>
          <cell r="BA353" t="str">
            <v>15-46-101036379</v>
          </cell>
          <cell r="BB353">
            <v>45212</v>
          </cell>
          <cell r="BC353" t="str">
            <v>CUMPLIMIENTO</v>
          </cell>
          <cell r="BD353">
            <v>25</v>
          </cell>
          <cell r="BE353">
            <v>2677500</v>
          </cell>
          <cell r="BF353">
            <v>45212</v>
          </cell>
          <cell r="BG353">
            <v>45212</v>
          </cell>
          <cell r="BH353">
            <v>45473</v>
          </cell>
          <cell r="BI353">
            <v>45213</v>
          </cell>
          <cell r="BJ353" t="str">
            <v>O. ASESORA DE PLANEACION Y CONTROL DE RIESGOS</v>
          </cell>
          <cell r="BK353" t="str">
            <v>HUGO PRADA LOZADA</v>
          </cell>
          <cell r="BL353"/>
          <cell r="BM353"/>
          <cell r="BN353" t="str">
            <v>JEFE</v>
          </cell>
          <cell r="BO353" t="str">
            <v>O. ASESORA DE PLANEACION Y CONTROL DE RIESGOS</v>
          </cell>
          <cell r="BP353" t="str">
            <v>JENNY CAROLINA GARCIA VARON</v>
          </cell>
          <cell r="BQ353" t="str">
            <v>EN EJECUCION</v>
          </cell>
          <cell r="BR353" t="str">
            <v>FEMENINO</v>
          </cell>
          <cell r="BS353"/>
          <cell r="BT353"/>
          <cell r="BU353"/>
          <cell r="BV353"/>
          <cell r="BW353"/>
          <cell r="BX353"/>
          <cell r="BY353"/>
          <cell r="BZ353"/>
          <cell r="CA353"/>
          <cell r="CB353"/>
          <cell r="CC353"/>
          <cell r="CD353"/>
          <cell r="CE353"/>
          <cell r="CF353"/>
          <cell r="CG353"/>
          <cell r="CH353"/>
          <cell r="CI353"/>
          <cell r="CJ353"/>
          <cell r="CK353"/>
          <cell r="CL353"/>
          <cell r="CM353"/>
          <cell r="CN353"/>
          <cell r="CO353"/>
        </row>
        <row r="354">
          <cell r="C354">
            <v>52</v>
          </cell>
          <cell r="D354" t="str">
            <v>ADRES-CPS-052-2023</v>
          </cell>
          <cell r="E354" t="str">
            <v>CONTRATACION DIRECTA</v>
          </cell>
          <cell r="F354" t="str">
            <v>PRESTACION DE SERVICIOS PROFESIONALES</v>
          </cell>
          <cell r="G354" t="str">
            <v>INICIAL</v>
          </cell>
          <cell r="H354">
            <v>44944</v>
          </cell>
          <cell r="I354" t="str">
            <v>GERARDO DUQUE GUTIERREZ</v>
          </cell>
          <cell r="J354" t="str">
            <v>CC</v>
          </cell>
          <cell r="K354">
            <v>79548063</v>
          </cell>
          <cell r="L354">
            <v>4</v>
          </cell>
          <cell r="M354" t="str">
            <v>Bogotá</v>
          </cell>
          <cell r="N354" t="str">
            <v>N</v>
          </cell>
          <cell r="O354" t="str">
            <v>N/A</v>
          </cell>
          <cell r="P354" t="str">
            <v>N/A</v>
          </cell>
          <cell r="Q354" t="str">
            <v>N/A</v>
          </cell>
          <cell r="R354">
            <v>44949</v>
          </cell>
          <cell r="S354">
            <v>45068</v>
          </cell>
          <cell r="T354">
            <v>119</v>
          </cell>
          <cell r="U354">
            <v>45068</v>
          </cell>
          <cell r="V354" t="str">
            <v>1 TP+MA+70 MEPR</v>
          </cell>
          <cell r="W354" t="str">
            <v>Prestar los servicios profesionales para Asesorar. apoyar y acompañar la revisión. análisis. actualización. implementación o ajustes de los procesos de Direccionamiento Estratégico. Desarrollo Organizacional y los demás temas que le correspondan a la Oficina Asesora de Planeación</v>
          </cell>
          <cell r="X354" t="str">
            <v>1. Asesorar en la definición y realización de acciones para la estructuración de la plataforma estratégica institucional 2022 – 2026 con base en los lineamientos establecidos en el Plan Nacional de Desarrollo y el Plan Estratégico Sectorial. 2. Orientar conceptual y metodológicamente la estructuración del plan de acción institucional 2023. alineado con el Plan Nacional de Desarrollo y el Plan Estratégico Sectorial. 3. Acompañar y asesorar en la socialización de la nueva plataforma estratégica institucional. 4. Orientar conceptual y metodológicamente. el diseño de indicadores de gestión asociados al plan estratégico y al plan de acción institucional 5. Asesorar en la realización del diagnóstico del modelo de operación por procesos y proponer las acciones de mejora correspondientes. 6. Realizar acciones para el mejoramiento del Modelo Integrado de Planeación y Gestión. 7. Orientar conceptual y metodológicamente. el diseño del sistema de gestión de la calidad de la entidad. 8. Realizar los desplazamientos que se requieran a la ADRES para el desarrollo de sus obligaciones acorde con la solicitud del supervisor o jefe del área a la que ha sido asignado. 9. Una vez iniciado el contrato. elaborar junto con el supervisor del contrato el Craonograma de actividades que permitan la debida ejecución del objeto contractual. 10. Cumplir con las demás actividades asignadas durante el desarrollo y en función del contrato</v>
          </cell>
          <cell r="Y354">
            <v>189</v>
          </cell>
          <cell r="Z354">
            <v>80101604</v>
          </cell>
          <cell r="AA354">
            <v>84333332</v>
          </cell>
          <cell r="AB354">
            <v>84333332</v>
          </cell>
          <cell r="AC354"/>
          <cell r="AD354"/>
          <cell r="AE354"/>
          <cell r="AF354"/>
          <cell r="AG354"/>
          <cell r="AH354"/>
          <cell r="AI354"/>
          <cell r="AJ354"/>
          <cell r="AK354"/>
          <cell r="AL354"/>
          <cell r="AM354">
            <v>17717086.550000001</v>
          </cell>
          <cell r="AN354" t="str">
            <v>S</v>
          </cell>
          <cell r="AO354">
            <v>3366246.45</v>
          </cell>
          <cell r="AP354">
            <v>21083333</v>
          </cell>
          <cell r="AQ354" t="str">
            <v>N/A</v>
          </cell>
          <cell r="AR354">
            <v>413</v>
          </cell>
          <cell r="AS354">
            <v>44932</v>
          </cell>
          <cell r="AT354">
            <v>84333332</v>
          </cell>
          <cell r="AU354">
            <v>426</v>
          </cell>
          <cell r="AV354">
            <v>44945</v>
          </cell>
          <cell r="AW354">
            <v>84333332</v>
          </cell>
          <cell r="AX354" t="str">
            <v>A-02-02-02-008-003-01</v>
          </cell>
          <cell r="AY354" t="str">
            <v>SERVICIOS DE CONSULTORÍA EN ADMINISTRACIÓN Y SERVICIOS DE GESTIÓN; SERVICIOS DE TECNOLOGÍA DE LA INFORMACIÓN</v>
          </cell>
          <cell r="AZ354" t="str">
            <v>ASEGURADORA SOLIDARIA DE COLOMBIA</v>
          </cell>
          <cell r="BA354" t="str">
            <v>380-47-994000130284</v>
          </cell>
          <cell r="BB354">
            <v>44945</v>
          </cell>
          <cell r="BC354" t="str">
            <v>CUMPLIMIENTO</v>
          </cell>
          <cell r="BD354">
            <v>25</v>
          </cell>
          <cell r="BE354">
            <v>21083333</v>
          </cell>
          <cell r="BF354">
            <v>44944</v>
          </cell>
          <cell r="BG354">
            <v>44945</v>
          </cell>
          <cell r="BH354">
            <v>45250</v>
          </cell>
          <cell r="BI354">
            <v>44946</v>
          </cell>
          <cell r="BJ354" t="str">
            <v>O. ASESORA DE PLANEACION Y CONTROL DE RIESGOS</v>
          </cell>
          <cell r="BK354" t="str">
            <v>LUZ STELLA HERNANDEZ RUIZ</v>
          </cell>
          <cell r="BL354"/>
          <cell r="BM354">
            <v>51625665</v>
          </cell>
          <cell r="BN354" t="str">
            <v>O. ASESORA DE PLANEACION Y CONTROL DE RIESGOS</v>
          </cell>
          <cell r="BO354" t="str">
            <v>JEFE</v>
          </cell>
          <cell r="BP354" t="str">
            <v>KELLY JHOANA ITURRIAGO TORREGROSA</v>
          </cell>
          <cell r="BQ354" t="str">
            <v>TERMINADO</v>
          </cell>
          <cell r="BR354" t="str">
            <v>MASCULINO</v>
          </cell>
          <cell r="BS354" t="str">
            <v>Bogotá</v>
          </cell>
          <cell r="BT354" t="str">
            <v>Cra 51 A 127 75 apto 404 int 5</v>
          </cell>
          <cell r="BU354">
            <v>6431746</v>
          </cell>
          <cell r="BV354" t="str">
            <v>gudos2003@yahoo.es</v>
          </cell>
          <cell r="BW354">
            <v>26264</v>
          </cell>
          <cell r="BX354">
            <v>45247</v>
          </cell>
          <cell r="BY354">
            <v>51</v>
          </cell>
          <cell r="BZ354" t="str">
            <v>SANITAS</v>
          </cell>
          <cell r="CA354" t="str">
            <v>COLPENSIONES</v>
          </cell>
          <cell r="CB354" t="str">
            <v>POSITIVA</v>
          </cell>
          <cell r="CC354" t="str">
            <v>INGENIERO INDUSTRIAL-ESP  EN COOPERACION INTERNACIONAL Y GESTION DE PROYECTOS PARA EL DESARROLLO-ESP EN INGENIERIA DE CALIDAD Y EL COMPORTAMIENTO- DOCTORADO EN GESTION</v>
          </cell>
          <cell r="CD354"/>
          <cell r="CE354"/>
          <cell r="CF354"/>
          <cell r="CG354"/>
          <cell r="CH354" t="str">
            <v>CO1.PCCNTR.4420567</v>
          </cell>
          <cell r="CI354"/>
          <cell r="CJ354"/>
          <cell r="CK354"/>
          <cell r="CL354"/>
          <cell r="CM354"/>
          <cell r="CN354"/>
          <cell r="CO354"/>
        </row>
        <row r="355">
          <cell r="C355">
            <v>120</v>
          </cell>
          <cell r="D355" t="str">
            <v>ADRES-CPS-120-2023</v>
          </cell>
          <cell r="E355" t="str">
            <v>CONTRATACION DIRECTA</v>
          </cell>
          <cell r="F355" t="str">
            <v>PRESTACION DE SERVICIOS PROFESIONALES</v>
          </cell>
          <cell r="G355" t="str">
            <v>INICIAL</v>
          </cell>
          <cell r="H355">
            <v>44949</v>
          </cell>
          <cell r="I355" t="str">
            <v>CARLOS ALBERTO NOVA MENDOZA</v>
          </cell>
          <cell r="J355" t="str">
            <v>CC</v>
          </cell>
          <cell r="K355">
            <v>79553382</v>
          </cell>
          <cell r="L355">
            <v>9</v>
          </cell>
          <cell r="M355" t="str">
            <v>Bogotá</v>
          </cell>
          <cell r="N355" t="str">
            <v>N</v>
          </cell>
          <cell r="O355" t="str">
            <v>N/A</v>
          </cell>
          <cell r="P355" t="str">
            <v>N/A</v>
          </cell>
          <cell r="Q355" t="str">
            <v>N/A</v>
          </cell>
          <cell r="R355">
            <v>44950</v>
          </cell>
          <cell r="S355">
            <v>45069</v>
          </cell>
          <cell r="T355">
            <v>119</v>
          </cell>
          <cell r="U355">
            <v>45069</v>
          </cell>
          <cell r="V355" t="str">
            <v>9 TP+E+23MPR</v>
          </cell>
          <cell r="W355" t="str">
            <v>Prestar los servicios profesionales en la oficina de control interno. por sus propios medios con plena autonomía técnica. administrativa y financiera para la ejecución del plan de auditoría interna 2023. para apoyar ejercicios de evaluación. seguimiento y auditoria a los componentes del sistema de control interno y a los subsistemas de gestión implementados. así como para la estructuración de los informes en temas financieros requeridos en cumplimiento de la normatividad vigente aplicable.</v>
          </cell>
          <cell r="X355" t="str">
            <v>1. Apoyar profesionalmente la realización de las diferentes actividades requeridas para la consolidación de las evaluaciones que efectúa la OCI. de los procesos de ejecución y cierre presupuestal de la ADRES y emitir los informes correspondientes. 2. Apoyar en la ejecución de las actividades que adelanta la OCI para la evaluación al sistema de control interno contable de la ADRES de acuerdo con la normatividad de aplicación en esta materia. 3. Apoyar en la estructuración y alcance del programa de auditorías para la vigencia 2023. 4. Apoyar las evaluaciones del Sistema de Control Interno relacionada con aspectos misionales y de apoyo de la entidad. 5. Apoyar en la ejecución de las actividades que adelanta la OCI para la evaluación de los estados financieros de la ADRES y elaboración de su respectivo informe. 6. Apoyar en las actividades de seguimiento que efectúa la OCI a los planes de mejoramiento susCraitos con los organismos de control. así como en los planes de mejoramiento que surgen de las evaluaciones de la Oficina de Control Interno de la ADRES. 7. Apoyar en la ejecución de las actividades que adelanta la OCI para la evaluación de los subsistemas de administración de riesgos de la entidad. en lo relacionado con riesgos de liquidez.mercado. Craédito y lavado de activos. (Circular 006 de la Superintendencia Nacional de Salud y
sus modificaciones. adiciones o sustituciones).
8. Diligenciar los formatos del procedimiento de auditorías de gestión que corresponda.
consolidando el expediente digital con los soportes o evidencias para cada factor evaluado luego
de la verificación del cumplimiento de las normas y reglamentaciones aplicables a los objetos de
auditoría o verificación y su cargue en las carpetas digitales de OneDrive de la ADRES.
9. Elaborar los análisis cuantitativos o cualitativos. oficios. memorandos o documentos. en
condiciones de calidad y oportunidad. relacionados con los temas o asuntos que le sean solicitados
por el Supervisor en el marco de la ejecución contractual. y gestionar lo que corresponda en el
aplicativo de gestión documental de la entidad.
10. Realizar seguimiento a las recomendaciones y hallazgos de los planes de mejoramiento
generados por la Revisoría Fiscal. cuando aplique.
11. Cumplir con las demás actividades que se deriven del objeto y naturaleza del presente
contrato.</v>
          </cell>
          <cell r="Y355">
            <v>187</v>
          </cell>
          <cell r="Z355">
            <v>84111603</v>
          </cell>
          <cell r="AA355">
            <v>34797028</v>
          </cell>
          <cell r="AB355">
            <v>34797028</v>
          </cell>
          <cell r="AC355"/>
          <cell r="AD355"/>
          <cell r="AE355"/>
          <cell r="AF355"/>
          <cell r="AG355"/>
          <cell r="AH355"/>
          <cell r="AI355"/>
          <cell r="AJ355"/>
          <cell r="AK355"/>
          <cell r="AL355"/>
          <cell r="AM355">
            <v>8699257</v>
          </cell>
          <cell r="AN355"/>
          <cell r="AO355"/>
          <cell r="AP355"/>
          <cell r="AQ355" t="str">
            <v>N/A</v>
          </cell>
          <cell r="AR355">
            <v>525</v>
          </cell>
          <cell r="AS355">
            <v>44939</v>
          </cell>
          <cell r="AT355">
            <v>34797028</v>
          </cell>
          <cell r="AU355">
            <v>480</v>
          </cell>
          <cell r="AV355">
            <v>44950</v>
          </cell>
          <cell r="AW355">
            <v>34797028</v>
          </cell>
          <cell r="AX355" t="str">
            <v>A-02-02-02-008-003-01</v>
          </cell>
          <cell r="AY355" t="str">
            <v>SERVICIOS DE CONSULTORÍA EN ADMINISTRACIÓN Y SERVICIOS DE GESTIÓN; SERVICIOS DE TECNOLOGÍA DE LA INFORMACIÓN</v>
          </cell>
          <cell r="AZ355" t="str">
            <v>SEGUROS DEL ESTADO</v>
          </cell>
          <cell r="BA355" t="str">
            <v>11-44-101196520</v>
          </cell>
          <cell r="BB355">
            <v>44950</v>
          </cell>
          <cell r="BC355" t="str">
            <v>CUMPLIMIENTO</v>
          </cell>
          <cell r="BD355">
            <v>25</v>
          </cell>
          <cell r="BE355">
            <v>8699257</v>
          </cell>
          <cell r="BF355">
            <v>44950</v>
          </cell>
          <cell r="BG355">
            <v>44950</v>
          </cell>
          <cell r="BH355">
            <v>45254</v>
          </cell>
          <cell r="BI355">
            <v>44950</v>
          </cell>
          <cell r="BJ355" t="str">
            <v>O. CONTROL INTERNO</v>
          </cell>
          <cell r="BK355" t="str">
            <v>DIEGO HERNANDO SANTACRUZ SANTACRUZ</v>
          </cell>
          <cell r="BL355"/>
          <cell r="BM355">
            <v>19436803</v>
          </cell>
          <cell r="BN355" t="str">
            <v>OFICINA DE CONTROL INTERNO</v>
          </cell>
          <cell r="BO355" t="str">
            <v>JEFE</v>
          </cell>
          <cell r="BP355" t="str">
            <v>KELLY JHOANA ITURRIAGO TORREGROSA</v>
          </cell>
          <cell r="BQ355" t="str">
            <v>TERMINADO</v>
          </cell>
          <cell r="BR355" t="str">
            <v>MASCULINO</v>
          </cell>
          <cell r="BS355" t="str">
            <v>Bogotá</v>
          </cell>
          <cell r="BT355" t="str">
            <v>Cra 57 No 188 - 80 Casa 58 Mirandela Suba</v>
          </cell>
          <cell r="BU355">
            <v>6677527</v>
          </cell>
          <cell r="BV355" t="str">
            <v>canovam71@hotmail.com</v>
          </cell>
          <cell r="BW355">
            <v>25974</v>
          </cell>
          <cell r="BX355">
            <v>45247</v>
          </cell>
          <cell r="BY355">
            <v>52</v>
          </cell>
          <cell r="BZ355" t="str">
            <v>FAMISANAR</v>
          </cell>
          <cell r="CA355" t="str">
            <v>COLPENSIONES</v>
          </cell>
          <cell r="CB355" t="str">
            <v>POSITIVA</v>
          </cell>
          <cell r="CC355" t="str">
            <v>CONTADURIA PUBLICA</v>
          </cell>
          <cell r="CD355"/>
          <cell r="CE355"/>
          <cell r="CF355"/>
          <cell r="CG355"/>
          <cell r="CH355" t="str">
            <v>CO1.PCCNTR.4459890</v>
          </cell>
          <cell r="CI355"/>
          <cell r="CJ355"/>
          <cell r="CK355"/>
          <cell r="CL355"/>
          <cell r="CM355"/>
          <cell r="CN355"/>
          <cell r="CO355"/>
        </row>
        <row r="356">
          <cell r="C356">
            <v>720</v>
          </cell>
          <cell r="D356" t="str">
            <v>ADRES-CPS-720-2023</v>
          </cell>
          <cell r="E356" t="str">
            <v>CONTRATACION DIRECTA</v>
          </cell>
          <cell r="F356" t="str">
            <v>PRESTACION DE SERVICIOS PROFESIONALES</v>
          </cell>
          <cell r="G356" t="str">
            <v>INICIAL</v>
          </cell>
          <cell r="H356">
            <v>45092</v>
          </cell>
          <cell r="I356" t="str">
            <v>GENNY PAOLA AMBROSIO VILLEGAS</v>
          </cell>
          <cell r="J356" t="str">
            <v>CC</v>
          </cell>
          <cell r="K356">
            <v>1032377372</v>
          </cell>
          <cell r="L356">
            <v>0</v>
          </cell>
          <cell r="M356"/>
          <cell r="N356" t="str">
            <v>N</v>
          </cell>
          <cell r="O356" t="str">
            <v>N/A</v>
          </cell>
          <cell r="P356" t="str">
            <v>N/A</v>
          </cell>
          <cell r="Q356" t="str">
            <v>N/A</v>
          </cell>
          <cell r="R356">
            <v>45093</v>
          </cell>
          <cell r="S356">
            <v>45291</v>
          </cell>
          <cell r="T356">
            <v>198</v>
          </cell>
          <cell r="U356">
            <v>45291</v>
          </cell>
          <cell r="V356"/>
          <cell r="W356" t="str">
            <v>Prestar servicios profesionales para coordinar las actividades de diseño, elaboración, implementación y sostenimiento de la Arquitectura Empresarial de la ADRES, fortaleciendo las capacidades institucionales y articulando las diferentes áreas de la Entidad para el cumplimiento de sus objetivos estratégicos</v>
          </cell>
          <cell r="X356" t="str">
            <v>1. Apoyar, alinear y articular con las diferentes áreas de la Entidad las actividades o requerimientos de Arquitectura Empresarial que le sean designadas por el Supervisor y presentar los informes correspondientes. 2. Apoyar el diseño, construcción y mantenimiento de la Arquitectura Empresarial, conforme al proceso establecido, sus principios y lineamientos, en el marco de Arquitectura de Tecnologías de la Información, que permitan realizar los análisis de la situación actual de la Entidad, proponer alternativas de solución para el fortalecimiento de la Capacidad de la ADRES. 3. Entregar y presentar las recomendaciones y alternativas de mejora del portafolio de proyectos de la Entidad, en el marco de la implementación del proyecto de Arquitectura Empresarial. 4. Asesorar a la Oficina de planeación y control de riesgos y demás áreas funcionales de la ADRES en el diseño y construcción de planes, programas y proyectos, alineados a los objetivos estratégicos, en el marco de la implementación del proyecto de Arquitectura Empresarial, de conformidad con los lineamientos de la Política de Gobierno Digital, la metodología establecida en la Entidad y los marcos de ley. 5. Apoyar el seguimiento y verificación de la Arquitectura Empresarial conforme a la estructura de gobierno, sus principios y lineamientos, los dominios de Arquitectura de Negocio, la Arquitectura de TI, frente a la implementación de proyectos e iniciativas de solución que aportan a la evolución de la Arquitectura Empresarial y el fortalecimiento de la Capacidad de la Entidad. 6. Mantener actualizado y asegurar la consolidación del repositorio de Arquitectura Empresarial, conforme a la estructura de gobierno y a la metodología definida por la Entidad. 7. Apoyar a la Dirección de Gestión de Tecnologías de la Información y las Comunicaciones en el cumplimiento de las metas y estrategias, enmarcadas en los planes de acción y planes de mejoramiento relacionados con Arquitectura Empresarial, las cuales deberán ser socializadas con los funcionales de la DGTIC. 8. Apoyar técnicamente en la estructuración de documentos de los procesos de contratación adelantados por la DGTIC, que se le soliciten. 9. Acompañar la implementación de los proyectos, planes o programas que se encuentran a cargo de la DGTIC y que le sean designados por el supervisor, a fin de verificar técnicamente que estos cumplan con los objetivos y cronogramas definidos, en cada uno de ellos. 10. Presentar los informes de avance de cada uno de los proyectos, planes o programas a su cargo, con la periodicidad que se acuerde con el Supervisor. 11. Asistir a las reuniones o sesiones de los Comités a los que sea invitado.</v>
          </cell>
          <cell r="Y356"/>
          <cell r="Z356">
            <v>93151501</v>
          </cell>
          <cell r="AA356">
            <v>66871385</v>
          </cell>
          <cell r="AB356">
            <v>66871385</v>
          </cell>
          <cell r="AC356"/>
          <cell r="AD356"/>
          <cell r="AE356"/>
          <cell r="AF356"/>
          <cell r="AG356"/>
          <cell r="AH356"/>
          <cell r="AI356"/>
          <cell r="AJ356"/>
          <cell r="AK356"/>
          <cell r="AL356"/>
          <cell r="AM356">
            <v>8027777.3099999996</v>
          </cell>
          <cell r="AN356" t="str">
            <v>S</v>
          </cell>
          <cell r="AO356">
            <v>1525277.69</v>
          </cell>
          <cell r="AP356">
            <v>9553055</v>
          </cell>
          <cell r="AQ356" t="str">
            <v>N/A</v>
          </cell>
          <cell r="AR356">
            <v>776</v>
          </cell>
          <cell r="AS356">
            <v>45072</v>
          </cell>
          <cell r="AT356">
            <v>76424440</v>
          </cell>
          <cell r="AU356">
            <v>10170</v>
          </cell>
          <cell r="AV356">
            <v>45093</v>
          </cell>
          <cell r="AW356">
            <v>66871385</v>
          </cell>
          <cell r="AX356" t="str">
            <v>A-02-02-02-008-003-01</v>
          </cell>
          <cell r="AY356" t="str">
            <v>SERVICIOS DE CONSULTORÍA EN ADMINISTRACIÓN Y SERVICIOS DE GESTIÓN; SERVICIOS DE TECNOLOGÍA DE LA INFORMACIÓN</v>
          </cell>
          <cell r="AZ356" t="str">
            <v>SEGUROS DEL ESTADO</v>
          </cell>
          <cell r="BA356" t="str">
            <v>21-46-101070233</v>
          </cell>
          <cell r="BB356">
            <v>45092</v>
          </cell>
          <cell r="BC356" t="str">
            <v>CUMPLIMIENTO</v>
          </cell>
          <cell r="BD356">
            <v>25</v>
          </cell>
          <cell r="BE356">
            <v>16717846.25</v>
          </cell>
          <cell r="BF356">
            <v>45092</v>
          </cell>
          <cell r="BG356">
            <v>45092</v>
          </cell>
          <cell r="BH356">
            <v>45473</v>
          </cell>
          <cell r="BI356">
            <v>45093</v>
          </cell>
          <cell r="BJ356" t="str">
            <v>D. GESTION TECNOLOGIAS DE LA INFORMACION Y COMUNICACIONES</v>
          </cell>
          <cell r="BK356" t="str">
            <v>FABIO ALBERTO RODRIGUEZ RODRIGUEZ</v>
          </cell>
          <cell r="BL356"/>
          <cell r="BM356">
            <v>11439696</v>
          </cell>
          <cell r="BN356" t="str">
            <v>DIRECCIÓN DE GESTIÓN DE TECNOLOGÍAS DE LA INFORMACIÓN Y LAS COMUNICACIONES</v>
          </cell>
          <cell r="BO356"/>
          <cell r="BP356" t="str">
            <v>LAURA SANCHEZ SANTAMARIA</v>
          </cell>
          <cell r="BQ356" t="str">
            <v>EN EJECUCION</v>
          </cell>
          <cell r="BR356"/>
          <cell r="BS356"/>
          <cell r="BT356"/>
          <cell r="BU356"/>
          <cell r="BV356"/>
          <cell r="BW356"/>
          <cell r="BX356"/>
          <cell r="BY356"/>
          <cell r="BZ356"/>
          <cell r="CA356"/>
          <cell r="CB356"/>
          <cell r="CC356"/>
          <cell r="CD356"/>
          <cell r="CE356"/>
          <cell r="CF356"/>
          <cell r="CG356"/>
          <cell r="CH356"/>
          <cell r="CI356"/>
          <cell r="CJ356"/>
          <cell r="CK356"/>
          <cell r="CL356"/>
          <cell r="CM356"/>
          <cell r="CN356"/>
          <cell r="CO356"/>
        </row>
        <row r="357">
          <cell r="C357">
            <v>648</v>
          </cell>
          <cell r="D357" t="str">
            <v>ADRES-CPS-648-2023</v>
          </cell>
          <cell r="E357" t="str">
            <v>CONTRATACION DIRECTA</v>
          </cell>
          <cell r="F357" t="str">
            <v>PRESTACION DE SERVICIOS DE APOYO A LA GESTION</v>
          </cell>
          <cell r="G357" t="str">
            <v>INICIAL</v>
          </cell>
          <cell r="H357">
            <v>45084</v>
          </cell>
          <cell r="I357" t="str">
            <v>GERALDY LISSED RODRIGUEZ RINCON</v>
          </cell>
          <cell r="J357" t="str">
            <v>CC</v>
          </cell>
          <cell r="K357">
            <v>1003823996</v>
          </cell>
          <cell r="L357">
            <v>4</v>
          </cell>
          <cell r="M357" t="str">
            <v>Bogotá</v>
          </cell>
          <cell r="N357" t="str">
            <v>N</v>
          </cell>
          <cell r="O357" t="str">
            <v>N/A</v>
          </cell>
          <cell r="P357" t="str">
            <v>N/A</v>
          </cell>
          <cell r="Q357" t="str">
            <v>N/A</v>
          </cell>
          <cell r="R357">
            <v>45086</v>
          </cell>
          <cell r="S357">
            <v>45291</v>
          </cell>
          <cell r="T357">
            <v>205</v>
          </cell>
          <cell r="U357">
            <v>45291</v>
          </cell>
          <cell r="V357" t="str">
            <v>15 TFTL/TL+4 ME O 6 SES+4 ME</v>
          </cell>
          <cell r="W357" t="str">
            <v>Prestar los servicios de apoyo administrativo y de gestión documental con el fin de depurar, clasificar, organizar y hacer transferencias del archivo de la Dirección de Otras Prestaciones, al archivo central de ADRES, apoyándose en el procedimiento de Gestión Documental establecido por la Entidad</v>
          </cell>
          <cell r="X357" t="str">
            <v>1. Apoyar en la administración documental, disposición, custodia y/o eliminación de archivos, conforme a las Tablas de Retención Documental, los procedimientos y la normatividad vigente. 2. Apoyar en la integridad de los documentos que sean trasladados a la Dirección Administrativa y Financiera según las normas del Archivo General de la Nación.3. Validar que la documentación quede organizada aplicando las Tablas de Retención
Documental que tiene la Dirección de Otras Prestaciones.
4. Crear base de datos y/o actualizar el archivo digital de la Dirección de Otras Prestaciones.
5. Mantener actualizada la base de datos del inventario documental de la Dirección de Otras
Prestaciones.
6. Apoyar en la reasignación de la información que radican para la Dirección Otras Prestaciones
en el sistema ORFEO.
7. Apoyar en el envió de las comunicaciones emitidas por la Dirección de Otras Prestaciones
físicamente y/o correo electrónico certificado.
8. Apoyar en la realización de las diferentes actividades de tipo operativo que demande la gestión
de las actividades propias de proceso de revisión documental.
9. Asistir oportunamente a todas las reuniones y/o mesas de trabajo programadas por el
supervisor del contrato, la respectiva Coordinación de Grupo y/o líder.
10. Cumplir con las demás actividades que se deriven del objeto y naturaleza del contrato, que
para el efecto la designe la Entidad</v>
          </cell>
          <cell r="Y357"/>
          <cell r="Z357">
            <v>93151501</v>
          </cell>
          <cell r="AA357">
            <v>21442792</v>
          </cell>
          <cell r="AB357">
            <v>21442792</v>
          </cell>
          <cell r="AC357"/>
          <cell r="AD357"/>
          <cell r="AE357"/>
          <cell r="AF357"/>
          <cell r="AG357"/>
          <cell r="AH357"/>
          <cell r="AI357"/>
          <cell r="AJ357"/>
          <cell r="AK357"/>
          <cell r="AL357"/>
          <cell r="AM357">
            <v>3063256</v>
          </cell>
          <cell r="AN357"/>
          <cell r="AO357"/>
          <cell r="AP357"/>
          <cell r="AQ357" t="str">
            <v>N/A</v>
          </cell>
          <cell r="AR357">
            <v>705</v>
          </cell>
          <cell r="AS357">
            <v>45064</v>
          </cell>
          <cell r="AT357">
            <v>42885584</v>
          </cell>
          <cell r="AU357">
            <v>10059</v>
          </cell>
          <cell r="AV357">
            <v>45084</v>
          </cell>
          <cell r="AW357">
            <v>21442792</v>
          </cell>
          <cell r="AX357" t="str">
            <v>A-02-02-02-008-003-01</v>
          </cell>
          <cell r="AY357" t="str">
            <v>SERVICIOS DE CONSULTORÍA EN ADMINISTRACIÓN Y SERVICIOS DE GESTIÓN; SERVICIOS DE TECNOLOGÍA DE LA INFORMACIÓN</v>
          </cell>
          <cell r="AZ357" t="str">
            <v>SEGUROS DEL ESTADO</v>
          </cell>
          <cell r="BA357" t="str">
            <v>11-46-101037015</v>
          </cell>
          <cell r="BB357">
            <v>45084</v>
          </cell>
          <cell r="BC357" t="str">
            <v>CUMPLIMIENTO</v>
          </cell>
          <cell r="BD357">
            <v>25</v>
          </cell>
          <cell r="BE357">
            <v>5360698</v>
          </cell>
          <cell r="BF357">
            <v>45084</v>
          </cell>
          <cell r="BG357">
            <v>45450</v>
          </cell>
          <cell r="BH357">
            <v>45474</v>
          </cell>
          <cell r="BI357">
            <v>45085</v>
          </cell>
          <cell r="BJ357" t="str">
            <v>D. OTRAS PRESTACIONES</v>
          </cell>
          <cell r="BK357" t="str">
            <v>LUZ ADRIANA MELO SABOYA</v>
          </cell>
          <cell r="BL357"/>
          <cell r="BM357">
            <v>51709905</v>
          </cell>
          <cell r="BN357" t="str">
            <v>D. OTRAS PRESTACIONES</v>
          </cell>
          <cell r="BO357" t="str">
            <v>TECNICO ADMINISTRATIVO</v>
          </cell>
          <cell r="BP357" t="str">
            <v>ROSA ELIANA RODRIGUEZ BERNAL</v>
          </cell>
          <cell r="BQ357" t="str">
            <v>EN EJECUCION</v>
          </cell>
          <cell r="BR357"/>
          <cell r="BS357"/>
          <cell r="BT357"/>
          <cell r="BU357"/>
          <cell r="BV357"/>
          <cell r="BW357"/>
          <cell r="BX357"/>
          <cell r="BY357"/>
          <cell r="BZ357"/>
          <cell r="CA357"/>
          <cell r="CB357"/>
          <cell r="CC357"/>
          <cell r="CD357"/>
          <cell r="CE357"/>
          <cell r="CF357"/>
          <cell r="CG357"/>
          <cell r="CH357"/>
          <cell r="CI357"/>
          <cell r="CJ357"/>
          <cell r="CK357"/>
          <cell r="CL357"/>
          <cell r="CM357"/>
          <cell r="CN357"/>
          <cell r="CO357"/>
        </row>
        <row r="358">
          <cell r="C358">
            <v>590</v>
          </cell>
          <cell r="D358" t="str">
            <v>ADRES-CPS-590-2023</v>
          </cell>
          <cell r="E358" t="str">
            <v>CONTRATACION DIRECTA</v>
          </cell>
          <cell r="F358" t="str">
            <v>PRESTACION DE SERVICIOS PROFESIONALES</v>
          </cell>
          <cell r="G358" t="str">
            <v>INICIAL</v>
          </cell>
          <cell r="H358">
            <v>45072</v>
          </cell>
          <cell r="I358" t="str">
            <v>GERMAN AUGUSTO SILVA PEDRAZA</v>
          </cell>
          <cell r="J358" t="str">
            <v>CC</v>
          </cell>
          <cell r="K358">
            <v>1015413393</v>
          </cell>
          <cell r="L358">
            <v>8</v>
          </cell>
          <cell r="M358"/>
          <cell r="N358" t="str">
            <v>N</v>
          </cell>
          <cell r="O358" t="str">
            <v>N/A</v>
          </cell>
          <cell r="P358" t="str">
            <v>N/A</v>
          </cell>
          <cell r="Q358" t="str">
            <v>N/A</v>
          </cell>
          <cell r="R358">
            <v>45076</v>
          </cell>
          <cell r="S358">
            <v>45291</v>
          </cell>
          <cell r="T358">
            <v>215</v>
          </cell>
          <cell r="U358">
            <v>45291</v>
          </cell>
          <cell r="V358"/>
          <cell r="W358" t="str">
            <v>Prestar servicios profesionales para apoyar el desarrollo e implementación de nuevas soluciones que se requieran para la operación y fortalecimiento de los procesos misionales de la Entidad</v>
          </cell>
          <cell r="X358"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 6. Brindar el acompañamiento técnico de estabilización de las aplicaciones, servicios, integraciones o mejoras puestas en producción, que sea requerido a través de la Mesa de Servicio o por el supervisor. 7. Las demás actividades que se deriven del objeto y naturaleza del contrato, que para el efecto le designe la DGTIC</v>
          </cell>
          <cell r="Y358"/>
          <cell r="Z358" t="str">
            <v>81111508
81111800</v>
          </cell>
          <cell r="AA358">
            <v>89856016</v>
          </cell>
          <cell r="AB358">
            <v>89856016</v>
          </cell>
          <cell r="AC358"/>
          <cell r="AD358"/>
          <cell r="AE358"/>
          <cell r="AF358"/>
          <cell r="AG358"/>
          <cell r="AH358"/>
          <cell r="AI358"/>
          <cell r="AJ358"/>
          <cell r="AK358"/>
          <cell r="AL358"/>
          <cell r="AM358">
            <v>11232002</v>
          </cell>
          <cell r="AN358"/>
          <cell r="AO358"/>
          <cell r="AP358"/>
          <cell r="AQ358" t="str">
            <v>N/A</v>
          </cell>
          <cell r="AR358">
            <v>696</v>
          </cell>
          <cell r="AS358">
            <v>45063</v>
          </cell>
          <cell r="AT358">
            <v>89856016</v>
          </cell>
          <cell r="AU358">
            <v>8523</v>
          </cell>
          <cell r="AV358">
            <v>45076</v>
          </cell>
          <cell r="AW358">
            <v>89856016</v>
          </cell>
          <cell r="AX358" t="str">
            <v>A-02-02-02-008-003-01</v>
          </cell>
          <cell r="AY358" t="str">
            <v>SERVICIOS DE CONSULTORÍA EN ADMINISTRACIÓN Y SERVICIOS DE GESTIÓN; SERVICIOS DE TECNOLOGÍA DE LA INFORMACIÓN</v>
          </cell>
          <cell r="AZ358" t="str">
            <v>ASEGURADORA SOLIDARIA DE COLOMBIA</v>
          </cell>
          <cell r="BA358" t="str">
            <v>340-47994000045300</v>
          </cell>
          <cell r="BB358">
            <v>45073</v>
          </cell>
          <cell r="BC358" t="str">
            <v>CUMPLIMIENTO</v>
          </cell>
          <cell r="BD358">
            <v>25</v>
          </cell>
          <cell r="BE358">
            <v>22464004</v>
          </cell>
          <cell r="BF358">
            <v>45072</v>
          </cell>
          <cell r="BG358">
            <v>45075</v>
          </cell>
          <cell r="BH358">
            <v>45478</v>
          </cell>
          <cell r="BI358">
            <v>45076</v>
          </cell>
          <cell r="BJ358" t="str">
            <v>D. GESTION TECNOLOGIAS DE LA INFORMACION Y COMUNICACIONES</v>
          </cell>
          <cell r="BK358" t="str">
            <v>SAUL DIAZ OLIVAREZ</v>
          </cell>
          <cell r="BL358"/>
          <cell r="BM358">
            <v>19462003</v>
          </cell>
          <cell r="BN358" t="str">
            <v>D. GESTION TECNOLOGIAS DE LA INFORMACION Y COMUNICACIONES</v>
          </cell>
          <cell r="BO358" t="str">
            <v>ASESOR</v>
          </cell>
          <cell r="BP358" t="str">
            <v>JUAN CAMILO MARTINEZ RODRIGUEZ</v>
          </cell>
          <cell r="BQ358" t="str">
            <v>EN EJECUCION</v>
          </cell>
          <cell r="BR358"/>
          <cell r="BS358"/>
          <cell r="BT358"/>
          <cell r="BU358"/>
          <cell r="BV358"/>
          <cell r="BW358"/>
          <cell r="BX358"/>
          <cell r="BY358"/>
          <cell r="BZ358"/>
          <cell r="CA358"/>
          <cell r="CB358"/>
          <cell r="CC358"/>
          <cell r="CD358"/>
          <cell r="CE358"/>
          <cell r="CF358"/>
          <cell r="CG358"/>
          <cell r="CH358"/>
          <cell r="CI358"/>
          <cell r="CJ358"/>
          <cell r="CK358"/>
          <cell r="CL358"/>
          <cell r="CM358"/>
          <cell r="CN358"/>
          <cell r="CO358"/>
        </row>
        <row r="359">
          <cell r="C359">
            <v>880</v>
          </cell>
          <cell r="D359" t="str">
            <v>ADRES-CPS-880-2023</v>
          </cell>
          <cell r="E359" t="str">
            <v>CONTRATACION DIRECTA</v>
          </cell>
          <cell r="F359" t="str">
            <v>PRESTACION DE SERVICIOS DE APOYO A LA GESTION</v>
          </cell>
          <cell r="G359" t="str">
            <v>INICIAL</v>
          </cell>
          <cell r="H359">
            <v>45107</v>
          </cell>
          <cell r="I359" t="str">
            <v>GINA PAOLA LOZANO VELANDIA</v>
          </cell>
          <cell r="J359" t="str">
            <v>CC</v>
          </cell>
          <cell r="K359">
            <v>1031122005</v>
          </cell>
          <cell r="L359">
            <v>4</v>
          </cell>
          <cell r="M359"/>
          <cell r="N359" t="str">
            <v>N</v>
          </cell>
          <cell r="O359" t="str">
            <v>N/A</v>
          </cell>
          <cell r="P359" t="str">
            <v>N/A</v>
          </cell>
          <cell r="Q359" t="str">
            <v>N/A</v>
          </cell>
          <cell r="R359">
            <v>45114</v>
          </cell>
          <cell r="S359">
            <v>45291</v>
          </cell>
          <cell r="T359">
            <v>177</v>
          </cell>
          <cell r="U359">
            <v>45291</v>
          </cell>
          <cell r="V359" t="str">
            <v>15 TFTL/TL+4 ME O 6 SES+4 ME</v>
          </cell>
          <cell r="W35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5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59"/>
          <cell r="Z359">
            <v>93151501</v>
          </cell>
          <cell r="AA359">
            <v>28339241</v>
          </cell>
          <cell r="AB359">
            <v>28339241</v>
          </cell>
          <cell r="AC359"/>
          <cell r="AD359"/>
          <cell r="AE359"/>
          <cell r="AF359"/>
          <cell r="AG359"/>
          <cell r="AH359"/>
          <cell r="AI359"/>
          <cell r="AJ359"/>
          <cell r="AK359"/>
          <cell r="AL359"/>
          <cell r="AM359">
            <v>4048463</v>
          </cell>
          <cell r="AN359"/>
          <cell r="AO359"/>
          <cell r="AP359"/>
          <cell r="AQ359" t="str">
            <v>N/A</v>
          </cell>
          <cell r="AR359">
            <v>736</v>
          </cell>
          <cell r="AS359">
            <v>45065</v>
          </cell>
          <cell r="AT359">
            <v>651802543</v>
          </cell>
          <cell r="AU359">
            <v>12090</v>
          </cell>
          <cell r="AV359">
            <v>45114</v>
          </cell>
          <cell r="AW359">
            <v>28339241</v>
          </cell>
          <cell r="AX359" t="str">
            <v>A-02-02-02-008-003-01</v>
          </cell>
          <cell r="AY359" t="str">
            <v>SERVICIOS DE CONSULTORÍA EN ADMINISTRACIÓN Y SERVICIOS DE GESTIÓN; SERVICIOS DE TECNOLOGÍA DE LA INFORMACIÓN</v>
          </cell>
          <cell r="AZ359" t="str">
            <v>ASEGURADORA SOLIDARIA DE COLOMBIA</v>
          </cell>
          <cell r="BA359" t="str">
            <v>380-47-9940000136735</v>
          </cell>
          <cell r="BB359">
            <v>45111</v>
          </cell>
          <cell r="BC359" t="str">
            <v>CUMPLIMIENTO</v>
          </cell>
          <cell r="BD359">
            <v>25</v>
          </cell>
          <cell r="BE359">
            <v>7084810.25</v>
          </cell>
          <cell r="BF359">
            <v>45107</v>
          </cell>
          <cell r="BG359">
            <v>45113</v>
          </cell>
          <cell r="BH359">
            <v>45476</v>
          </cell>
          <cell r="BI359">
            <v>45113</v>
          </cell>
          <cell r="BJ359" t="str">
            <v>D. OTRAS PRESTACIONES</v>
          </cell>
          <cell r="BK359" t="str">
            <v>ANDREA RODRIGUEZ SIERRA</v>
          </cell>
          <cell r="BL359"/>
          <cell r="BM359">
            <v>52394998</v>
          </cell>
          <cell r="BN359" t="str">
            <v>GRUPO DE VERIFICACION Y AUDITORIA DE CUENTAS</v>
          </cell>
          <cell r="BO359" t="str">
            <v>GESTOR DE OPERACIONES</v>
          </cell>
          <cell r="BP359" t="str">
            <v>DIANA MARCELA SERRANO ASPRILLA</v>
          </cell>
          <cell r="BQ359" t="str">
            <v>EN EJECUCION</v>
          </cell>
          <cell r="BR359"/>
          <cell r="BS359"/>
          <cell r="BT359"/>
          <cell r="BU359"/>
          <cell r="BV359"/>
          <cell r="BW359"/>
          <cell r="BX359"/>
          <cell r="BY359"/>
          <cell r="BZ359"/>
          <cell r="CA359"/>
          <cell r="CB359"/>
          <cell r="CC359"/>
          <cell r="CD359"/>
          <cell r="CE359"/>
          <cell r="CF359"/>
          <cell r="CG359"/>
          <cell r="CH359"/>
          <cell r="CI359"/>
          <cell r="CJ359"/>
          <cell r="CK359"/>
          <cell r="CL359"/>
          <cell r="CM359"/>
          <cell r="CN359"/>
          <cell r="CO359"/>
        </row>
        <row r="360">
          <cell r="C360">
            <v>304</v>
          </cell>
          <cell r="D360" t="str">
            <v>ADRES-CPS-304-2023</v>
          </cell>
          <cell r="E360" t="str">
            <v>CONTRATACION DIRECTA</v>
          </cell>
          <cell r="F360" t="str">
            <v>PRESTACION DE SERVICIOS PROFESIONALES</v>
          </cell>
          <cell r="G360" t="str">
            <v>INICIAL</v>
          </cell>
          <cell r="H360">
            <v>44965</v>
          </cell>
          <cell r="I360" t="str">
            <v>HECTOR HERNANDO CASTILLO PEREZ</v>
          </cell>
          <cell r="J360" t="str">
            <v>CC</v>
          </cell>
          <cell r="K360">
            <v>79648079</v>
          </cell>
          <cell r="L360">
            <v>0</v>
          </cell>
          <cell r="M360" t="str">
            <v>Bogotá</v>
          </cell>
          <cell r="N360" t="str">
            <v>N</v>
          </cell>
          <cell r="O360" t="str">
            <v>N/A</v>
          </cell>
          <cell r="P360" t="str">
            <v>N/A</v>
          </cell>
          <cell r="Q360" t="str">
            <v>N/A</v>
          </cell>
          <cell r="R360">
            <v>44966</v>
          </cell>
          <cell r="S360">
            <v>45085</v>
          </cell>
          <cell r="T360">
            <v>119</v>
          </cell>
          <cell r="U360">
            <v>45085</v>
          </cell>
          <cell r="V360" t="str">
            <v>13 TP+25 MEP</v>
          </cell>
          <cell r="W36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6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360">
            <v>238</v>
          </cell>
          <cell r="Z360">
            <v>93151501</v>
          </cell>
          <cell r="AA360">
            <v>20731148</v>
          </cell>
          <cell r="AB360">
            <v>20731148</v>
          </cell>
          <cell r="AC360"/>
          <cell r="AD360"/>
          <cell r="AE360"/>
          <cell r="AF360"/>
          <cell r="AG360"/>
          <cell r="AH360"/>
          <cell r="AI360"/>
          <cell r="AJ360"/>
          <cell r="AK360"/>
          <cell r="AL360"/>
          <cell r="AM360">
            <v>5182787</v>
          </cell>
          <cell r="AN360"/>
          <cell r="AO360"/>
          <cell r="AP360"/>
          <cell r="AQ360" t="str">
            <v>N/A</v>
          </cell>
          <cell r="AR360">
            <v>449</v>
          </cell>
          <cell r="AS360">
            <v>44936</v>
          </cell>
          <cell r="AT360">
            <v>539009848</v>
          </cell>
          <cell r="AU360">
            <v>2507</v>
          </cell>
          <cell r="AV360">
            <v>44965</v>
          </cell>
          <cell r="AW360">
            <v>20731148</v>
          </cell>
          <cell r="AX360" t="str">
            <v>A-02-02-02-008-003-01</v>
          </cell>
          <cell r="AY360" t="str">
            <v>SERVICIOS DE CONSULTORÍA EN ADMINISTRACIÓN Y SERVICIOS DE GESTIÓN; SERVICIOS DE TECNOLOGÍA DE LA INFORMACIÓN</v>
          </cell>
          <cell r="AZ360" t="str">
            <v>SEGUROS DEL ESTADO</v>
          </cell>
          <cell r="BA360" t="str">
            <v>14-44-101174245</v>
          </cell>
          <cell r="BB360">
            <v>44965</v>
          </cell>
          <cell r="BC360" t="str">
            <v>CUMPLIMIENTO</v>
          </cell>
          <cell r="BD360">
            <v>25</v>
          </cell>
          <cell r="BE360">
            <v>5182787</v>
          </cell>
          <cell r="BF360">
            <v>44965</v>
          </cell>
          <cell r="BG360">
            <v>44965</v>
          </cell>
          <cell r="BH360">
            <v>45275</v>
          </cell>
          <cell r="BI360">
            <v>44966</v>
          </cell>
          <cell r="BJ360" t="str">
            <v>D. OTRAS PRESTACIONES</v>
          </cell>
          <cell r="BK360" t="str">
            <v>LEIDY JANNETH LUIS CUERVO</v>
          </cell>
          <cell r="BL360"/>
          <cell r="BM360">
            <v>53062135</v>
          </cell>
          <cell r="BN360" t="str">
            <v>GRUPO DE VALIDACIÓN DE RESULTADOS DE AUDITORÍA</v>
          </cell>
          <cell r="BO360" t="str">
            <v>GESTOR DE OPERACIONES</v>
          </cell>
          <cell r="BP360" t="str">
            <v>KARLA MAYELIS MENGUAL REDONDO</v>
          </cell>
          <cell r="BQ360" t="str">
            <v>TERMINADO</v>
          </cell>
          <cell r="BR360" t="str">
            <v>MASCULINO</v>
          </cell>
          <cell r="BS360" t="str">
            <v>Bogotá</v>
          </cell>
          <cell r="BT360" t="str">
            <v>Cl 4 No 31B-41</v>
          </cell>
          <cell r="BU360">
            <v>3203272042</v>
          </cell>
          <cell r="BV360" t="str">
            <v>nando0630@yahoo.es</v>
          </cell>
          <cell r="BW360">
            <v>27575</v>
          </cell>
          <cell r="BX360">
            <v>45247</v>
          </cell>
          <cell r="BY360">
            <v>48</v>
          </cell>
          <cell r="BZ360" t="str">
            <v>SANITAS</v>
          </cell>
          <cell r="CA360" t="str">
            <v>COLPENSIONES</v>
          </cell>
          <cell r="CB360" t="str">
            <v>POSITIVA</v>
          </cell>
          <cell r="CC360" t="str">
            <v>CONTADOR PUBLICO</v>
          </cell>
          <cell r="CD360"/>
          <cell r="CE360"/>
          <cell r="CF360"/>
          <cell r="CG360"/>
          <cell r="CH360" t="str">
            <v>CO1.PCCNTR.4581463</v>
          </cell>
          <cell r="CI360"/>
          <cell r="CJ360"/>
          <cell r="CK360"/>
          <cell r="CL360"/>
          <cell r="CM360"/>
          <cell r="CN360"/>
          <cell r="CO360"/>
        </row>
        <row r="361">
          <cell r="C361">
            <v>449</v>
          </cell>
          <cell r="D361" t="str">
            <v>ADRES-CPS-449-2023</v>
          </cell>
          <cell r="E361" t="str">
            <v>CONTRATACION DIRECTA</v>
          </cell>
          <cell r="F361" t="str">
            <v>PRESTACION DE SERVICIOS PROFESIONALES</v>
          </cell>
          <cell r="G361" t="str">
            <v>INICIAL</v>
          </cell>
          <cell r="H361">
            <v>45040</v>
          </cell>
          <cell r="I361" t="str">
            <v>GIOVANNI VERGARA RODRIGUEZ</v>
          </cell>
          <cell r="J361" t="str">
            <v>CC</v>
          </cell>
          <cell r="K361">
            <v>79599820</v>
          </cell>
          <cell r="L361">
            <v>1</v>
          </cell>
          <cell r="M361" t="str">
            <v>Bogotá</v>
          </cell>
          <cell r="N361" t="str">
            <v>N</v>
          </cell>
          <cell r="O361" t="str">
            <v>N/A</v>
          </cell>
          <cell r="P361" t="str">
            <v>N/A</v>
          </cell>
          <cell r="Q361" t="str">
            <v>N/A</v>
          </cell>
          <cell r="R361">
            <v>45044</v>
          </cell>
          <cell r="S361">
            <v>45291</v>
          </cell>
          <cell r="T361">
            <v>247</v>
          </cell>
          <cell r="U361">
            <v>45291</v>
          </cell>
          <cell r="V361" t="str">
            <v>13 TP+25 MEP</v>
          </cell>
          <cell r="W36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6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361"/>
          <cell r="Z361">
            <v>93151501</v>
          </cell>
          <cell r="AA361">
            <v>49236477</v>
          </cell>
          <cell r="AB361">
            <v>49236477</v>
          </cell>
          <cell r="AC361"/>
          <cell r="AD361"/>
          <cell r="AE361"/>
          <cell r="AF361"/>
          <cell r="AG361"/>
          <cell r="AH361"/>
          <cell r="AI361"/>
          <cell r="AJ361"/>
          <cell r="AK361"/>
          <cell r="AL361"/>
          <cell r="AM361">
            <v>5182787</v>
          </cell>
          <cell r="AN361"/>
          <cell r="AO361"/>
          <cell r="AP361"/>
          <cell r="AQ361" t="str">
            <v>N/A</v>
          </cell>
          <cell r="AR361">
            <v>604</v>
          </cell>
          <cell r="AS361">
            <v>45016</v>
          </cell>
          <cell r="AT361">
            <v>2806479189</v>
          </cell>
          <cell r="AU361">
            <v>6187</v>
          </cell>
          <cell r="AV361">
            <v>45040</v>
          </cell>
          <cell r="AW361">
            <v>49236477</v>
          </cell>
          <cell r="AX361" t="str">
            <v>A-02-02-02-008-003-01</v>
          </cell>
          <cell r="AY361" t="str">
            <v>SERVICIOS DE CONSULTORÍA EN ADMINISTRACIÓN Y SERVICIOS DE GESTIÓN; SERVICIOS DE TECNOLOGÍA DE LA INFORMACIÓN</v>
          </cell>
          <cell r="AZ361" t="str">
            <v>ASEGURADORA SOLIDARIA DE COLOMBIA</v>
          </cell>
          <cell r="BA361" t="str">
            <v>376-47-994000021097</v>
          </cell>
          <cell r="BB361">
            <v>45043</v>
          </cell>
          <cell r="BC361" t="str">
            <v>CUMPLIMIENTO</v>
          </cell>
          <cell r="BD361">
            <v>25</v>
          </cell>
          <cell r="BE361">
            <v>12309119.25</v>
          </cell>
          <cell r="BF361">
            <v>45037</v>
          </cell>
          <cell r="BG361">
            <v>45044</v>
          </cell>
          <cell r="BH361">
            <v>45474</v>
          </cell>
          <cell r="BI361">
            <v>45041</v>
          </cell>
          <cell r="BJ361" t="str">
            <v>D. OTRAS PRESTACIONES</v>
          </cell>
          <cell r="BK361" t="str">
            <v>JHAN PIERO CAMPOS CUELLAR</v>
          </cell>
          <cell r="BL361"/>
          <cell r="BM361">
            <v>1093755452</v>
          </cell>
          <cell r="BN361" t="str">
            <v>GRUPO DE VERIFICACIÓN Y AUDITORÍA DE CUENTAS</v>
          </cell>
          <cell r="BO361" t="str">
            <v>GESTOR DE OPERACIONES</v>
          </cell>
          <cell r="BP361" t="str">
            <v>LAURA SANCHEZ SANTAMARIA</v>
          </cell>
          <cell r="BQ361" t="str">
            <v>EN EJECUCION</v>
          </cell>
          <cell r="BR361"/>
          <cell r="BS361"/>
          <cell r="BT361"/>
          <cell r="BU361"/>
          <cell r="BV361"/>
          <cell r="BW361"/>
          <cell r="BX361">
            <v>45247</v>
          </cell>
          <cell r="BY361">
            <v>123</v>
          </cell>
          <cell r="BZ361"/>
          <cell r="CA361"/>
          <cell r="CB361"/>
          <cell r="CC361"/>
          <cell r="CD361"/>
          <cell r="CE361"/>
          <cell r="CF361"/>
          <cell r="CG361"/>
          <cell r="CH361"/>
          <cell r="CI361"/>
          <cell r="CJ361"/>
          <cell r="CK361"/>
          <cell r="CL361"/>
          <cell r="CM361"/>
          <cell r="CN361"/>
          <cell r="CO361"/>
        </row>
        <row r="362">
          <cell r="C362">
            <v>117</v>
          </cell>
          <cell r="D362" t="str">
            <v>ADRES-CPS-117-2023</v>
          </cell>
          <cell r="E362" t="str">
            <v>CONTRATACION DIRECTA</v>
          </cell>
          <cell r="F362" t="str">
            <v>PRESTACION DE SERVICIOS PROFESIONALES</v>
          </cell>
          <cell r="G362" t="str">
            <v>INICIAL</v>
          </cell>
          <cell r="H362">
            <v>44952</v>
          </cell>
          <cell r="I362" t="str">
            <v>JORGE ELIECER MONROY BARRIOS</v>
          </cell>
          <cell r="J362" t="str">
            <v>CC</v>
          </cell>
          <cell r="K362">
            <v>79661750</v>
          </cell>
          <cell r="L362">
            <v>9</v>
          </cell>
          <cell r="M362" t="str">
            <v>Bogotá</v>
          </cell>
          <cell r="N362" t="str">
            <v>N</v>
          </cell>
          <cell r="O362" t="str">
            <v>N/A</v>
          </cell>
          <cell r="P362" t="str">
            <v>N/A</v>
          </cell>
          <cell r="Q362" t="str">
            <v>N/A</v>
          </cell>
          <cell r="R362">
            <v>44953</v>
          </cell>
          <cell r="S362">
            <v>45072</v>
          </cell>
          <cell r="T362">
            <v>119</v>
          </cell>
          <cell r="U362">
            <v>45072</v>
          </cell>
          <cell r="V362" t="str">
            <v>6 TP+E+41 MEPR</v>
          </cell>
          <cell r="W362" t="str">
            <v>Prestar servicios profesionales en la Dirección de Gestión de Tecnologías de Información y Comunicaciones en la ejecución de actividades propias de la gestión de Proyectos que involuCran componentes de Tecnologías de Información y Comunicaciones</v>
          </cell>
          <cell r="X362" t="str">
            <v>1. Realizar las entrevistas. mesas de trabajo. revisión de información. reuniones periódicas y demás gestiones que se requieran con los usuarios y proveedores contratados por la ADRES para desarrollar las soluciones tecnológicas. con el propósito de identificar los avances. impedimentos. listas de pendientes y posibles desviaciones en el alcance. costo y tiempo de cada uno de los proyectos que le sean asignados. 2. Acompañar técnicamente en la elaboración o actualización de los planes. Craonogramas conforme con las políticas y procedimientos establecidos y según los requerimientos de las áreas funcionales y de apoyo. relacionados con los proyectos que le sean asignados. 3. Acompañar técnicamente en la elaboración de los documentos de especificaciones técnicas de los requerimientos funcionales y no funcionales de los proyectos asignados conforme con las políticas y procedimientos establecidos y según los requerimientos de las áreas funcionales y de apoyo. relacionados con los proyectos asignados. 4. Realizar la verificación de los entregables contra las especificaciones técnicas y Craiterios de seguridad aplicables a los proyectos que le sean asignados. en los tiempos consignados en los respectivos Craonogramas de actividades. 5. Preparar y gestionar las solicitudes de cambio teniendo en cuenta el procedimiento “Gestión de Control de Cambios”. con el fin de realizar la puesta en marcha y actualizaciones de las soluciones que se generen durante la ejecución de los proyectos a su cargo. 6. Revisar los documentos internos relacionados con la gestión de proyectos y proponer mejoras. de acuerdo con los lineamientos y políticas definidos por el Ministerio de Tecnologías de la Información y Comunicaciones -MinTIC. 7. Preparar y presentar los informes de avances de cada uno de los proyectos a su cargo. ya sean por demanda o con la periodicidad que se acuerde con el Supervisor. 8. Las demás actividades que se deriven del objeto y naturaleza del contrato. que para el efecto le designe la DGTIC.</v>
          </cell>
          <cell r="Y362">
            <v>423</v>
          </cell>
          <cell r="Z362" t="str">
            <v>80101507
81111500
81111800</v>
          </cell>
          <cell r="AA362">
            <v>44928008</v>
          </cell>
          <cell r="AB362">
            <v>44928008</v>
          </cell>
          <cell r="AC362"/>
          <cell r="AD362"/>
          <cell r="AE362"/>
          <cell r="AF362"/>
          <cell r="AG362"/>
          <cell r="AH362"/>
          <cell r="AI362"/>
          <cell r="AJ362"/>
          <cell r="AK362"/>
          <cell r="AL362"/>
          <cell r="AM362">
            <v>11232002</v>
          </cell>
          <cell r="AN362"/>
          <cell r="AO362"/>
          <cell r="AP362"/>
          <cell r="AQ362" t="str">
            <v>N/A</v>
          </cell>
          <cell r="AR362">
            <v>500</v>
          </cell>
          <cell r="AS362">
            <v>44937</v>
          </cell>
          <cell r="AT362">
            <v>44928008</v>
          </cell>
          <cell r="AU362">
            <v>875</v>
          </cell>
          <cell r="AV362">
            <v>44952</v>
          </cell>
          <cell r="AW362">
            <v>44928008</v>
          </cell>
          <cell r="AX362" t="str">
            <v>A-02-02-02-008-003-01</v>
          </cell>
          <cell r="AY362" t="str">
            <v>SERVICIOS DE CONSULTORÍA EN ADMINISTRACIÓN Y SERVICIOS DE GESTIÓN; SERVICIOS DE TECNOLOGÍA DE LA INFORMACIÓN</v>
          </cell>
          <cell r="AZ362" t="str">
            <v>SEGUROS DEL ESTADO</v>
          </cell>
          <cell r="BA362" t="str">
            <v>17-46-101023822</v>
          </cell>
          <cell r="BB362">
            <v>44952</v>
          </cell>
          <cell r="BC362" t="str">
            <v>CUMPLIMIENTO</v>
          </cell>
          <cell r="BD362">
            <v>25</v>
          </cell>
          <cell r="BE362">
            <v>11232002</v>
          </cell>
          <cell r="BF362">
            <v>44952</v>
          </cell>
          <cell r="BG362">
            <v>44952</v>
          </cell>
          <cell r="BH362">
            <v>45260</v>
          </cell>
          <cell r="BI362">
            <v>44953</v>
          </cell>
          <cell r="BJ362" t="str">
            <v>D. GESTION TECNOLOGIAS DE LA INFORMACION Y COMUNICACIONES</v>
          </cell>
          <cell r="BK362" t="str">
            <v>OSCAR MAURICIO VANEGAS VARGAS</v>
          </cell>
          <cell r="BL362"/>
          <cell r="BM362">
            <v>80215478</v>
          </cell>
          <cell r="BN362" t="str">
            <v>GRUPO DE GESTION DE PROYECTOS DE INFORMACION Y COMUNICACIONES</v>
          </cell>
          <cell r="BO362" t="str">
            <v>GESTOR DE OPERACIONES</v>
          </cell>
          <cell r="BP362" t="str">
            <v>LAURA SANCHEZ SANTAMARIA</v>
          </cell>
          <cell r="BQ362" t="str">
            <v>TERMINADO</v>
          </cell>
          <cell r="BR362" t="str">
            <v>MASCULINO</v>
          </cell>
          <cell r="BS362" t="str">
            <v>Bogotá</v>
          </cell>
          <cell r="BT362" t="str">
            <v>Cl 23 D 85 A 51 Fontibon INT 9 APTO 523</v>
          </cell>
          <cell r="BU362">
            <v>4108240</v>
          </cell>
          <cell r="BV362" t="str">
            <v xml:space="preserve"> jemon21@hotmail.com</v>
          </cell>
          <cell r="BW362">
            <v>27384</v>
          </cell>
          <cell r="BX362">
            <v>45247</v>
          </cell>
          <cell r="BY362">
            <v>48</v>
          </cell>
          <cell r="BZ362" t="str">
            <v>SANITAS</v>
          </cell>
          <cell r="CA362" t="str">
            <v>COLPENSIONES</v>
          </cell>
          <cell r="CB362" t="str">
            <v>POSITIVA</v>
          </cell>
          <cell r="CC362" t="str">
            <v>ING INDUSTRIAL-ESP EN FINANZAS Y
ADMINISTRACION PUBLICA-ESP  EN ALTA GERENCIA-ESP EN FORMULACION Y
EVALUACION SOCIAL Y ECONOMICA DE
PROYECTOS-ESP EN ADMINISTRACION
FINANCIERA</v>
          </cell>
          <cell r="CD362"/>
          <cell r="CE362"/>
          <cell r="CF362"/>
          <cell r="CG362"/>
          <cell r="CH362" t="str">
            <v>CO1.PCCNTR.4444159</v>
          </cell>
          <cell r="CI362"/>
          <cell r="CJ362"/>
          <cell r="CK362"/>
          <cell r="CL362"/>
          <cell r="CM362"/>
          <cell r="CN362"/>
          <cell r="CO362"/>
        </row>
        <row r="363">
          <cell r="C363">
            <v>411</v>
          </cell>
          <cell r="D363" t="str">
            <v>ADRES-CPS-411-2023</v>
          </cell>
          <cell r="E363" t="str">
            <v>CONTRATACION DIRECTA</v>
          </cell>
          <cell r="F363" t="str">
            <v>PRESTACION DE SERVICIOS DE APOYO A LA GESTION</v>
          </cell>
          <cell r="G363" t="str">
            <v>INICIAL</v>
          </cell>
          <cell r="H363">
            <v>45040</v>
          </cell>
          <cell r="I363" t="str">
            <v>GISELA GRANADOS ESCOBAR</v>
          </cell>
          <cell r="J363" t="str">
            <v>CC</v>
          </cell>
          <cell r="K363">
            <v>66910916</v>
          </cell>
          <cell r="L363">
            <v>6</v>
          </cell>
          <cell r="M363" t="str">
            <v>Bogotá</v>
          </cell>
          <cell r="N363" t="str">
            <v>N</v>
          </cell>
          <cell r="O363" t="str">
            <v>N/A</v>
          </cell>
          <cell r="P363" t="str">
            <v>N/A</v>
          </cell>
          <cell r="Q363" t="str">
            <v>N/A</v>
          </cell>
          <cell r="R363">
            <v>45040</v>
          </cell>
          <cell r="S363">
            <v>45291</v>
          </cell>
          <cell r="T363">
            <v>251</v>
          </cell>
          <cell r="U363">
            <v>45291</v>
          </cell>
          <cell r="V363" t="str">
            <v>15 TFTL/TL+4 ME O 6 SES+4 ME</v>
          </cell>
          <cell r="W363"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63"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363">
            <v>523</v>
          </cell>
          <cell r="Z363">
            <v>93151501</v>
          </cell>
          <cell r="AA363">
            <v>38460399</v>
          </cell>
          <cell r="AB363">
            <v>38460399</v>
          </cell>
          <cell r="AC363"/>
          <cell r="AD363"/>
          <cell r="AE363"/>
          <cell r="AF363"/>
          <cell r="AG363"/>
          <cell r="AH363"/>
          <cell r="AI363"/>
          <cell r="AJ363"/>
          <cell r="AK363"/>
          <cell r="AL363"/>
          <cell r="AM363">
            <v>4048463</v>
          </cell>
          <cell r="AN363"/>
          <cell r="AO363"/>
          <cell r="AP363"/>
          <cell r="AQ363" t="str">
            <v>N/A</v>
          </cell>
          <cell r="AR363">
            <v>605</v>
          </cell>
          <cell r="AS363">
            <v>45016</v>
          </cell>
          <cell r="AT363">
            <v>1999940748</v>
          </cell>
          <cell r="AU363">
            <v>6183</v>
          </cell>
          <cell r="AV363">
            <v>45040</v>
          </cell>
          <cell r="AW363">
            <v>38460399</v>
          </cell>
          <cell r="AX363" t="str">
            <v>A-02-02-02-008-003-01</v>
          </cell>
          <cell r="AY363" t="str">
            <v>SERVICIOS DE CONSULTORÍA EN ADMINISTRACIÓN Y SERVICIOS DE GESTIÓN; SERVICIOS DE TECNOLOGÍA DE LA INFORMACIÓN</v>
          </cell>
          <cell r="AZ363" t="str">
            <v>SEGUROS DEL ESTADO</v>
          </cell>
          <cell r="BA363" t="str">
            <v>14-44-101180588</v>
          </cell>
          <cell r="BB363">
            <v>45040</v>
          </cell>
          <cell r="BC363" t="str">
            <v>CUMPLIMIENTO</v>
          </cell>
          <cell r="BD363">
            <v>25</v>
          </cell>
          <cell r="BE363">
            <v>9615099.75</v>
          </cell>
          <cell r="BF363">
            <v>45040</v>
          </cell>
          <cell r="BG363">
            <v>45042</v>
          </cell>
          <cell r="BH363">
            <v>45483</v>
          </cell>
          <cell r="BI363">
            <v>45041</v>
          </cell>
          <cell r="BJ363" t="str">
            <v>D. OTRAS PRESTACIONES</v>
          </cell>
          <cell r="BK363" t="str">
            <v>HEIDY PATRICIA PARRA CHAVARRO</v>
          </cell>
          <cell r="BL363"/>
          <cell r="BM363">
            <v>52455010</v>
          </cell>
          <cell r="BN363" t="str">
            <v>GRUPO DE GESTIÓN DE RECONOCIMIENTOS</v>
          </cell>
          <cell r="BO363" t="str">
            <v>GESTOR DE OPERACIONES</v>
          </cell>
          <cell r="BP363" t="str">
            <v>ROSA ELIANA RODRIGUEZ BERNAL</v>
          </cell>
          <cell r="BQ363" t="str">
            <v>EN EJECUCION</v>
          </cell>
          <cell r="BR363"/>
          <cell r="BS363"/>
          <cell r="BT363"/>
          <cell r="BU363"/>
          <cell r="BV363"/>
          <cell r="BW363"/>
          <cell r="BX363">
            <v>45247</v>
          </cell>
          <cell r="BY363">
            <v>123</v>
          </cell>
          <cell r="BZ363"/>
          <cell r="CA363"/>
          <cell r="CB363"/>
          <cell r="CC363"/>
          <cell r="CD363"/>
          <cell r="CE363"/>
          <cell r="CF363"/>
          <cell r="CG363"/>
          <cell r="CH363"/>
          <cell r="CI363"/>
          <cell r="CJ363"/>
          <cell r="CK363"/>
          <cell r="CL363"/>
          <cell r="CM363"/>
          <cell r="CN363"/>
          <cell r="CO363"/>
        </row>
        <row r="364">
          <cell r="C364">
            <v>282</v>
          </cell>
          <cell r="D364" t="str">
            <v>ADRES-CPS-282-2023</v>
          </cell>
          <cell r="E364" t="str">
            <v>CONTRATACION DIRECTA</v>
          </cell>
          <cell r="F364" t="str">
            <v>PRESTACION DE SERVICIOS PROFESIONALES</v>
          </cell>
          <cell r="G364" t="str">
            <v>INICIAL</v>
          </cell>
          <cell r="H364">
            <v>44953</v>
          </cell>
          <cell r="I364" t="str">
            <v>HERMANN LEONARDO MONTAÑO CASTAÑEDA</v>
          </cell>
          <cell r="J364" t="str">
            <v>CC</v>
          </cell>
          <cell r="K364">
            <v>79744873</v>
          </cell>
          <cell r="L364">
            <v>3</v>
          </cell>
          <cell r="M364" t="str">
            <v>Bogotá</v>
          </cell>
          <cell r="N364" t="str">
            <v>N</v>
          </cell>
          <cell r="O364" t="str">
            <v>N/A</v>
          </cell>
          <cell r="P364" t="str">
            <v>N/A</v>
          </cell>
          <cell r="Q364" t="str">
            <v>N/A</v>
          </cell>
          <cell r="R364">
            <v>44956</v>
          </cell>
          <cell r="S364">
            <v>45075</v>
          </cell>
          <cell r="T364">
            <v>119</v>
          </cell>
          <cell r="U364">
            <v>45075</v>
          </cell>
          <cell r="V364"/>
          <cell r="W364" t="str">
            <v>Apoyar el análisis de información utilizando las herramientas tecnológicas disponibles en la DGTIC. para la toma de decisiones gerenciales.</v>
          </cell>
          <cell r="X364" t="str">
            <v>1. Apoyar tecnológicamente el análisis de información de la entidad utilizando las herramientas con que disponga la ADRES. 2. Determinar las fuentes primarias y secundarias de dónde extraer los datos, así como recuperar y construir algoritmos para que el acceso a los datos avance a su estructuración y sean más sencillos, confiables y de calidad. 3. Adelantar las actividades que se requieran para la limpieza y manejo de datos de fuentes primarias y secundarias en formatos que puedan ser fácilmente utilizados para el análisis de la política pública. 4. Proponer ajustes a las bases de datos para satisfacer las necesidades de información de la entidad 5. Alinear los datos con las necesidades/objetivos de la organización. 6. Realizar las entrevistas, mesas de trabajo, revisión de información y demás gestiones que le permitan levantar y documentar las especificaciones técnicas de las bases de datos para entregar los productos acordados. 7. Realizar los informes que el supervisor le solicite de los análisis de información realizados a la entidad. 8. Las demás actividades que se deriven del objeto y naturaleza del contrato, que para el efecto le designe el supervisor del contrato</v>
          </cell>
          <cell r="Y364">
            <v>437</v>
          </cell>
          <cell r="Z364" t="str">
            <v>81111500
81111700</v>
          </cell>
          <cell r="AA364">
            <v>48474700</v>
          </cell>
          <cell r="AB364">
            <v>48474700</v>
          </cell>
          <cell r="AC364"/>
          <cell r="AD364"/>
          <cell r="AE364"/>
          <cell r="AF364"/>
          <cell r="AG364"/>
          <cell r="AH364"/>
          <cell r="AI364"/>
          <cell r="AJ364"/>
          <cell r="AK364"/>
          <cell r="AL364"/>
          <cell r="AM364">
            <v>12118675</v>
          </cell>
          <cell r="AN364"/>
          <cell r="AO364"/>
          <cell r="AP364"/>
          <cell r="AQ364" t="str">
            <v>N/A</v>
          </cell>
          <cell r="AR364">
            <v>510</v>
          </cell>
          <cell r="AS364">
            <v>44937</v>
          </cell>
          <cell r="AT364">
            <v>48474700</v>
          </cell>
          <cell r="AU364">
            <v>899</v>
          </cell>
          <cell r="AV364">
            <v>44953</v>
          </cell>
          <cell r="AW364">
            <v>48474700</v>
          </cell>
          <cell r="AX364" t="str">
            <v>A-02-02-02-008-003-01</v>
          </cell>
          <cell r="AY364" t="str">
            <v>SERVICIOS DE CONSULTORÍA EN ADMINISTRACIÓN Y SERVICIOS DE GESTIÓN; SERVICIOS DE TECNOLOGÍA DE LA INFORMACIÓN</v>
          </cell>
          <cell r="AZ364" t="str">
            <v>ASEGURADORA SOLIDARIA DE COLOMBIA</v>
          </cell>
          <cell r="BA364" t="str">
            <v>380-47-994000131265</v>
          </cell>
          <cell r="BB364">
            <v>44957</v>
          </cell>
          <cell r="BC364" t="str">
            <v>CUMPLIMIENTO</v>
          </cell>
          <cell r="BD364">
            <v>25</v>
          </cell>
          <cell r="BE364">
            <v>12118675</v>
          </cell>
          <cell r="BF364">
            <v>44953</v>
          </cell>
          <cell r="BG364">
            <v>44956</v>
          </cell>
          <cell r="BH364">
            <v>45260</v>
          </cell>
          <cell r="BI364">
            <v>44954</v>
          </cell>
          <cell r="BJ364" t="str">
            <v>D. GENERAL</v>
          </cell>
          <cell r="BK364" t="str">
            <v>EDNA ZORAYA SANCHEZ GONZALEZ</v>
          </cell>
          <cell r="BL364"/>
          <cell r="BM364">
            <v>1078367163</v>
          </cell>
          <cell r="BN364" t="str">
            <v>D. GENERAL</v>
          </cell>
          <cell r="BO364" t="str">
            <v>ASESOR</v>
          </cell>
          <cell r="BP364" t="str">
            <v>ROSA ELIANA RODRIGUEZ BERNAL</v>
          </cell>
          <cell r="BQ364" t="str">
            <v>TERMINADO</v>
          </cell>
          <cell r="BR364" t="str">
            <v>MASCULINO</v>
          </cell>
          <cell r="BS364" t="str">
            <v>Bogotá</v>
          </cell>
          <cell r="BT364" t="str">
            <v>Cra 40 No 1h - 03</v>
          </cell>
          <cell r="BU364">
            <v>3158009464</v>
          </cell>
          <cell r="BV364" t="str">
            <v>hermann.montano@gmail.com</v>
          </cell>
          <cell r="BW364">
            <v>27861</v>
          </cell>
          <cell r="BX364">
            <v>45247</v>
          </cell>
          <cell r="BY364">
            <v>47</v>
          </cell>
          <cell r="BZ364" t="str">
            <v>ALIANSALUD</v>
          </cell>
          <cell r="CA364" t="str">
            <v>PROTECCION</v>
          </cell>
          <cell r="CB364" t="str">
            <v>POSITIVA</v>
          </cell>
          <cell r="CC364" t="str">
            <v>ING DE SISTEMAS-ESP EN GERENCIA DE PROYECTOS EN INGENIERIA</v>
          </cell>
          <cell r="CD364"/>
          <cell r="CE364"/>
          <cell r="CF364"/>
          <cell r="CG364"/>
          <cell r="CH364" t="str">
            <v>CO1.PCCNTR.4502996</v>
          </cell>
          <cell r="CI364"/>
          <cell r="CJ364"/>
          <cell r="CK364"/>
          <cell r="CL364"/>
          <cell r="CM364"/>
          <cell r="CN364"/>
          <cell r="CO364"/>
        </row>
        <row r="365">
          <cell r="C365">
            <v>476</v>
          </cell>
          <cell r="D365" t="str">
            <v>ADRES-CPS-476-2023</v>
          </cell>
          <cell r="E365" t="str">
            <v>CONTRATACION DIRECTA</v>
          </cell>
          <cell r="F365" t="str">
            <v>PRESTACION DE SERVICIOS DE APOYO A LA GESTION</v>
          </cell>
          <cell r="G365" t="str">
            <v>INICIAL</v>
          </cell>
          <cell r="H365">
            <v>45055</v>
          </cell>
          <cell r="I365" t="str">
            <v>GRACE BEATRIZ OSORIO IGLESIAS</v>
          </cell>
          <cell r="J365" t="str">
            <v>CC</v>
          </cell>
          <cell r="K365">
            <v>39425095</v>
          </cell>
          <cell r="L365">
            <v>6</v>
          </cell>
          <cell r="M365" t="str">
            <v>Bogotá</v>
          </cell>
          <cell r="N365" t="str">
            <v>N</v>
          </cell>
          <cell r="O365" t="str">
            <v>N/A</v>
          </cell>
          <cell r="P365" t="str">
            <v>N/A</v>
          </cell>
          <cell r="Q365" t="str">
            <v>N/A</v>
          </cell>
          <cell r="R365">
            <v>45058</v>
          </cell>
          <cell r="S365">
            <v>45291</v>
          </cell>
          <cell r="T365">
            <v>233</v>
          </cell>
          <cell r="U365">
            <v>45291</v>
          </cell>
          <cell r="V365" t="str">
            <v>15 TFTL/TL+4 ME O 6 SES+4 ME</v>
          </cell>
          <cell r="W365"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65"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v>
          </cell>
          <cell r="Y365"/>
          <cell r="Z365">
            <v>93151501</v>
          </cell>
          <cell r="AA365">
            <v>38460399</v>
          </cell>
          <cell r="AB365">
            <v>38460399</v>
          </cell>
          <cell r="AC365"/>
          <cell r="AD365"/>
          <cell r="AE365"/>
          <cell r="AF365"/>
          <cell r="AG365"/>
          <cell r="AH365"/>
          <cell r="AI365"/>
          <cell r="AJ365"/>
          <cell r="AK365"/>
          <cell r="AL365"/>
          <cell r="AM365">
            <v>4048463</v>
          </cell>
          <cell r="AN365"/>
          <cell r="AO365"/>
          <cell r="AP365"/>
          <cell r="AQ365" t="str">
            <v>N/A</v>
          </cell>
          <cell r="AR365">
            <v>605</v>
          </cell>
          <cell r="AS365">
            <v>45016</v>
          </cell>
          <cell r="AT365">
            <v>1999940748</v>
          </cell>
          <cell r="AU365">
            <v>8045</v>
          </cell>
          <cell r="AV365">
            <v>45056</v>
          </cell>
          <cell r="AW365">
            <v>38460399</v>
          </cell>
          <cell r="AX365" t="str">
            <v>A-02-02-02-008-003-01</v>
          </cell>
          <cell r="AY365" t="str">
            <v>SERVICIOS DE CONSULTORÍA EN ADMINISTRACIÓN Y SERVICIOS DE GESTIÓN; SERVICIOS DE TECNOLOGÍA DE LA INFORMACIÓN</v>
          </cell>
          <cell r="AZ365" t="str">
            <v>SEGUROS DEL ESTADO</v>
          </cell>
          <cell r="BA365" t="str">
            <v>14-44-101181922</v>
          </cell>
          <cell r="BB365">
            <v>45057</v>
          </cell>
          <cell r="BC365" t="str">
            <v>CUMPLIMIENTO</v>
          </cell>
          <cell r="BD365">
            <v>25</v>
          </cell>
          <cell r="BE365">
            <v>9615099.75</v>
          </cell>
          <cell r="BF365">
            <v>45055</v>
          </cell>
          <cell r="BG365">
            <v>45058</v>
          </cell>
          <cell r="BH365">
            <v>45483</v>
          </cell>
          <cell r="BI365">
            <v>45056</v>
          </cell>
          <cell r="BJ365" t="str">
            <v>D. OTRAS PRESTACIONES</v>
          </cell>
          <cell r="BK365" t="str">
            <v>JULIAN ANDRES BURITICA MEJIA-EDINSON MAURICIO HERNANDEZ MANRIQUE RAD 20236400056443 A PARTIR DEL 11 AL 29 DE SEPTIEMBRE</v>
          </cell>
          <cell r="BL365"/>
          <cell r="BM365">
            <v>1078366532</v>
          </cell>
          <cell r="BN365" t="str">
            <v>GRUPO DE GESTIÓN DE RECONOCIMIENTOS</v>
          </cell>
          <cell r="BO365" t="str">
            <v>GESTOR DE OPERACIONES</v>
          </cell>
          <cell r="BP365" t="str">
            <v>LAURA SANCHEZ SANTAMARIA</v>
          </cell>
          <cell r="BQ365" t="str">
            <v>EN EJECUCION</v>
          </cell>
          <cell r="BR365" t="str">
            <v>FEMENINO</v>
          </cell>
          <cell r="BS365" t="str">
            <v>Bogotá</v>
          </cell>
          <cell r="BT365" t="str">
            <v>Cra 114A A OESTE - 18A 57 OESTE segundo piso</v>
          </cell>
          <cell r="BU365">
            <v>3205813476</v>
          </cell>
          <cell r="BV365" t="str">
            <v>GBOI1215@GMAIL.COM</v>
          </cell>
          <cell r="BW365">
            <v>30297</v>
          </cell>
          <cell r="BX365">
            <v>45247</v>
          </cell>
          <cell r="BY365">
            <v>40</v>
          </cell>
          <cell r="BZ365" t="str">
            <v>SALUD TOTAL</v>
          </cell>
          <cell r="CA365" t="str">
            <v>COLFONDOS</v>
          </cell>
          <cell r="CB365" t="str">
            <v>POSITIVA</v>
          </cell>
          <cell r="CC365" t="str">
            <v>ADMON EN SERVICIOS DE SALUD</v>
          </cell>
          <cell r="CD365"/>
          <cell r="CE365"/>
          <cell r="CF365"/>
          <cell r="CG365"/>
          <cell r="CH365" t="str">
            <v>CO1.PCCNTR.4916838</v>
          </cell>
          <cell r="CI365"/>
          <cell r="CJ365"/>
          <cell r="CK365"/>
          <cell r="CL365"/>
          <cell r="CM365"/>
          <cell r="CN365"/>
          <cell r="CO365"/>
        </row>
        <row r="366">
          <cell r="C366">
            <v>118</v>
          </cell>
          <cell r="D366" t="str">
            <v>ADRES-CPS-118-2023</v>
          </cell>
          <cell r="E366" t="str">
            <v>CONTRATACION DIRECTA</v>
          </cell>
          <cell r="F366" t="str">
            <v>PRESTACION DE SERVICIOS PROFESIONALES</v>
          </cell>
          <cell r="G366" t="str">
            <v>INICIAL</v>
          </cell>
          <cell r="H366">
            <v>44949</v>
          </cell>
          <cell r="I366" t="str">
            <v>ANDRES ENRIQUE PACHON BUSTOS</v>
          </cell>
          <cell r="J366" t="str">
            <v>CC</v>
          </cell>
          <cell r="K366">
            <v>79796878</v>
          </cell>
          <cell r="L366">
            <v>2</v>
          </cell>
          <cell r="M366" t="str">
            <v>Bogotá</v>
          </cell>
          <cell r="N366" t="str">
            <v>N</v>
          </cell>
          <cell r="O366" t="str">
            <v>N/A</v>
          </cell>
          <cell r="P366" t="str">
            <v>N/A</v>
          </cell>
          <cell r="Q366" t="str">
            <v>N/A</v>
          </cell>
          <cell r="R366">
            <v>44951</v>
          </cell>
          <cell r="S366">
            <v>45070</v>
          </cell>
          <cell r="T366">
            <v>119</v>
          </cell>
          <cell r="U366">
            <v>45070</v>
          </cell>
          <cell r="V366" t="str">
            <v>6 TP+E+41 MEPR</v>
          </cell>
          <cell r="W366" t="str">
            <v>Prestar servicios profesionales para apoyar el desarrollo e implementación de nuevas soluciones que se requieran para la operación y fortalecimiento de los procesos misionales de la Entidad</v>
          </cell>
          <cell r="X366"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Craonogramas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 6. Brindar el acompañamiento técnico de estabilización de las aplicaciones. servicios. integraciones o mejoras puestas en producción. que sea requerido a través de la Mesa de Servicio o por el supervisor. 7. Las demás actividades que se deriven del objeto y naturaleza del contrato. que para el efecto le designe la DGTIC.</v>
          </cell>
          <cell r="Y366">
            <v>425</v>
          </cell>
          <cell r="Z366">
            <v>81111508</v>
          </cell>
          <cell r="AA366">
            <v>44928008</v>
          </cell>
          <cell r="AB366">
            <v>44928008</v>
          </cell>
          <cell r="AC366"/>
          <cell r="AD366"/>
          <cell r="AE366"/>
          <cell r="AF366"/>
          <cell r="AG366"/>
          <cell r="AH366"/>
          <cell r="AI366"/>
          <cell r="AJ366"/>
          <cell r="AK366"/>
          <cell r="AL366"/>
          <cell r="AM366">
            <v>11232002</v>
          </cell>
          <cell r="AN366"/>
          <cell r="AO366"/>
          <cell r="AP366"/>
          <cell r="AQ366" t="str">
            <v>N/A</v>
          </cell>
          <cell r="AR366">
            <v>498</v>
          </cell>
          <cell r="AS366">
            <v>44937</v>
          </cell>
          <cell r="AT366">
            <v>44928008</v>
          </cell>
          <cell r="AU366">
            <v>481</v>
          </cell>
          <cell r="AV366">
            <v>44950</v>
          </cell>
          <cell r="AW366">
            <v>44928008</v>
          </cell>
          <cell r="AX366" t="str">
            <v>A-02-02-02-008-003-01</v>
          </cell>
          <cell r="AY366" t="str">
            <v>SERVICIOS DE CONSULTORÍA EN ADMINISTRACIÓN Y SERVICIOS DE GESTIÓN; SERVICIOS DE TECNOLOGÍA DE LA INFORMACIÓN</v>
          </cell>
          <cell r="AZ366" t="str">
            <v>ASEGURADORA SOLIDARIA DE COLOMBIA</v>
          </cell>
          <cell r="BA366" t="str">
            <v>380-47-994000130681</v>
          </cell>
          <cell r="BB366">
            <v>44950</v>
          </cell>
          <cell r="BC366" t="str">
            <v>CUMPLIMIENTO</v>
          </cell>
          <cell r="BD366">
            <v>25</v>
          </cell>
          <cell r="BE366">
            <v>11232002</v>
          </cell>
          <cell r="BF366">
            <v>44949</v>
          </cell>
          <cell r="BG366">
            <v>44951</v>
          </cell>
          <cell r="BH366">
            <v>45257</v>
          </cell>
          <cell r="BI366">
            <v>44951</v>
          </cell>
          <cell r="BJ366" t="str">
            <v>D. GESTION TECNOLOGIAS DE LA INFORMACION Y COMUNICACIONES</v>
          </cell>
          <cell r="BK366" t="str">
            <v>ERNESTO RAMIREZ VIRGUEZ</v>
          </cell>
          <cell r="BM366">
            <v>80097261</v>
          </cell>
          <cell r="BN366" t="str">
            <v>GRUPO DE GESTION DE OPERACIONES DE SISTEMAS DE INFORMACION</v>
          </cell>
          <cell r="BO366" t="str">
            <v>GESTOR DE OPERACIONES</v>
          </cell>
          <cell r="BP366" t="str">
            <v>ROSA ELIANA RODRIGUEZ BERNAL</v>
          </cell>
          <cell r="BQ366" t="str">
            <v>TERMINADO</v>
          </cell>
          <cell r="BR366" t="str">
            <v>MASCULINO</v>
          </cell>
          <cell r="BS366" t="str">
            <v>Bogotá</v>
          </cell>
          <cell r="BT366" t="str">
            <v>CL 64 C 75 42</v>
          </cell>
          <cell r="BU366">
            <v>3016982959</v>
          </cell>
          <cell r="BV366" t="str">
            <v>andrespachonb@hotmail.com</v>
          </cell>
          <cell r="BW366">
            <v>28741</v>
          </cell>
          <cell r="BX366">
            <v>44504</v>
          </cell>
          <cell r="BY366">
            <v>43</v>
          </cell>
          <cell r="BZ366" t="str">
            <v>SANITAS</v>
          </cell>
          <cell r="CA366" t="str">
            <v>PORVENIR</v>
          </cell>
          <cell r="CB366" t="str">
            <v>POSITIVA</v>
          </cell>
          <cell r="CC366" t="str">
            <v>INGENIERO DE SISTEMAS</v>
          </cell>
          <cell r="CD366"/>
          <cell r="CE366"/>
          <cell r="CF366"/>
          <cell r="CG366"/>
          <cell r="CH366" t="str">
            <v>CO1.PCCNTR.4449021</v>
          </cell>
          <cell r="CI366"/>
          <cell r="CJ366"/>
          <cell r="CK366"/>
          <cell r="CL366"/>
          <cell r="CM366"/>
          <cell r="CN366"/>
          <cell r="CO366"/>
        </row>
        <row r="367">
          <cell r="C367">
            <v>536</v>
          </cell>
          <cell r="D367" t="str">
            <v>ADRES-CPS-536-2023</v>
          </cell>
          <cell r="E367" t="str">
            <v>ORDEN DE COMPRA 109565</v>
          </cell>
          <cell r="F367" t="str">
            <v xml:space="preserve">PRESTACION DE SERVICIOS </v>
          </cell>
          <cell r="G367" t="str">
            <v>INICIAL</v>
          </cell>
          <cell r="H367">
            <v>45062</v>
          </cell>
          <cell r="I367" t="str">
            <v>GRUPO EMPRESARIAL JHS SAS</v>
          </cell>
          <cell r="J367" t="str">
            <v>Nit</v>
          </cell>
          <cell r="K367">
            <v>900205684</v>
          </cell>
          <cell r="L367">
            <v>3</v>
          </cell>
          <cell r="M367" t="str">
            <v>Bogotá</v>
          </cell>
          <cell r="N367" t="str">
            <v>J</v>
          </cell>
          <cell r="O367" t="str">
            <v>Viviana Marcela Ramirez Solano</v>
          </cell>
          <cell r="P367"/>
          <cell r="Q367" t="str">
            <v>N/A</v>
          </cell>
          <cell r="R367">
            <v>45064</v>
          </cell>
          <cell r="S367">
            <v>46022</v>
          </cell>
          <cell r="T367">
            <v>958</v>
          </cell>
          <cell r="U367">
            <v>46022</v>
          </cell>
          <cell r="V367"/>
          <cell r="W367" t="str">
            <v>Prestación de servicio público de transporte terrestre automo_x0002_tor especial para el desplaza_x0002_miento de los funcionarios y contratistas de la Administra_x0002_dora de los Recursos del Sis_x0002_tema General de Seguridad So_x0002_cial en Salud</v>
          </cell>
          <cell r="X367"/>
          <cell r="Y367"/>
          <cell r="Z367"/>
          <cell r="AA367">
            <v>585729000</v>
          </cell>
          <cell r="AB367">
            <v>585729000</v>
          </cell>
          <cell r="AC367"/>
          <cell r="AD367"/>
          <cell r="AE367"/>
          <cell r="AF367"/>
          <cell r="AG367"/>
          <cell r="AH367"/>
          <cell r="AI367"/>
          <cell r="AJ367"/>
          <cell r="AK367"/>
          <cell r="AL367"/>
          <cell r="AM367"/>
          <cell r="AN367"/>
          <cell r="AO367"/>
          <cell r="AP367"/>
          <cell r="AQ367"/>
          <cell r="AR367">
            <v>627</v>
          </cell>
          <cell r="AS367">
            <v>45048</v>
          </cell>
          <cell r="AT367">
            <v>308138711</v>
          </cell>
          <cell r="AU367">
            <v>8115</v>
          </cell>
          <cell r="AV367">
            <v>45062</v>
          </cell>
          <cell r="AW367">
            <v>308138711</v>
          </cell>
          <cell r="AX367" t="str">
            <v>A-02-02-02-006-006-01</v>
          </cell>
          <cell r="AY367" t="str">
            <v>SERVICIOS DE ALQUILER DE VEHÍCULOS DE TRANSPORTE CON OPERARIO</v>
          </cell>
          <cell r="AZ367" t="str">
            <v>SEGUROS DEL ESTADO</v>
          </cell>
          <cell r="BA367" t="str">
            <v>14-44-101182453</v>
          </cell>
          <cell r="BB367">
            <v>45063</v>
          </cell>
          <cell r="BC367" t="str">
            <v>CUMPLIMIENTO- PAGO DE SALARIOS PRESTACIONES LEGALES E INDEMNIZACIONES</v>
          </cell>
          <cell r="BD367"/>
          <cell r="BE367" t="str">
            <v>58.572.900
58.572.900</v>
          </cell>
          <cell r="BF367">
            <v>45062</v>
          </cell>
          <cell r="BG367">
            <v>45064</v>
          </cell>
          <cell r="BH367">
            <v>47118</v>
          </cell>
          <cell r="BI367" t="str">
            <v>N/A</v>
          </cell>
          <cell r="BJ367"/>
          <cell r="BK367" t="str">
            <v>JUAN CARLOS BORDA RIVAS-JAIRO ALEJANDRO BARON RUBIANO RAD 20236400050483 A PARTIR DEL 10 AL 31 DE AGOSTO DE 2023</v>
          </cell>
          <cell r="BL367"/>
          <cell r="BM367"/>
          <cell r="BN367" t="str">
            <v>GRUPO DE GESTIÓN ADMINISTRATIVA Y DOCUMENTAL</v>
          </cell>
          <cell r="BO367" t="str">
            <v>COORDINADOR</v>
          </cell>
          <cell r="BP367" t="str">
            <v>LAURA SANCHEZ SANTAMARIA</v>
          </cell>
          <cell r="BQ367" t="str">
            <v>EN EJECUCION</v>
          </cell>
          <cell r="BR367"/>
          <cell r="BS367"/>
          <cell r="BT367"/>
          <cell r="BU367"/>
          <cell r="BV367"/>
          <cell r="BW367"/>
          <cell r="BX367">
            <v>45247</v>
          </cell>
          <cell r="BY367">
            <v>123</v>
          </cell>
          <cell r="BZ367"/>
          <cell r="CA367"/>
          <cell r="CB367"/>
          <cell r="CC367"/>
          <cell r="CD367"/>
          <cell r="CE367"/>
          <cell r="CF367"/>
          <cell r="CG367"/>
          <cell r="CH367"/>
          <cell r="CI367"/>
          <cell r="CJ367"/>
          <cell r="CK367"/>
          <cell r="CL367"/>
          <cell r="CM367"/>
          <cell r="CN367"/>
          <cell r="CO367"/>
        </row>
        <row r="368">
          <cell r="C368">
            <v>642</v>
          </cell>
          <cell r="D368" t="str">
            <v>ADRES-CPS-642-2023</v>
          </cell>
          <cell r="E368" t="str">
            <v>CONTRATACION DIRECTA</v>
          </cell>
          <cell r="F368" t="str">
            <v>PRESTACION DE SERVICIOS DE APOYO A LA GESTION</v>
          </cell>
          <cell r="G368" t="str">
            <v>INICIAL</v>
          </cell>
          <cell r="H368">
            <v>45084</v>
          </cell>
          <cell r="I368" t="str">
            <v>GUILLERMO LEON MONTILLA GUTIERREZ</v>
          </cell>
          <cell r="J368" t="str">
            <v>CC</v>
          </cell>
          <cell r="K368">
            <v>79923855</v>
          </cell>
          <cell r="L368">
            <v>9</v>
          </cell>
          <cell r="M368" t="str">
            <v>Bogotá</v>
          </cell>
          <cell r="N368" t="str">
            <v>N</v>
          </cell>
          <cell r="O368" t="str">
            <v>N/A</v>
          </cell>
          <cell r="P368" t="str">
            <v>N/A</v>
          </cell>
          <cell r="Q368" t="str">
            <v>N/A</v>
          </cell>
          <cell r="R368">
            <v>45090</v>
          </cell>
          <cell r="S368">
            <v>45291</v>
          </cell>
          <cell r="T368">
            <v>201</v>
          </cell>
          <cell r="U368">
            <v>45291</v>
          </cell>
          <cell r="V368" t="str">
            <v>15 TFTL/TL+4 ME O 6 SES+4 ME</v>
          </cell>
          <cell r="W36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6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68"/>
          <cell r="Z368">
            <v>93151501</v>
          </cell>
          <cell r="AA368">
            <v>32387704</v>
          </cell>
          <cell r="AB368">
            <v>32387704</v>
          </cell>
          <cell r="AC368"/>
          <cell r="AD368"/>
          <cell r="AE368"/>
          <cell r="AF368"/>
          <cell r="AG368"/>
          <cell r="AH368"/>
          <cell r="AI368"/>
          <cell r="AJ368"/>
          <cell r="AK368"/>
          <cell r="AL368"/>
          <cell r="AM368">
            <v>4048463</v>
          </cell>
          <cell r="AN368"/>
          <cell r="AO368"/>
          <cell r="AP368"/>
          <cell r="AQ368" t="str">
            <v>N/A</v>
          </cell>
          <cell r="AR368">
            <v>737</v>
          </cell>
          <cell r="AS368">
            <v>45065</v>
          </cell>
          <cell r="AT368">
            <v>485815560</v>
          </cell>
          <cell r="AU368">
            <v>10066</v>
          </cell>
          <cell r="AV368">
            <v>45085</v>
          </cell>
          <cell r="AW368">
            <v>32387704</v>
          </cell>
          <cell r="AX368" t="str">
            <v>A-02-02-02-008-003-01</v>
          </cell>
          <cell r="AY368" t="str">
            <v>SERVICIOS DE CONSULTORÍA EN ADMINISTRACIÓN Y SERVICIOS DE GESTIÓN; SERVICIOS DE TECNOLOGÍA DE LA INFORMACIÓN</v>
          </cell>
          <cell r="AZ368" t="str">
            <v>ASEGURADORA SOLIDARIA DE COLOMBIA</v>
          </cell>
          <cell r="BA368" t="str">
            <v>376-47-994000021300</v>
          </cell>
          <cell r="BB368">
            <v>45085</v>
          </cell>
          <cell r="BC368" t="str">
            <v>CUMPLIMIENTO</v>
          </cell>
          <cell r="BD368">
            <v>25</v>
          </cell>
          <cell r="BE368">
            <v>8096926</v>
          </cell>
          <cell r="BF368">
            <v>45084</v>
          </cell>
          <cell r="BG368">
            <v>45090</v>
          </cell>
          <cell r="BH368">
            <v>45473</v>
          </cell>
          <cell r="BI368">
            <v>45086</v>
          </cell>
          <cell r="BJ368" t="str">
            <v>D. OTRAS PRESTACIONES</v>
          </cell>
          <cell r="BK368" t="str">
            <v xml:space="preserve">HENRY CEPEDA VEGA-WILLIAM ENRIQUE TORRES RODRIGUEZ RAD 20236400061683 DEL 2 DE OCTUBRE AL 31 DE OCTUBRE </v>
          </cell>
          <cell r="BL368"/>
          <cell r="BM368">
            <v>91151924</v>
          </cell>
          <cell r="BN368" t="str">
            <v>GRUPO DE VERIFICACIÓN Y AUDITORÍA DE CUENTAS</v>
          </cell>
          <cell r="BO368" t="str">
            <v>GESTOR DE OPERACIONES</v>
          </cell>
          <cell r="BP368" t="str">
            <v>ROSA ELIANA RODRIGUEZ BERNAL</v>
          </cell>
          <cell r="BQ368" t="str">
            <v>EN EJECUCION</v>
          </cell>
          <cell r="BR368"/>
          <cell r="BS368"/>
          <cell r="BT368"/>
          <cell r="BU368"/>
          <cell r="BV368"/>
          <cell r="BW368"/>
          <cell r="BX368"/>
          <cell r="BY368"/>
          <cell r="BZ368"/>
          <cell r="CA368"/>
          <cell r="CB368"/>
          <cell r="CC368"/>
          <cell r="CD368"/>
          <cell r="CE368"/>
          <cell r="CF368"/>
          <cell r="CG368"/>
          <cell r="CH368"/>
          <cell r="CI368"/>
          <cell r="CJ368"/>
          <cell r="CK368"/>
          <cell r="CL368"/>
          <cell r="CM368"/>
          <cell r="CN368"/>
          <cell r="CO368"/>
        </row>
        <row r="369">
          <cell r="C369">
            <v>896</v>
          </cell>
          <cell r="D369" t="str">
            <v>ADRES-CPS-896-2023</v>
          </cell>
          <cell r="E369" t="str">
            <v>CONTRATACION DIRECTA</v>
          </cell>
          <cell r="F369" t="str">
            <v>PRESTACION DE SERVICIOS PROFESIONALES</v>
          </cell>
          <cell r="G369" t="str">
            <v>INICIAL</v>
          </cell>
          <cell r="H369">
            <v>45104</v>
          </cell>
          <cell r="I369" t="str">
            <v>GUILLERMO WILCHES MURCIA</v>
          </cell>
          <cell r="J369" t="str">
            <v>CC</v>
          </cell>
          <cell r="K369">
            <v>19151732</v>
          </cell>
          <cell r="L369">
            <v>1</v>
          </cell>
          <cell r="M369"/>
          <cell r="N369" t="str">
            <v>N</v>
          </cell>
          <cell r="O369" t="str">
            <v>N/A</v>
          </cell>
          <cell r="P369" t="str">
            <v>N/A</v>
          </cell>
          <cell r="Q369" t="str">
            <v>N/A</v>
          </cell>
          <cell r="R369">
            <v>45107</v>
          </cell>
          <cell r="S369">
            <v>45291</v>
          </cell>
          <cell r="T369">
            <v>184</v>
          </cell>
          <cell r="U369">
            <v>45291</v>
          </cell>
          <cell r="V369" t="str">
            <v>13 TP+25 MEP</v>
          </cell>
          <cell r="W369"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6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369"/>
          <cell r="Z369">
            <v>93151501</v>
          </cell>
          <cell r="AA369">
            <v>49236477</v>
          </cell>
          <cell r="AB369">
            <v>49236477</v>
          </cell>
          <cell r="AC369"/>
          <cell r="AD369"/>
          <cell r="AE369"/>
          <cell r="AF369"/>
          <cell r="AG369"/>
          <cell r="AH369"/>
          <cell r="AI369"/>
          <cell r="AJ369"/>
          <cell r="AK369"/>
          <cell r="AL369"/>
          <cell r="AM369">
            <v>5182787</v>
          </cell>
          <cell r="AN369"/>
          <cell r="AO369"/>
          <cell r="AP369"/>
          <cell r="AQ369" t="str">
            <v>N/A</v>
          </cell>
          <cell r="AR369">
            <v>604</v>
          </cell>
          <cell r="AS369">
            <v>45016</v>
          </cell>
          <cell r="AT369">
            <v>2806479189</v>
          </cell>
          <cell r="AU369">
            <v>10588</v>
          </cell>
          <cell r="AV369">
            <v>45107</v>
          </cell>
          <cell r="AW369">
            <v>49236477</v>
          </cell>
          <cell r="AX369" t="str">
            <v>A-02-02-02-008-003-01</v>
          </cell>
          <cell r="AY369" t="str">
            <v>SERVICIOS DE CONSULTORÍA EN ADMINISTRACIÓN Y SERVICIOS DE GESTIÓN; SERVICIOS DE TECNOLOGÍA DE LA INFORMACIÓN</v>
          </cell>
          <cell r="AZ369" t="str">
            <v>ASEGURADORA SOLIDARIA DE COLOMBIA</v>
          </cell>
          <cell r="BA369" t="str">
            <v>380-47-994000136582</v>
          </cell>
          <cell r="BB369">
            <v>45105</v>
          </cell>
          <cell r="BC369" t="str">
            <v>CUMPLIMIENTO</v>
          </cell>
          <cell r="BD369">
            <v>25</v>
          </cell>
          <cell r="BE369">
            <v>12309119.25</v>
          </cell>
          <cell r="BF369">
            <v>45104</v>
          </cell>
          <cell r="BG369">
            <v>45106</v>
          </cell>
          <cell r="BH369">
            <v>45476</v>
          </cell>
          <cell r="BI369">
            <v>45106</v>
          </cell>
          <cell r="BJ369" t="str">
            <v>D. OTRAS PRESTACIONES</v>
          </cell>
          <cell r="BK369" t="str">
            <v>EDINSON MAURICIO HERNANDEZ MANRIQUE</v>
          </cell>
          <cell r="BL369"/>
          <cell r="BM369">
            <v>13928254</v>
          </cell>
          <cell r="BN369" t="str">
            <v>GRUPO DE GESTION DE RECONOCIMIENTOS</v>
          </cell>
          <cell r="BO369" t="str">
            <v>GESTOR DE OPERACIONES</v>
          </cell>
          <cell r="BP369" t="str">
            <v>JENNY CAROLINA GARCIA VARON</v>
          </cell>
          <cell r="BQ369" t="str">
            <v>EN EJECUCION</v>
          </cell>
          <cell r="BR369"/>
          <cell r="BS369"/>
          <cell r="BT369"/>
          <cell r="BU369"/>
          <cell r="BV369"/>
          <cell r="BW369"/>
          <cell r="BX369"/>
          <cell r="BY369"/>
          <cell r="BZ369"/>
          <cell r="CA369"/>
          <cell r="CB369"/>
          <cell r="CC369"/>
          <cell r="CD369"/>
          <cell r="CE369"/>
          <cell r="CF369"/>
          <cell r="CG369"/>
          <cell r="CH369"/>
          <cell r="CI369"/>
          <cell r="CJ369"/>
          <cell r="CK369"/>
          <cell r="CL369"/>
          <cell r="CM369"/>
          <cell r="CN369"/>
          <cell r="CO369"/>
        </row>
        <row r="370">
          <cell r="C370">
            <v>766</v>
          </cell>
          <cell r="D370" t="str">
            <v>ADRES-CPS-766-2023</v>
          </cell>
          <cell r="E370" t="str">
            <v>CONTRATACION DIRECTA</v>
          </cell>
          <cell r="F370" t="str">
            <v>PRESTACION DE SERVICIOS PROFESIONALES</v>
          </cell>
          <cell r="G370" t="str">
            <v>INICIAL</v>
          </cell>
          <cell r="H370">
            <v>45092</v>
          </cell>
          <cell r="I370" t="str">
            <v>GUSTAVO ADOLFO MORENO CHIA</v>
          </cell>
          <cell r="J370" t="str">
            <v>CC</v>
          </cell>
          <cell r="K370">
            <v>74184045</v>
          </cell>
          <cell r="L370">
            <v>1</v>
          </cell>
          <cell r="M370"/>
          <cell r="N370" t="str">
            <v>N</v>
          </cell>
          <cell r="O370" t="str">
            <v>N/A</v>
          </cell>
          <cell r="P370" t="str">
            <v>N/A</v>
          </cell>
          <cell r="Q370" t="str">
            <v>N/A</v>
          </cell>
          <cell r="R370">
            <v>45093</v>
          </cell>
          <cell r="S370">
            <v>45291</v>
          </cell>
          <cell r="T370">
            <v>198</v>
          </cell>
          <cell r="U370">
            <v>45291</v>
          </cell>
          <cell r="V370"/>
          <cell r="W370" t="str">
            <v>Prestar servicios profesionales especializados a la Dirección de Otras Prestaciones de la ADRES, liderando las actividades relacionadas con la expedición de solicitudes, informes, actos administrativos y demás actividades relacionadas con el procedimiento especial de reintegro de los recursos pagados o reconocidos sin justa causa que se adelanta por concepto de servicios y tecnologías no financiadas con la UPC; y por atenciones en salud e indemnizaciones por accidentes de tránsito ocasionados por vehículos sin identificar o sin SOAT, eventos terroristas y catástrofes de origen natural, así como en el proceso de reconocimiento y pago de los servicios en mención</v>
          </cell>
          <cell r="X370" t="str">
            <v>1. Verificar y validar los requerimientos funcionales que se gestionen para la automatización del procedimiento de reintegro de los recursos pagados o reconocidos sin justa causa que se adelanta por concepto de servicios y tecnologías no financiadas con la UPC; y por atenciones en salud e indemnizaciones por accidentes de tránsito ocasionados por vehículos sin identificar o sin SOAT, eventos terroristas y catástrofes de origen natural. 2. Verificar y validar los requerimientos funcionales que se gestionen para la automatización de los procesos de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3. Brindar apoyo en la revisión o elaboración de los insumos que se requieran en los trámites de los procesos de verificación, reconocimiento y pago de las cuentas de servicios y tecnologías en salud no financiados con la UPC, así como de las reclamaciones en salud e indemnizaciones por accidentes de tránsito ocasionados por vehículos sin identificar o sin SOAT, eventos terroristas y catástrofes de origen natural. 4. Revisar las solicitudes de aclaración, informes de reintegro, actos administrativos y demás insumos generados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6.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7. Revisar la documentación e insumos relacionados con el proceso que desde la Dirección de Otras Prestaciones se debe adelantar para las entidades que se encuentran en liquidación 8. Revisar y/o responder las respuestas a las peticiones relacionadas con los procesos de
reintegro, reclamaciones y recobros que sean presentadas por los usuarios del sistema,
contratistas, autoridades administrativas y judiciales, entes de control y demás interesados.
9. Entregar al finalizar el plazo de ejecución del contrato, soporte generado por el Sistema de
Gestión Documental que para el efecto tenga implementada la ADRES, en el cual se evidencia
que la documentación asignada se encuentra tramitada.
10. Las demás actividades que se deriven del objeto y naturaleza del contrato, que para el efecto
le asigne la Dirección de Otras Prestaciones.</v>
          </cell>
          <cell r="Y370"/>
          <cell r="Z370">
            <v>93151501</v>
          </cell>
          <cell r="AA370">
            <v>78624014</v>
          </cell>
          <cell r="AB370">
            <v>78624014</v>
          </cell>
          <cell r="AC370"/>
          <cell r="AD370"/>
          <cell r="AE370"/>
          <cell r="AF370"/>
          <cell r="AG370"/>
          <cell r="AH370"/>
          <cell r="AI370"/>
          <cell r="AJ370"/>
          <cell r="AK370"/>
          <cell r="AL370"/>
          <cell r="AM370">
            <v>11232002</v>
          </cell>
          <cell r="AN370"/>
          <cell r="AO370"/>
          <cell r="AP370"/>
          <cell r="AQ370" t="str">
            <v>N/A</v>
          </cell>
          <cell r="AR370">
            <v>762</v>
          </cell>
          <cell r="AS370">
            <v>45071</v>
          </cell>
          <cell r="AT370">
            <v>78624014</v>
          </cell>
          <cell r="AU370">
            <v>10130</v>
          </cell>
          <cell r="AV370">
            <v>45092</v>
          </cell>
          <cell r="AW370">
            <v>78624014</v>
          </cell>
          <cell r="AX370" t="str">
            <v>A-02-02-02-008-003-01</v>
          </cell>
          <cell r="AY370" t="str">
            <v>SERVICIOS DE CONSULTORÍA EN ADMINISTRACIÓN Y SERVICIOS DE GESTIÓN; SERVICIOS DE TECNOLOGÍA DE LA INFORMACIÓN</v>
          </cell>
          <cell r="AZ370" t="str">
            <v>ASEGURADORA SOLIDARIA DE COLOMBIA</v>
          </cell>
          <cell r="BA370" t="str">
            <v>380-47-994000136288</v>
          </cell>
          <cell r="BB370">
            <v>45092</v>
          </cell>
          <cell r="BC370" t="str">
            <v>CUMPLIMIENTO</v>
          </cell>
          <cell r="BD370">
            <v>25</v>
          </cell>
          <cell r="BE370">
            <v>19656003.5</v>
          </cell>
          <cell r="BF370">
            <v>45091</v>
          </cell>
          <cell r="BG370">
            <v>45093</v>
          </cell>
          <cell r="BH370">
            <v>45476</v>
          </cell>
          <cell r="BI370">
            <v>45093</v>
          </cell>
          <cell r="BJ370" t="str">
            <v>D. OTRAS PRESTACIONES</v>
          </cell>
          <cell r="BK370" t="str">
            <v>EDINSON MAURICIO HERNANDEZ MANRIQUE</v>
          </cell>
          <cell r="BL370"/>
          <cell r="BM370">
            <v>13928254</v>
          </cell>
          <cell r="BN370" t="str">
            <v>GRUPO DE GESTION DE RECONOCIMIENTOS</v>
          </cell>
          <cell r="BO370" t="str">
            <v>GESTOR DE OPERACIONES</v>
          </cell>
          <cell r="BP370" t="str">
            <v>KELLY JHOANA ITURRIAGO TORREGROSA</v>
          </cell>
          <cell r="BQ370" t="str">
            <v>EN EJECUCION</v>
          </cell>
          <cell r="BR370"/>
          <cell r="BS370"/>
          <cell r="BT370"/>
          <cell r="BU370"/>
          <cell r="BV370"/>
          <cell r="BW370"/>
          <cell r="BX370"/>
          <cell r="BY370"/>
          <cell r="BZ370"/>
          <cell r="CA370"/>
          <cell r="CB370"/>
          <cell r="CC370"/>
          <cell r="CD370"/>
          <cell r="CE370"/>
          <cell r="CF370"/>
          <cell r="CG370"/>
          <cell r="CH370"/>
          <cell r="CI370"/>
          <cell r="CJ370"/>
          <cell r="CK370"/>
          <cell r="CL370"/>
          <cell r="CM370"/>
          <cell r="CN370"/>
          <cell r="CO370"/>
        </row>
        <row r="371">
          <cell r="C371">
            <v>74</v>
          </cell>
          <cell r="D371" t="str">
            <v>ADRES-CPS-074-2023</v>
          </cell>
          <cell r="E371" t="str">
            <v>CONTRATACION DIRECTA</v>
          </cell>
          <cell r="F371" t="str">
            <v>PRESTACION DE SERVICIOS PROFESIONALES</v>
          </cell>
          <cell r="G371" t="str">
            <v>INICIAL</v>
          </cell>
          <cell r="H371">
            <v>44951</v>
          </cell>
          <cell r="I371" t="str">
            <v>DIEGO FRANCISCO MEDINA HOLGUIN</v>
          </cell>
          <cell r="J371" t="str">
            <v>CC</v>
          </cell>
          <cell r="K371">
            <v>79864625</v>
          </cell>
          <cell r="L371">
            <v>8</v>
          </cell>
          <cell r="M371" t="str">
            <v>Bogotá</v>
          </cell>
          <cell r="N371" t="str">
            <v>N</v>
          </cell>
          <cell r="O371" t="str">
            <v>N/A</v>
          </cell>
          <cell r="P371" t="str">
            <v>N/A</v>
          </cell>
          <cell r="Q371" t="str">
            <v>N/A</v>
          </cell>
          <cell r="R371">
            <v>44953</v>
          </cell>
          <cell r="S371">
            <v>45072</v>
          </cell>
          <cell r="T371">
            <v>119</v>
          </cell>
          <cell r="U371">
            <v>45072</v>
          </cell>
          <cell r="V371" t="str">
            <v>13 TP+25 MEP</v>
          </cell>
          <cell r="W371"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371"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371">
            <v>339</v>
          </cell>
          <cell r="Z371">
            <v>93151501</v>
          </cell>
          <cell r="AA371">
            <v>20731148</v>
          </cell>
          <cell r="AB371">
            <v>20731148</v>
          </cell>
          <cell r="AC371"/>
          <cell r="AD371"/>
          <cell r="AE371"/>
          <cell r="AF371"/>
          <cell r="AG371"/>
          <cell r="AH371"/>
          <cell r="AI371"/>
          <cell r="AJ371"/>
          <cell r="AK371"/>
          <cell r="AL371"/>
          <cell r="AM371">
            <v>5182787</v>
          </cell>
          <cell r="AN371"/>
          <cell r="AO371"/>
          <cell r="AP371"/>
          <cell r="AQ371" t="str">
            <v>N/A</v>
          </cell>
          <cell r="AR371">
            <v>440</v>
          </cell>
          <cell r="AS371">
            <v>44936</v>
          </cell>
          <cell r="AT371">
            <v>684127884</v>
          </cell>
          <cell r="AU371">
            <v>529</v>
          </cell>
          <cell r="AV371">
            <v>44951</v>
          </cell>
          <cell r="AW371">
            <v>20731148</v>
          </cell>
          <cell r="AX371" t="str">
            <v>A-02-02-02-008-003-01</v>
          </cell>
          <cell r="AY371" t="str">
            <v>SERVICIOS DE CONSULTORÍA EN ADMINISTRACIÓN Y SERVICIOS DE GESTIÓN; SERVICIOS DE TECNOLOGÍA DE LA INFORMACIÓN</v>
          </cell>
          <cell r="AZ371" t="str">
            <v>SEGUROS DEL ESTADO</v>
          </cell>
          <cell r="BA371" t="str">
            <v>14-46-101084177</v>
          </cell>
          <cell r="BB371">
            <v>44951</v>
          </cell>
          <cell r="BC371" t="str">
            <v>CUMPLIMIENTO</v>
          </cell>
          <cell r="BD371">
            <v>25</v>
          </cell>
          <cell r="BE371">
            <v>5182787</v>
          </cell>
          <cell r="BF371">
            <v>44950</v>
          </cell>
          <cell r="BG371">
            <v>44952</v>
          </cell>
          <cell r="BH371">
            <v>45260</v>
          </cell>
          <cell r="BI371">
            <v>44953</v>
          </cell>
          <cell r="BJ371" t="str">
            <v>D. OTRAS PRESTACIONES</v>
          </cell>
          <cell r="BK371" t="str">
            <v>WILLIAM ENRIQUE TORRES RODRIGUEZ</v>
          </cell>
          <cell r="BM371">
            <v>11275886</v>
          </cell>
          <cell r="BN371" t="str">
            <v>GRUPO DE VERIFICACION Y AUDITORIA DE CUENTAS</v>
          </cell>
          <cell r="BO371" t="str">
            <v>GESTOR DE OPERACIONES</v>
          </cell>
          <cell r="BP371" t="str">
            <v>ESPERANZA RODRIGUEZ ROLDAN</v>
          </cell>
          <cell r="BQ371" t="str">
            <v>TERMINADO</v>
          </cell>
          <cell r="BR371" t="str">
            <v>MASCULINO</v>
          </cell>
          <cell r="BS371" t="str">
            <v>Bogotá</v>
          </cell>
          <cell r="BT371" t="str">
            <v>Cl 67 B No 68 A - 69 Casa  Bellavista</v>
          </cell>
          <cell r="BU371">
            <v>3186999676</v>
          </cell>
          <cell r="BV371" t="str">
            <v>diegomedina74@gmail.com</v>
          </cell>
          <cell r="BW371">
            <v>28210</v>
          </cell>
          <cell r="BX371">
            <v>45247</v>
          </cell>
          <cell r="BY371">
            <v>46</v>
          </cell>
          <cell r="BZ371" t="str">
            <v>FAMISANAR</v>
          </cell>
          <cell r="CA371" t="str">
            <v>PROTECCION</v>
          </cell>
          <cell r="CB371" t="str">
            <v>POSITIVA</v>
          </cell>
          <cell r="CC371" t="str">
            <v>ADM DE EMPRESAS</v>
          </cell>
          <cell r="CD371"/>
          <cell r="CE371"/>
          <cell r="CF371"/>
          <cell r="CG371"/>
          <cell r="CH371" t="str">
            <v>CO1.PCCNTR.4454851</v>
          </cell>
          <cell r="CI371"/>
          <cell r="CJ371"/>
          <cell r="CK371"/>
          <cell r="CL371"/>
          <cell r="CM371"/>
          <cell r="CN371"/>
          <cell r="CO371"/>
        </row>
        <row r="372">
          <cell r="C372">
            <v>659</v>
          </cell>
          <cell r="D372" t="str">
            <v>ADRES-CPS-659-2023</v>
          </cell>
          <cell r="E372" t="str">
            <v>CONTRATACION DIRECTA</v>
          </cell>
          <cell r="F372" t="str">
            <v>PRESTACION DE SERVICIOS PROFESIONALES</v>
          </cell>
          <cell r="G372" t="str">
            <v>INICIAL</v>
          </cell>
          <cell r="H372">
            <v>45084</v>
          </cell>
          <cell r="I372" t="str">
            <v>HAIYIBE ROCIO PUENTES BECERRA</v>
          </cell>
          <cell r="J372" t="str">
            <v>CC</v>
          </cell>
          <cell r="K372">
            <v>52953312</v>
          </cell>
          <cell r="L372">
            <v>1</v>
          </cell>
          <cell r="M372" t="str">
            <v>Bogotá</v>
          </cell>
          <cell r="N372" t="str">
            <v>N</v>
          </cell>
          <cell r="O372" t="str">
            <v>N/A</v>
          </cell>
          <cell r="P372" t="str">
            <v>N/A</v>
          </cell>
          <cell r="Q372" t="str">
            <v>N/A</v>
          </cell>
          <cell r="R372">
            <v>45085</v>
          </cell>
          <cell r="S372">
            <v>45291</v>
          </cell>
          <cell r="T372">
            <v>206</v>
          </cell>
          <cell r="U372">
            <v>45291</v>
          </cell>
          <cell r="V372"/>
          <cell r="W372" t="str">
            <v>Prestar servicios profesionales en el desarrollo de las actividades de los procesos y subprocesos de compensación del régimen contributivo de salud, así como en los procesos del régimen exceptuado y/o especial de la Subdirección de Liquidaciones del Aseguramiento.</v>
          </cell>
          <cell r="X372" t="str">
            <v>1. Efectuar el seguimiento y monitoreo al proceso de liquidación y reconocimiento de prestaciones económicas y evolución de aportes del régimen especial y exceptuado, validando y verificando los resultados arrojados, el cumplimiento de las diferentes fases y realizando análisis de resultados en cada etapa del proceso. 2. Verificar la documentación relacionada con las solicitudes de los usuarios respecto al proceso de liquidación y reconocimiento de prestaciones económicas del régimen especial y exceptuado, aplicando y mejorando los controles necesarios para garantizar el pago de las prestaciones. 3. Realizar el seguimiento y mesas de trabajo con las diferentes entidades respecto al proceso de saneamiento de aportes patronales del régimen especial y exceptuado, documentando las actividades que surtan de dicho proceso. 4. Proponer mejoras a los procesos que se ejecutan, haciendo las recomendaciones y sugerencias para que se revise su conveniencia y aplicación de conformidad con los procedimientos establecidos en la Subdirección de Liquidaciones del Aseguramiento. 5.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6.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7. Proyectar respuesta a los derechos de petición relacionados con los procesos de liquidación y reconocimiento de prestaciones económicas y devolución de aportes del régimen especial y exceptuado, cuyo trámite le sea asignado. 8. Documentar las actividades objeto de ejecución entregando los respectivos soportes para que la ADRES tenga la trazabilidad de los asuntos desarrollados y asignados. 9. Participar en las reuniones en las cuales sea convocada por el Supervisor del Contrato y que requiera la Subdirección de Liquidación y Garantías en relación con los temas y actividades asignadas de conformidad con objeto del contrato</v>
          </cell>
          <cell r="Y372"/>
          <cell r="Z372">
            <v>93151501</v>
          </cell>
          <cell r="AA372">
            <v>42064316</v>
          </cell>
          <cell r="AB372">
            <v>42064316</v>
          </cell>
          <cell r="AC372"/>
          <cell r="AD372"/>
          <cell r="AE372"/>
          <cell r="AF372"/>
          <cell r="AG372"/>
          <cell r="AH372"/>
          <cell r="AI372"/>
          <cell r="AJ372"/>
          <cell r="AK372"/>
          <cell r="AL372"/>
          <cell r="AM372">
            <v>6009188</v>
          </cell>
          <cell r="AN372"/>
          <cell r="AO372"/>
          <cell r="AP372"/>
          <cell r="AQ372" t="str">
            <v>N/A</v>
          </cell>
          <cell r="AR372">
            <v>743</v>
          </cell>
          <cell r="AS372">
            <v>45071</v>
          </cell>
          <cell r="AT372">
            <v>42064316</v>
          </cell>
          <cell r="AU372">
            <v>10081</v>
          </cell>
          <cell r="AV372">
            <v>45085</v>
          </cell>
          <cell r="AW372">
            <v>42064316</v>
          </cell>
          <cell r="AX372" t="str">
            <v>A-02-02-02-008-003-01</v>
          </cell>
          <cell r="AY372" t="str">
            <v>SERVICIOS DE CONSULTORÍA EN ADMINISTRACIÓN Y SERVICIOS DE GESTIÓN; SERVICIOS DE TECNOLOGÍA DE LA INFORMACIÓN</v>
          </cell>
          <cell r="AZ372" t="str">
            <v>ASEGURADORA SOLIDARIA DE COLOMBIA</v>
          </cell>
          <cell r="BA372" t="str">
            <v>340 47 994000045662</v>
          </cell>
          <cell r="BB372">
            <v>45083</v>
          </cell>
          <cell r="BC372" t="str">
            <v>CUMPLIMIENTO</v>
          </cell>
          <cell r="BD372">
            <v>25</v>
          </cell>
          <cell r="BE372">
            <v>10516079</v>
          </cell>
          <cell r="BF372">
            <v>45083</v>
          </cell>
          <cell r="BG372">
            <v>45085</v>
          </cell>
          <cell r="BH372">
            <v>45478</v>
          </cell>
          <cell r="BI372">
            <v>45085</v>
          </cell>
          <cell r="BJ372" t="str">
            <v>SUBDIRECCIÓN DE LIQUIDACIONES DEL ASEGURAMIENTO</v>
          </cell>
          <cell r="BK372" t="str">
            <v>CLAUDIA PULIDO BUITRAGO</v>
          </cell>
          <cell r="BL372"/>
          <cell r="BM372">
            <v>52351328</v>
          </cell>
          <cell r="BN372" t="str">
            <v>SUBDIRECCION DE LIQUIDACIONES DEL ASEGURAMIENTO</v>
          </cell>
          <cell r="BO372" t="str">
            <v>SUBDIRECTORA</v>
          </cell>
          <cell r="BP372" t="str">
            <v>JOSE WILLMAN TORRRES GOMEZ</v>
          </cell>
          <cell r="BQ372" t="str">
            <v>EN EJECUCION</v>
          </cell>
          <cell r="BR372"/>
          <cell r="BS372"/>
          <cell r="BT372"/>
          <cell r="BU372"/>
          <cell r="BV372"/>
          <cell r="BW372"/>
          <cell r="BX372"/>
          <cell r="BY372"/>
          <cell r="BZ372"/>
          <cell r="CA372"/>
          <cell r="CB372"/>
          <cell r="CC372"/>
          <cell r="CD372"/>
          <cell r="CE372"/>
          <cell r="CF372"/>
          <cell r="CG372"/>
          <cell r="CH372"/>
          <cell r="CI372"/>
          <cell r="CJ372"/>
          <cell r="CK372"/>
          <cell r="CL372"/>
          <cell r="CM372"/>
          <cell r="CN372"/>
          <cell r="CO372"/>
        </row>
        <row r="373">
          <cell r="C373">
            <v>801</v>
          </cell>
          <cell r="D373" t="str">
            <v>ADRES-CPS-801-2023</v>
          </cell>
          <cell r="E373" t="str">
            <v>CONTRATACION DIRECTA</v>
          </cell>
          <cell r="F373" t="str">
            <v>PRESTACION DE SERVICIOS PROFESIONALES</v>
          </cell>
          <cell r="G373" t="str">
            <v>INICIAL</v>
          </cell>
          <cell r="H373">
            <v>45093</v>
          </cell>
          <cell r="I373" t="str">
            <v>HARBEY ORLANDO CASTRO MESA</v>
          </cell>
          <cell r="J373" t="str">
            <v>CC</v>
          </cell>
          <cell r="K373">
            <v>79890860</v>
          </cell>
          <cell r="L373">
            <v>2</v>
          </cell>
          <cell r="M373"/>
          <cell r="N373" t="str">
            <v>N</v>
          </cell>
          <cell r="O373" t="str">
            <v>N/A</v>
          </cell>
          <cell r="P373" t="str">
            <v>N/A</v>
          </cell>
          <cell r="Q373" t="str">
            <v>N/A</v>
          </cell>
          <cell r="R373">
            <v>45098</v>
          </cell>
          <cell r="S373">
            <v>45291</v>
          </cell>
          <cell r="T373">
            <v>193</v>
          </cell>
          <cell r="U373">
            <v>45291</v>
          </cell>
          <cell r="V373" t="str">
            <v>13 TP+25 MEP</v>
          </cell>
          <cell r="W37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7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373"/>
          <cell r="Z373">
            <v>93151501</v>
          </cell>
          <cell r="AA373">
            <v>36279509</v>
          </cell>
          <cell r="AB373">
            <v>36279509</v>
          </cell>
          <cell r="AC373"/>
          <cell r="AD373"/>
          <cell r="AE373"/>
          <cell r="AF373"/>
          <cell r="AG373"/>
          <cell r="AH373"/>
          <cell r="AI373"/>
          <cell r="AJ373"/>
          <cell r="AK373"/>
          <cell r="AL373"/>
          <cell r="AM373">
            <v>5182787</v>
          </cell>
          <cell r="AN373"/>
          <cell r="AO373"/>
          <cell r="AP373"/>
          <cell r="AQ373" t="str">
            <v>N/A</v>
          </cell>
          <cell r="AR373">
            <v>687</v>
          </cell>
          <cell r="AS373">
            <v>45062</v>
          </cell>
          <cell r="AT373">
            <v>943267234</v>
          </cell>
          <cell r="AU373">
            <v>10204</v>
          </cell>
          <cell r="AV373">
            <v>45097</v>
          </cell>
          <cell r="AW373">
            <v>36279509</v>
          </cell>
          <cell r="AX373" t="str">
            <v>A-02-02-02-008-003-01</v>
          </cell>
          <cell r="AY373" t="str">
            <v>SERVICIOS DE CONSULTORÍA EN ADMINISTRACIÓN Y SERVICIOS DE GESTIÓN; SERVICIOS DE TECNOLOGÍA DE LA INFORMACIÓN</v>
          </cell>
          <cell r="AZ373" t="str">
            <v>SEGUROS DEL ESTADO</v>
          </cell>
          <cell r="BA373" t="str">
            <v>14-46101095743</v>
          </cell>
          <cell r="BB373">
            <v>45097</v>
          </cell>
          <cell r="BC373" t="str">
            <v>CUMPLIMIENTO</v>
          </cell>
          <cell r="BD373">
            <v>25</v>
          </cell>
          <cell r="BE373">
            <v>9069877.25</v>
          </cell>
          <cell r="BF373">
            <v>45097</v>
          </cell>
          <cell r="BG373">
            <v>45098</v>
          </cell>
          <cell r="BH373">
            <v>45474</v>
          </cell>
          <cell r="BI373">
            <v>45097</v>
          </cell>
          <cell r="BJ373" t="str">
            <v>D. OTRAS PRESTACIONES</v>
          </cell>
          <cell r="BK373" t="str">
            <v>CAMILO ANDRES PLAZAS VELOZA-WILSON RUBIEL VELASQUEZ CASTAÑEDA RAD 20236400054993 A PARTIR DEL 1 DE SEPTIEMBRE</v>
          </cell>
          <cell r="BL373"/>
          <cell r="BM373">
            <v>4151998</v>
          </cell>
          <cell r="BN373" t="str">
            <v>GRUPO DE VALIDACION DE RESULTADOS DE AUDITORIA</v>
          </cell>
          <cell r="BO373" t="str">
            <v>GESTOR DE OPERACIONES</v>
          </cell>
          <cell r="BP373" t="str">
            <v>JOSE WILLMAN TORRRES GOMEZ</v>
          </cell>
          <cell r="BQ373" t="str">
            <v>EN EJECUCION</v>
          </cell>
          <cell r="BR373"/>
          <cell r="BS373"/>
          <cell r="BT373"/>
          <cell r="BU373"/>
          <cell r="BV373"/>
          <cell r="BW373"/>
          <cell r="BX373"/>
          <cell r="BY373"/>
          <cell r="BZ373"/>
          <cell r="CA373"/>
          <cell r="CB373"/>
          <cell r="CC373"/>
          <cell r="CD373"/>
          <cell r="CE373"/>
          <cell r="CF373"/>
          <cell r="CG373"/>
          <cell r="CH373"/>
          <cell r="CI373"/>
          <cell r="CJ373"/>
          <cell r="CK373"/>
          <cell r="CL373"/>
          <cell r="CM373"/>
          <cell r="CN373"/>
          <cell r="CO373"/>
        </row>
        <row r="374">
          <cell r="C374">
            <v>235</v>
          </cell>
          <cell r="D374" t="str">
            <v>ADRES-CPS-235-2023</v>
          </cell>
          <cell r="E374" t="str">
            <v>CONTRATACION DIRECTA</v>
          </cell>
          <cell r="F374" t="str">
            <v>PRESTACION DE SERVICIOS PROFESIONALES</v>
          </cell>
          <cell r="G374" t="str">
            <v>INICIAL</v>
          </cell>
          <cell r="H374">
            <v>44953</v>
          </cell>
          <cell r="I374" t="str">
            <v>ALDEMAR CASTAÑEDA HERNANDEZ</v>
          </cell>
          <cell r="J374" t="str">
            <v>CC</v>
          </cell>
          <cell r="K374">
            <v>79889223</v>
          </cell>
          <cell r="L374">
            <v>9</v>
          </cell>
          <cell r="M374" t="str">
            <v>Bogotá</v>
          </cell>
          <cell r="N374" t="str">
            <v>N</v>
          </cell>
          <cell r="O374" t="str">
            <v>N/A</v>
          </cell>
          <cell r="P374" t="str">
            <v>N/A</v>
          </cell>
          <cell r="Q374" t="str">
            <v>N/A</v>
          </cell>
          <cell r="R374">
            <v>44957</v>
          </cell>
          <cell r="S374">
            <v>45075</v>
          </cell>
          <cell r="T374">
            <v>118</v>
          </cell>
          <cell r="U374">
            <v>45075</v>
          </cell>
          <cell r="V374" t="str">
            <v>14 TP</v>
          </cell>
          <cell r="W374" t="str">
            <v>Prestar servicios profesionales al Grupo Interno de Gestión del Talento Humano de la Dirección Administrativa y Financiera en el desarrollo de estrategias de divulgación de información sobre las actividades del grupo y la verificación y actualización de información en los sistemas que utiliza para adelantar su gestión</v>
          </cell>
          <cell r="X374" t="str">
            <v>1. Desarrollar estrategias de comunicación respecto a la información de planes. programas. procesos. procedimientos. actividades y trámites suministrados por el Grupo de Gestión del Talento Humano y la Dirección Administrativa y Financiera. que requiera ser divulgada en los canales establecidos por la entidad. 2. Realizar la alocución. presentación y animación de los eventos que se requieran. 3. Apoyar al Grupo de Gestión del Talento Humano y a la Dirección Administrativa y Financiera. en la elaboración de informes y redacción de documentos en el marco de los lineamientos sobre las políticas de comunicaciones de la entidad. 4. Realizar el registro fotográfico o de video de las actividades o eventos requeridos y realizados por el Grupo de Gestión del Talento Humano y la Dirección Administrativa y Financiera a ser promocionados en los medios dispuestos por la entidad. 5. Realizar el registro y actualización de la información de los servidores de la Entidad que debe ser ingresada en los sistemas establecidos y adoptados por el Grupo de Gestión del Talento Humano. 6. Apoyar operativamente en las actividades relacionas con el Sistema de Gestión de la Seguridad y Salud en el Trabajo. el Programa de Bienestar e Incentivos y el Plan de Capacitación. 7. Apoyar como enlace en el comité editorial de los medios comunicativos de la entidad. así como la construcción y organización de la información para los medios tecnológicos que se implementen. 8. Las demás actividades que se deriven del objeto y naturaleza del contrato. que para el efecto le designe el supervisor del contrato</v>
          </cell>
          <cell r="Y374">
            <v>12</v>
          </cell>
          <cell r="Z374" t="str">
            <v>80161507
82131603
82141504</v>
          </cell>
          <cell r="AA374">
            <v>17175768</v>
          </cell>
          <cell r="AB374">
            <v>17175768</v>
          </cell>
          <cell r="AC374"/>
          <cell r="AD374"/>
          <cell r="AE374"/>
          <cell r="AF374"/>
          <cell r="AG374"/>
          <cell r="AH374"/>
          <cell r="AI374"/>
          <cell r="AJ374"/>
          <cell r="AK374"/>
          <cell r="AL374"/>
          <cell r="AM374">
            <v>4293942</v>
          </cell>
          <cell r="AN374"/>
          <cell r="AO374"/>
          <cell r="AP374"/>
          <cell r="AQ374" t="str">
            <v>N/A</v>
          </cell>
          <cell r="AR374">
            <v>544</v>
          </cell>
          <cell r="AS374">
            <v>44943</v>
          </cell>
          <cell r="AT374">
            <v>17175768</v>
          </cell>
          <cell r="AU374">
            <v>912</v>
          </cell>
          <cell r="AV374">
            <v>44939</v>
          </cell>
          <cell r="AW374">
            <v>17175768</v>
          </cell>
          <cell r="AX374" t="str">
            <v>A-02-02-02-008-003-01</v>
          </cell>
          <cell r="AY374" t="str">
            <v>SERVICIOS DE CONSULTORÍA EN ADMINISTRACIÓN Y SERVICIOS DE GESTIÓN; SERVICIOS DE TECNOLOGÍA DE LA INFORMACIÓN</v>
          </cell>
          <cell r="AZ374" t="str">
            <v>ASEGURADORA SOLIDARIA DE COLOMBIA</v>
          </cell>
          <cell r="BA374" t="str">
            <v>380-47-994000131305</v>
          </cell>
          <cell r="BB374">
            <v>44956</v>
          </cell>
          <cell r="BC374" t="str">
            <v>CUMPLIMIENTO</v>
          </cell>
          <cell r="BD374">
            <v>25</v>
          </cell>
          <cell r="BE374">
            <v>4293942</v>
          </cell>
          <cell r="BF374">
            <v>44953</v>
          </cell>
          <cell r="BG374">
            <v>44956</v>
          </cell>
          <cell r="BH374">
            <v>45260</v>
          </cell>
          <cell r="BI374">
            <v>44957</v>
          </cell>
          <cell r="BJ374" t="str">
            <v xml:space="preserve">D. ADMINISTRATIVA Y FINANCIERA  </v>
          </cell>
          <cell r="BK374" t="str">
            <v>FRANCY ABRIL MORALES</v>
          </cell>
          <cell r="BM374">
            <v>52498179</v>
          </cell>
          <cell r="BN374" t="str">
            <v>GRUPO DE GESTIÓN DE TALENTO HUMANO</v>
          </cell>
          <cell r="BO374" t="str">
            <v>GESTOR DE OPERACIONES</v>
          </cell>
          <cell r="BP374" t="str">
            <v>LAURA SANCHEZ SANTAMARIA</v>
          </cell>
          <cell r="BQ374" t="str">
            <v>TERMINADO</v>
          </cell>
          <cell r="BR374" t="str">
            <v>MASCULINO</v>
          </cell>
          <cell r="BS374" t="str">
            <v>Bogotá</v>
          </cell>
          <cell r="BT374" t="str">
            <v>Cll 152 115-20  Int 9 Apto 502</v>
          </cell>
          <cell r="BU374">
            <v>2452999</v>
          </cell>
          <cell r="BV374" t="str">
            <v>aldemar78@yahoo.es</v>
          </cell>
          <cell r="BW374">
            <v>28719</v>
          </cell>
          <cell r="BX374">
            <v>45247</v>
          </cell>
          <cell r="BY374">
            <v>45</v>
          </cell>
          <cell r="BZ374" t="str">
            <v>FAMISANAR</v>
          </cell>
          <cell r="CA374" t="str">
            <v>PORVENIR</v>
          </cell>
          <cell r="CB374" t="str">
            <v>POSITIVA</v>
          </cell>
          <cell r="CC374" t="str">
            <v>COMUNICACION SOCIAL Y PERIODISMO</v>
          </cell>
          <cell r="CD374"/>
          <cell r="CE374"/>
          <cell r="CF374"/>
          <cell r="CG374"/>
          <cell r="CH374" t="str">
            <v>CO1.PCCNTR.4501906</v>
          </cell>
          <cell r="CI374"/>
          <cell r="CJ374"/>
          <cell r="CK374"/>
          <cell r="CL374"/>
          <cell r="CM374"/>
          <cell r="CN374"/>
          <cell r="CO374"/>
        </row>
        <row r="375">
          <cell r="C375">
            <v>811</v>
          </cell>
          <cell r="D375" t="str">
            <v>ADRES-CPS-811-2023</v>
          </cell>
          <cell r="E375" t="str">
            <v>CONTRATACION DIRECTA</v>
          </cell>
          <cell r="F375" t="str">
            <v>PRESTACION DE SERVICIOS DE APOYO A LA GESTION</v>
          </cell>
          <cell r="G375" t="str">
            <v>INICIAL</v>
          </cell>
          <cell r="H375">
            <v>45134</v>
          </cell>
          <cell r="I375" t="str">
            <v>HECTOR EDUARDO PAREDES GUERRERO</v>
          </cell>
          <cell r="J375" t="str">
            <v>CC</v>
          </cell>
          <cell r="K375">
            <v>1049622787</v>
          </cell>
          <cell r="L375">
            <v>6</v>
          </cell>
          <cell r="M375"/>
          <cell r="N375" t="str">
            <v>N</v>
          </cell>
          <cell r="O375" t="str">
            <v>N/A</v>
          </cell>
          <cell r="P375" t="str">
            <v>N/A</v>
          </cell>
          <cell r="Q375" t="str">
            <v>N/A</v>
          </cell>
          <cell r="R375">
            <v>45138</v>
          </cell>
          <cell r="S375">
            <v>45291</v>
          </cell>
          <cell r="T375">
            <v>153</v>
          </cell>
          <cell r="U375">
            <v>45291</v>
          </cell>
          <cell r="V375" t="str">
            <v>15 TFTL/TL+4 ME O 6 SES+4 ME</v>
          </cell>
          <cell r="W375" t="str">
            <v>Adelantar las actividades administrativas y operativas requeridas por la Oficina Asesora Jurídica para el cumplimiento de la gestión de la Administradora de los Recursos del Sistema General de Seguridad Social en Salud - ADRES</v>
          </cell>
          <cell r="X375" t="str">
            <v>1. Realizar las actividades de apoyo relacionadas con la asignación del reparto de las actuaciones de los procesos extrajudiciales, judiciales y procedimientos administrativos en los cuales sea parte o tercero interesado (a ADRES que requiera asignar el Coordinador del Grupo de Representación Judicial, a través de la herramienta digital que disponga la Entidad a los abogados que ejercen la representación judicial de la entidad. 2. Elaborar los poderes que requiera el Coordinador del Grupo de Representación Judicial para que los apoderados de la OAJ ejerzan la defensa judicial y administrativa de la Entidad. 3. Apoyar las actividades de control y seguimiento al trámite oportuno por parte de los apoderados de los asuntos entregados en reparto para evitar vencimientos en las actuaciones procesales. 4. Diligenciar las respectivas bases de datos o aplicativos para efectos del seguimiento y control de los procesos judiciales, derechos de petición, reclamaciones administrativas y demás asuntos relacionados con la defensa judicial y administrativa de la Entidad, que sean de competencia del Grupo de Representación Judicial. 5. Elaborar el cronograma mensual de desplazamientos de funcionarios o contratistas de la OAJ para la vigilancia de los procesos y para el cumplimiento de requerimientos de despachos judiciales o autoridades administrativas que requiera el Coordinador del Grupo de Representación Judicial 6. Entregar la información relacionada con los casos, procesos, conciliaciones y trámites arbitrales al encargado de apoyar la administración del Sistema Ekogui, a fin de que adelante los registros pertinentes y requerimientos a los apoderados. 7. Elaborar y presentar de acuerdo con las disposiciones vigentes los informes relacionados con los procesos judiciales en los que sea parte ADRES, con destino a los organismos de control que lo requieran o las instancias correspondientes. 8. Apoyar en la consecución de los insumos técnicos requeridos para el trámite y contestación de demandas y requerimientos administrativos que sean de competencia del Grupo de Representación Judicial. 9. Realizar el trámite y radicación de requerimientos administrativos que por su naturaleza sean asignados por el Coordinador del Grupo de Representación Judicial para su trámite, dentro del sistema de gestión documental que para tal efecto tenga la entidad. 10. Apoyar con la actividad de revisión de los soportes de las cuentas de cobro de los contratistas asignados al Grupo de Representación Judicial.11. Apoyar con el seguimiento al cumplimiento de los plazos establecidos en las actividades de
responsabilidad del Grupo de Representación Judicial.
12. Proyectar y elaborar los documentos que deban ser proferidos por el Grupo de
Representación Judicial y que requiera el Coordinador en los tiempos requeridos.
13. Apoyar con los trámites operativos y administrativos, sobre aspectos de contratación que
requiera el Grupo de Representación Judicial, bajo las indicaciones del Coordinador del
Grupo,
14. Apoyar con la elaboración de documentos que deban ser proferidos por el Grupo de
Representación Judicial.
15. Asistir a las convocatorias de reuniones que realice el supervisor del contrato y todas aquellas
en las que se requiera de su presencia en la entidad.
16. Cumplir con las demás actividades que se deriven del objeto y naturaleza del presente
contrato</v>
          </cell>
          <cell r="Y375">
            <v>751</v>
          </cell>
          <cell r="Z375">
            <v>80121706</v>
          </cell>
          <cell r="AA375">
            <v>24000000</v>
          </cell>
          <cell r="AB375">
            <v>24000000</v>
          </cell>
          <cell r="AC375"/>
          <cell r="AD375"/>
          <cell r="AE375"/>
          <cell r="AF375"/>
          <cell r="AG375"/>
          <cell r="AH375"/>
          <cell r="AI375"/>
          <cell r="AJ375"/>
          <cell r="AK375"/>
          <cell r="AL375"/>
          <cell r="AM375">
            <v>4000000</v>
          </cell>
          <cell r="AN375"/>
          <cell r="AO375"/>
          <cell r="AP375"/>
          <cell r="AQ375" t="str">
            <v>N/A</v>
          </cell>
          <cell r="AR375">
            <v>695</v>
          </cell>
          <cell r="AS375">
            <v>45063</v>
          </cell>
          <cell r="AT375">
            <v>24000000</v>
          </cell>
          <cell r="AU375">
            <v>13275</v>
          </cell>
          <cell r="AV375">
            <v>45138</v>
          </cell>
          <cell r="AW375">
            <v>24000000</v>
          </cell>
          <cell r="AX375" t="str">
            <v>A-02-02-02-008-002-01</v>
          </cell>
          <cell r="AY375" t="str">
            <v>SERVICIOS JURÍDICOS</v>
          </cell>
          <cell r="AZ375" t="str">
            <v>SEGUROS MUNDIAL</v>
          </cell>
          <cell r="BA375" t="str">
            <v>NB-100273319</v>
          </cell>
          <cell r="BB375">
            <v>45135</v>
          </cell>
          <cell r="BC375" t="str">
            <v>CUMPLIMIENTO</v>
          </cell>
          <cell r="BD375">
            <v>25</v>
          </cell>
          <cell r="BE375">
            <v>6000000</v>
          </cell>
          <cell r="BF375">
            <v>45134</v>
          </cell>
          <cell r="BG375">
            <v>45138</v>
          </cell>
          <cell r="BH375">
            <v>45473</v>
          </cell>
          <cell r="BI375">
            <v>45136</v>
          </cell>
          <cell r="BJ375" t="str">
            <v>O. ASESORA JURIDICA</v>
          </cell>
          <cell r="BK375" t="str">
            <v>CRISTIAN DAVID PAEZ PAEZ</v>
          </cell>
          <cell r="BL375"/>
          <cell r="BM375">
            <v>1049614764</v>
          </cell>
          <cell r="BN375" t="str">
            <v>GRUPO DE REPRESENTACION JUDICIAL</v>
          </cell>
          <cell r="BO375" t="str">
            <v>GESTOR DE OPERACIONES</v>
          </cell>
          <cell r="BP375" t="str">
            <v>DIANA MARCELA SERRANO ASPRILLA</v>
          </cell>
          <cell r="BQ375" t="str">
            <v>EN EJECUCION</v>
          </cell>
          <cell r="BR375"/>
          <cell r="BS375"/>
          <cell r="BT375"/>
          <cell r="BU375"/>
          <cell r="BV375"/>
          <cell r="BW375"/>
          <cell r="BX375"/>
          <cell r="BY375"/>
          <cell r="BZ375"/>
          <cell r="CA375"/>
          <cell r="CB375"/>
          <cell r="CC375"/>
          <cell r="CD375"/>
          <cell r="CE375"/>
          <cell r="CF375"/>
          <cell r="CG375"/>
          <cell r="CH375"/>
          <cell r="CI375"/>
          <cell r="CJ375"/>
          <cell r="CK375"/>
          <cell r="CL375"/>
          <cell r="CM375"/>
          <cell r="CN375"/>
          <cell r="CO375"/>
        </row>
        <row r="376">
          <cell r="C376">
            <v>300</v>
          </cell>
          <cell r="D376" t="str">
            <v>ADRES-CPS-300-2023</v>
          </cell>
          <cell r="E376" t="str">
            <v>CONTRATACION DIRECTA</v>
          </cell>
          <cell r="F376" t="str">
            <v>PRESTACION DE SERVICIOS PROFESIONALES</v>
          </cell>
          <cell r="G376" t="str">
            <v>INICIAL</v>
          </cell>
          <cell r="H376">
            <v>44964</v>
          </cell>
          <cell r="I376" t="str">
            <v>HARBEY ORLANDO CASTRO MESA</v>
          </cell>
          <cell r="J376" t="str">
            <v>CC</v>
          </cell>
          <cell r="K376">
            <v>79890860</v>
          </cell>
          <cell r="L376">
            <v>2</v>
          </cell>
          <cell r="M376" t="str">
            <v>Bogotá</v>
          </cell>
          <cell r="N376" t="str">
            <v>N</v>
          </cell>
          <cell r="O376" t="str">
            <v>N/A</v>
          </cell>
          <cell r="P376" t="str">
            <v>N/A</v>
          </cell>
          <cell r="Q376" t="str">
            <v>N/A</v>
          </cell>
          <cell r="R376">
            <v>44966</v>
          </cell>
          <cell r="S376">
            <v>45085</v>
          </cell>
          <cell r="T376">
            <v>119</v>
          </cell>
          <cell r="U376">
            <v>45085</v>
          </cell>
          <cell r="V376" t="str">
            <v>13 TP+25 MEP</v>
          </cell>
          <cell r="W376"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7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376">
            <v>234</v>
          </cell>
          <cell r="Z376">
            <v>93151501</v>
          </cell>
          <cell r="AA376">
            <v>20731148</v>
          </cell>
          <cell r="AB376">
            <v>20731148</v>
          </cell>
          <cell r="AC376"/>
          <cell r="AD376"/>
          <cell r="AE376"/>
          <cell r="AF376"/>
          <cell r="AG376"/>
          <cell r="AH376"/>
          <cell r="AI376"/>
          <cell r="AJ376"/>
          <cell r="AK376"/>
          <cell r="AL376"/>
          <cell r="AM376">
            <v>5182787</v>
          </cell>
          <cell r="AN376"/>
          <cell r="AO376"/>
          <cell r="AP376"/>
          <cell r="AQ376" t="str">
            <v>N/A</v>
          </cell>
          <cell r="AR376">
            <v>449</v>
          </cell>
          <cell r="AS376">
            <v>44936</v>
          </cell>
          <cell r="AT376">
            <v>539009848</v>
          </cell>
          <cell r="AU376">
            <v>2510</v>
          </cell>
          <cell r="AV376">
            <v>44965</v>
          </cell>
          <cell r="AW376">
            <v>20731148</v>
          </cell>
          <cell r="AX376" t="str">
            <v>A-02-02-02-008-003-01</v>
          </cell>
          <cell r="AY376" t="str">
            <v>SERVICIOS DE CONSULTORÍA EN ADMINISTRACIÓN Y SERVICIOS DE GESTIÓN; SERVICIOS DE TECNOLOGÍA DE LA INFORMACIÓN</v>
          </cell>
          <cell r="AZ376" t="str">
            <v>SEGUROS DEL ESTADO</v>
          </cell>
          <cell r="BA376" t="str">
            <v>62-44-101017322</v>
          </cell>
          <cell r="BB376">
            <v>44965</v>
          </cell>
          <cell r="BC376" t="str">
            <v>CUMPLIMIENTO</v>
          </cell>
          <cell r="BD376">
            <v>25</v>
          </cell>
          <cell r="BE376">
            <v>5182787</v>
          </cell>
          <cell r="BF376">
            <v>44964</v>
          </cell>
          <cell r="BG376">
            <v>44965</v>
          </cell>
          <cell r="BH376">
            <v>45275</v>
          </cell>
          <cell r="BI376">
            <v>44966</v>
          </cell>
          <cell r="BJ376" t="str">
            <v>D. OTRAS PRESTACIONES</v>
          </cell>
          <cell r="BK376" t="str">
            <v>CAMILO ANDRES PLAZAS VELOZA-RODRIGO ALEXANDER MOLINA PALOMARES RAD 20231450019843 DEL 14 DE ABRIL AL 7 DE MAYO DE 2023</v>
          </cell>
          <cell r="BL376"/>
          <cell r="BM376">
            <v>4151998</v>
          </cell>
          <cell r="BN376" t="str">
            <v>GRUPO DE VERIFICACIÓN Y AUDITORÍA DE CUENTAS</v>
          </cell>
          <cell r="BO376" t="str">
            <v>GESTOR DE OPERACIONES</v>
          </cell>
          <cell r="BP376" t="str">
            <v>KARLA MAYELIS MENGUAL REDONDO</v>
          </cell>
          <cell r="BQ376" t="str">
            <v>TERMINADO</v>
          </cell>
          <cell r="BR376" t="str">
            <v>MASCULINO</v>
          </cell>
          <cell r="BS376" t="str">
            <v>Bogotá</v>
          </cell>
          <cell r="BT376" t="str">
            <v xml:space="preserve">CRA 5 No. 45 -25 ap 402 </v>
          </cell>
          <cell r="BU376" t="str">
            <v>4969476/3005673969</v>
          </cell>
          <cell r="BV376" t="str">
            <v>harveyorlandocastro@hotmail.com</v>
          </cell>
          <cell r="BW376">
            <v>28160</v>
          </cell>
          <cell r="BX376">
            <v>45247</v>
          </cell>
          <cell r="BY376">
            <v>46</v>
          </cell>
          <cell r="BZ376" t="str">
            <v>COMPENSAR</v>
          </cell>
          <cell r="CA376" t="str">
            <v>PORVENIR</v>
          </cell>
          <cell r="CB376" t="str">
            <v>POSITIVA</v>
          </cell>
          <cell r="CC376" t="str">
            <v>ABOGADO</v>
          </cell>
          <cell r="CD376"/>
          <cell r="CE376"/>
          <cell r="CF376"/>
          <cell r="CG376"/>
          <cell r="CH376" t="str">
            <v>CO1.PCCNTR.4578164</v>
          </cell>
          <cell r="CI376"/>
          <cell r="CJ376"/>
          <cell r="CK376"/>
          <cell r="CL376"/>
          <cell r="CM376"/>
          <cell r="CN376"/>
          <cell r="CO376"/>
        </row>
        <row r="377">
          <cell r="C377">
            <v>752</v>
          </cell>
          <cell r="D377" t="str">
            <v>ADRES-CPS-752-2023</v>
          </cell>
          <cell r="E377" t="str">
            <v>CONTRATACION DIRECTA</v>
          </cell>
          <cell r="F377" t="str">
            <v>PRESTACION DE SERVICIOS PROFESIONALES</v>
          </cell>
          <cell r="G377" t="str">
            <v>INICIAL</v>
          </cell>
          <cell r="H377">
            <v>45093</v>
          </cell>
          <cell r="I377" t="str">
            <v>HECTOR HERNANDO CASTILLO PEREZ</v>
          </cell>
          <cell r="J377" t="str">
            <v>CC</v>
          </cell>
          <cell r="K377">
            <v>79648079</v>
          </cell>
          <cell r="L377">
            <v>0</v>
          </cell>
          <cell r="M377"/>
          <cell r="N377" t="str">
            <v>N</v>
          </cell>
          <cell r="O377" t="str">
            <v>N/A</v>
          </cell>
          <cell r="P377" t="str">
            <v>N/A</v>
          </cell>
          <cell r="Q377" t="str">
            <v>N/A</v>
          </cell>
          <cell r="R377">
            <v>45097</v>
          </cell>
          <cell r="S377">
            <v>45291</v>
          </cell>
          <cell r="T377">
            <v>194</v>
          </cell>
          <cell r="U377">
            <v>45291</v>
          </cell>
          <cell r="V377" t="str">
            <v>13 TP+25 MEP</v>
          </cell>
          <cell r="W377"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377"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377"/>
          <cell r="Z377">
            <v>93151501</v>
          </cell>
          <cell r="AA377">
            <v>36279509</v>
          </cell>
          <cell r="AB377">
            <v>36279509</v>
          </cell>
          <cell r="AC377"/>
          <cell r="AD377"/>
          <cell r="AE377"/>
          <cell r="AF377"/>
          <cell r="AG377"/>
          <cell r="AH377"/>
          <cell r="AI377"/>
          <cell r="AJ377"/>
          <cell r="AK377"/>
          <cell r="AL377"/>
          <cell r="AM377">
            <v>5182787</v>
          </cell>
          <cell r="AN377"/>
          <cell r="AO377"/>
          <cell r="AP377"/>
          <cell r="AQ377" t="str">
            <v>N/A</v>
          </cell>
          <cell r="AR377">
            <v>687</v>
          </cell>
          <cell r="AS377">
            <v>45062</v>
          </cell>
          <cell r="AT377">
            <v>943267234</v>
          </cell>
          <cell r="AU377">
            <v>10187</v>
          </cell>
          <cell r="AV377">
            <v>45097</v>
          </cell>
          <cell r="AW377">
            <v>36279509</v>
          </cell>
          <cell r="AX377" t="str">
            <v>A-02-02-02-008-003-01</v>
          </cell>
          <cell r="AY377" t="str">
            <v>SERVICIOS DE CONSULTORÍA EN ADMINISTRACIÓN Y SERVICIOS DE GESTIÓN; SERVICIOS DE TECNOLOGÍA DE LA INFORMACIÓN</v>
          </cell>
          <cell r="AZ377" t="str">
            <v>SEGUROS DEL ESTADO</v>
          </cell>
          <cell r="BA377" t="str">
            <v>14-44-101185318</v>
          </cell>
          <cell r="BB377">
            <v>45093</v>
          </cell>
          <cell r="BC377" t="str">
            <v>CUMPLIMIENTO</v>
          </cell>
          <cell r="BD377">
            <v>25</v>
          </cell>
          <cell r="BE377">
            <v>9069877.25</v>
          </cell>
          <cell r="BF377">
            <v>45093</v>
          </cell>
          <cell r="BG377">
            <v>45094</v>
          </cell>
          <cell r="BH377">
            <v>45493</v>
          </cell>
          <cell r="BI377">
            <v>45094</v>
          </cell>
          <cell r="BJ377" t="str">
            <v>D. OTRAS PRESTACIONES</v>
          </cell>
          <cell r="BK377" t="str">
            <v>LEIDY JANNETH LUIS CUERVO-LUISA FERNANDA DÍAZ GONZÁLEZ RAD 20236400064913 A PARTIR DEL 13 DE OCTUBRE AL 3 DE NOVIEMBRE</v>
          </cell>
          <cell r="BL377"/>
          <cell r="BM377">
            <v>53062135</v>
          </cell>
          <cell r="BN377" t="str">
            <v>GRUPO DE VALIDACIÓN DE RESULTADOS DE AUDITORÍA</v>
          </cell>
          <cell r="BO377" t="str">
            <v>GESTOR DE OPERACIONES</v>
          </cell>
          <cell r="BP377" t="str">
            <v>JUAN CAMILO MARTINEZ RODRIGUEZ</v>
          </cell>
          <cell r="BQ377" t="str">
            <v>EN EJECUCION</v>
          </cell>
          <cell r="BR377"/>
          <cell r="BS377"/>
          <cell r="BT377"/>
          <cell r="BU377"/>
          <cell r="BV377"/>
          <cell r="BW377"/>
          <cell r="BX377"/>
          <cell r="BY377"/>
          <cell r="BZ377"/>
          <cell r="CA377"/>
          <cell r="CB377"/>
          <cell r="CC377"/>
          <cell r="CD377"/>
          <cell r="CE377"/>
          <cell r="CF377"/>
          <cell r="CG377"/>
          <cell r="CH377"/>
          <cell r="CI377"/>
          <cell r="CJ377"/>
          <cell r="CK377"/>
          <cell r="CL377"/>
          <cell r="CM377"/>
          <cell r="CN377"/>
          <cell r="CO377"/>
        </row>
        <row r="378">
          <cell r="C378">
            <v>33</v>
          </cell>
          <cell r="D378" t="str">
            <v>ADRES-CPS-033-2023</v>
          </cell>
          <cell r="E378" t="str">
            <v>CONTRATACION DIRECTA</v>
          </cell>
          <cell r="F378" t="str">
            <v>PRESTACION DE SERVICIOS DE APOYO A LA GESTION</v>
          </cell>
          <cell r="G378" t="str">
            <v>INICIAL</v>
          </cell>
          <cell r="H378">
            <v>44944</v>
          </cell>
          <cell r="I378" t="str">
            <v>IVAN GUIOVANNY BERNAL CAMACHO</v>
          </cell>
          <cell r="J378" t="str">
            <v>CC</v>
          </cell>
          <cell r="K378">
            <v>79893564</v>
          </cell>
          <cell r="L378">
            <v>0</v>
          </cell>
          <cell r="M378" t="str">
            <v>Madrid</v>
          </cell>
          <cell r="N378" t="str">
            <v>N</v>
          </cell>
          <cell r="O378" t="str">
            <v>N/A</v>
          </cell>
          <cell r="P378" t="str">
            <v>N/A</v>
          </cell>
          <cell r="Q378" t="str">
            <v>N/A</v>
          </cell>
          <cell r="R378">
            <v>44949</v>
          </cell>
          <cell r="S378">
            <v>45068</v>
          </cell>
          <cell r="T378">
            <v>119</v>
          </cell>
          <cell r="U378">
            <v>45068</v>
          </cell>
          <cell r="V378" t="str">
            <v>15 TFTL/TL+4 ME O 6 SES+4 ME</v>
          </cell>
          <cell r="W378"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378"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v>
          </cell>
          <cell r="Y378">
            <v>218</v>
          </cell>
          <cell r="Z378">
            <v>93151501</v>
          </cell>
          <cell r="AA378">
            <v>15900496</v>
          </cell>
          <cell r="AB378">
            <v>15900496</v>
          </cell>
          <cell r="AC378"/>
          <cell r="AD378"/>
          <cell r="AE378"/>
          <cell r="AF378"/>
          <cell r="AG378"/>
          <cell r="AH378"/>
          <cell r="AI378"/>
          <cell r="AJ378"/>
          <cell r="AK378"/>
          <cell r="AL378"/>
          <cell r="AM378">
            <v>3975124</v>
          </cell>
          <cell r="AN378"/>
          <cell r="AO378"/>
          <cell r="AP378"/>
          <cell r="AQ378" t="str">
            <v>N/A</v>
          </cell>
          <cell r="AR378">
            <v>441</v>
          </cell>
          <cell r="AS378">
            <v>44936</v>
          </cell>
          <cell r="AT378">
            <v>63601984</v>
          </cell>
          <cell r="AU378">
            <v>423</v>
          </cell>
          <cell r="AV378">
            <v>44945</v>
          </cell>
          <cell r="AW378">
            <v>15900496</v>
          </cell>
          <cell r="AX378" t="str">
            <v>A-02-02-02-008-003-01</v>
          </cell>
          <cell r="AY378" t="str">
            <v>SERVICIOS DE CONSULTORÍA EN ADMINISTRACIÓN Y SERVICIOS DE GESTIÓN; SERVICIOS DE TECNOLOGÍA DE LA INFORMACIÓN</v>
          </cell>
          <cell r="AZ378" t="str">
            <v>SEGUROS DEL ESTADO</v>
          </cell>
          <cell r="BA378" t="str">
            <v>14-46-101083298</v>
          </cell>
          <cell r="BB378">
            <v>44944</v>
          </cell>
          <cell r="BC378" t="str">
            <v>CUMPLIMIENTO</v>
          </cell>
          <cell r="BD378">
            <v>25</v>
          </cell>
          <cell r="BE378">
            <v>3975124</v>
          </cell>
          <cell r="BF378">
            <v>44944</v>
          </cell>
          <cell r="BG378">
            <v>44946</v>
          </cell>
          <cell r="BH378">
            <v>45278</v>
          </cell>
          <cell r="BI378">
            <v>44946</v>
          </cell>
          <cell r="BJ378" t="str">
            <v>D. OTRAS PRESTACIONES</v>
          </cell>
          <cell r="BK378" t="str">
            <v>LEIDY JANNETH LUIS CUERVO</v>
          </cell>
          <cell r="BL378"/>
          <cell r="BM378">
            <v>53062135</v>
          </cell>
          <cell r="BN378" t="str">
            <v>GRUPO DE VALIDACIÓN DE RESULTADOS DE AUDITORÍA</v>
          </cell>
          <cell r="BO378" t="str">
            <v>GESTOR DE OPERACIONES</v>
          </cell>
          <cell r="BP378" t="str">
            <v>ESPERANZA RODRIGUEZ ROLDAN</v>
          </cell>
          <cell r="BQ378" t="str">
            <v>TERMINADO</v>
          </cell>
          <cell r="BR378" t="str">
            <v>MASCULINO</v>
          </cell>
          <cell r="BS378" t="str">
            <v>Madrid</v>
          </cell>
          <cell r="BT378" t="str">
            <v>Cll 19 8 90 E Reserva de Madrid. Palmar t19 ap 302</v>
          </cell>
          <cell r="BU378">
            <v>3002649321</v>
          </cell>
          <cell r="BV378" t="str">
            <v xml:space="preserve">iguiovanny@gmail.com </v>
          </cell>
          <cell r="BW378">
            <v>28390</v>
          </cell>
          <cell r="BX378">
            <v>45247</v>
          </cell>
          <cell r="BY378">
            <v>46</v>
          </cell>
          <cell r="BZ378" t="str">
            <v>ALIANSALUD</v>
          </cell>
          <cell r="CA378" t="str">
            <v>COLPENSIONES</v>
          </cell>
          <cell r="CB378" t="str">
            <v>POSITIVA</v>
          </cell>
          <cell r="CC378" t="str">
            <v>PSICOLOGO</v>
          </cell>
          <cell r="CD378"/>
          <cell r="CE378"/>
          <cell r="CF378"/>
          <cell r="CG378"/>
          <cell r="CH378" t="str">
            <v>CO1.PCCNTR.4410520</v>
          </cell>
          <cell r="CI378"/>
          <cell r="CJ378"/>
          <cell r="CK378"/>
          <cell r="CL378"/>
          <cell r="CM378"/>
          <cell r="CN378"/>
          <cell r="CO378"/>
        </row>
        <row r="379">
          <cell r="C379">
            <v>458</v>
          </cell>
          <cell r="D379" t="str">
            <v>ADRES-CPS-458-2023</v>
          </cell>
          <cell r="E379" t="str">
            <v>CONTRATACION DIRECTA</v>
          </cell>
          <cell r="F379" t="str">
            <v>PRESTACION DE SERVICIOS DE APOYO A LA GESTION</v>
          </cell>
          <cell r="G379" t="str">
            <v>INICIAL</v>
          </cell>
          <cell r="H379">
            <v>45055</v>
          </cell>
          <cell r="I379" t="str">
            <v>HECTOR MANUEL CAYCEDO CASTILLO</v>
          </cell>
          <cell r="J379" t="str">
            <v>CC</v>
          </cell>
          <cell r="K379">
            <v>1032393111</v>
          </cell>
          <cell r="L379">
            <v>2</v>
          </cell>
          <cell r="M379" t="str">
            <v>Bogotá</v>
          </cell>
          <cell r="N379" t="str">
            <v>N</v>
          </cell>
          <cell r="O379" t="str">
            <v>N/A</v>
          </cell>
          <cell r="P379" t="str">
            <v>N/A</v>
          </cell>
          <cell r="Q379" t="str">
            <v>N/A</v>
          </cell>
          <cell r="R379">
            <v>45056</v>
          </cell>
          <cell r="S379">
            <v>45291</v>
          </cell>
          <cell r="T379">
            <v>235</v>
          </cell>
          <cell r="U379">
            <v>45291</v>
          </cell>
          <cell r="V379" t="str">
            <v>15 TFTL/TL+4 ME O 6 SES+4 ME</v>
          </cell>
          <cell r="W37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37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379"/>
          <cell r="Z379">
            <v>93151501</v>
          </cell>
          <cell r="AA379">
            <v>38460399</v>
          </cell>
          <cell r="AB379">
            <v>38460399</v>
          </cell>
          <cell r="AC379"/>
          <cell r="AD379"/>
          <cell r="AE379"/>
          <cell r="AF379"/>
          <cell r="AG379"/>
          <cell r="AH379"/>
          <cell r="AI379"/>
          <cell r="AJ379"/>
          <cell r="AK379"/>
          <cell r="AL379"/>
          <cell r="AM379">
            <v>4048463</v>
          </cell>
          <cell r="AN379"/>
          <cell r="AO379"/>
          <cell r="AP379"/>
          <cell r="AQ379" t="str">
            <v>N/A</v>
          </cell>
          <cell r="AR379">
            <v>605</v>
          </cell>
          <cell r="AS379">
            <v>45016</v>
          </cell>
          <cell r="AT379">
            <v>1999940748</v>
          </cell>
          <cell r="AU379">
            <v>8019</v>
          </cell>
          <cell r="AV379">
            <v>45055</v>
          </cell>
          <cell r="AW379">
            <v>38460399</v>
          </cell>
          <cell r="AX379" t="str">
            <v>A-02-02-02-008-003-01</v>
          </cell>
          <cell r="AY379" t="str">
            <v>SERVICIOS DE CONSULTORÍA EN ADMINISTRACIÓN Y SERVICIOS DE GESTIÓN; SERVICIOS DE TECNOLOGÍA DE LA INFORMACIÓN</v>
          </cell>
          <cell r="AZ379" t="str">
            <v>ASEGURADORA SOLIDARIA DE COLOMBIA</v>
          </cell>
          <cell r="BA379" t="str">
            <v>340-47-994000045070</v>
          </cell>
          <cell r="BB379">
            <v>45056</v>
          </cell>
          <cell r="BC379" t="str">
            <v>CUMPLIMIENTO</v>
          </cell>
          <cell r="BD379">
            <v>25</v>
          </cell>
          <cell r="BE379">
            <v>9615099.75</v>
          </cell>
          <cell r="BF379">
            <v>45055</v>
          </cell>
          <cell r="BG379">
            <v>45056</v>
          </cell>
          <cell r="BH379">
            <v>45478</v>
          </cell>
          <cell r="BI379">
            <v>45056</v>
          </cell>
          <cell r="BJ379" t="str">
            <v>D. OTRAS PRESTACIONES</v>
          </cell>
          <cell r="BK379" t="str">
            <v>JULIAN ANDRES BURITICA MEJIA-EDINSON MAURICIO HERNANDEZ MANRIQUE RAD 20236400056443 A PARTIR DEL 11 AL 29 DE SEPTIEMBRE</v>
          </cell>
          <cell r="BL379"/>
          <cell r="BM379">
            <v>1078366532</v>
          </cell>
          <cell r="BN379" t="str">
            <v>GRUPO DE GESTIÓN DE RECONOCIMIENTOS</v>
          </cell>
          <cell r="BO379" t="str">
            <v>GESTOR DE OPERACIONES</v>
          </cell>
          <cell r="BP379" t="str">
            <v>KARLA MAYELIS MENGUAL REDONDO</v>
          </cell>
          <cell r="BQ379" t="str">
            <v>EN EJECUCION</v>
          </cell>
          <cell r="BR379" t="str">
            <v>MASCULINO</v>
          </cell>
          <cell r="BS379" t="str">
            <v>Bogotá</v>
          </cell>
          <cell r="BT379" t="str">
            <v>Cra 68G - 9C 97 Villa Veronica Etapa 2 bloque 4 apto 1005</v>
          </cell>
          <cell r="BU379">
            <v>5311582</v>
          </cell>
          <cell r="BV379" t="str">
            <v>manolete_rules@hotmail.com</v>
          </cell>
          <cell r="BW379">
            <v>31923</v>
          </cell>
          <cell r="BX379">
            <v>45247</v>
          </cell>
          <cell r="BY379">
            <v>36</v>
          </cell>
          <cell r="BZ379" t="str">
            <v>SANITAS EPS</v>
          </cell>
          <cell r="CA379" t="str">
            <v>SKANCIA</v>
          </cell>
          <cell r="CB379" t="str">
            <v>POSITIVA</v>
          </cell>
          <cell r="CC379" t="str">
            <v>TECNOLOGO EN GESTION LOGISTICA</v>
          </cell>
          <cell r="CD379"/>
          <cell r="CE379"/>
          <cell r="CF379"/>
          <cell r="CG379"/>
          <cell r="CH379" t="str">
            <v>CO1.PCCNTR.4909607</v>
          </cell>
          <cell r="CI379"/>
          <cell r="CJ379"/>
          <cell r="CK379"/>
          <cell r="CL379"/>
          <cell r="CM379"/>
          <cell r="CN379"/>
          <cell r="CO379"/>
        </row>
        <row r="380">
          <cell r="C380">
            <v>156</v>
          </cell>
          <cell r="D380" t="str">
            <v>ADRES-CPS-156-2023</v>
          </cell>
          <cell r="E380" t="str">
            <v>CONTRATACION DIRECTA</v>
          </cell>
          <cell r="F380" t="str">
            <v>PRESTACION DE SERVICIOS DE APOYO A LA GESTION</v>
          </cell>
          <cell r="G380" t="str">
            <v>INICIAL</v>
          </cell>
          <cell r="H380">
            <v>44950</v>
          </cell>
          <cell r="I380" t="str">
            <v>GUILLERMO LEON MONTILLA GUTIERREZ</v>
          </cell>
          <cell r="J380" t="str">
            <v>CC</v>
          </cell>
          <cell r="K380">
            <v>79923855</v>
          </cell>
          <cell r="L380">
            <v>9</v>
          </cell>
          <cell r="M380" t="str">
            <v>Bogotá</v>
          </cell>
          <cell r="N380" t="str">
            <v>N</v>
          </cell>
          <cell r="O380" t="str">
            <v>N/A</v>
          </cell>
          <cell r="P380" t="str">
            <v>N/A</v>
          </cell>
          <cell r="Q380" t="str">
            <v>N/A</v>
          </cell>
          <cell r="R380">
            <v>44953</v>
          </cell>
          <cell r="S380">
            <v>45072</v>
          </cell>
          <cell r="T380">
            <v>119</v>
          </cell>
          <cell r="U380">
            <v>45072</v>
          </cell>
          <cell r="V380" t="str">
            <v>15 TFTL/TL+4 ME O 6 SES+4 ME</v>
          </cell>
          <cell r="W380"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80"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80">
            <v>288</v>
          </cell>
          <cell r="Z380">
            <v>93151501</v>
          </cell>
          <cell r="AA380">
            <v>16193852</v>
          </cell>
          <cell r="AB380">
            <v>16193852</v>
          </cell>
          <cell r="AC380"/>
          <cell r="AD380"/>
          <cell r="AE380"/>
          <cell r="AF380"/>
          <cell r="AG380"/>
          <cell r="AH380"/>
          <cell r="AI380"/>
          <cell r="AJ380"/>
          <cell r="AK380"/>
          <cell r="AL380"/>
          <cell r="AM380">
            <v>4048463</v>
          </cell>
          <cell r="AN380"/>
          <cell r="AO380"/>
          <cell r="AP380"/>
          <cell r="AQ380" t="str">
            <v>N/A</v>
          </cell>
          <cell r="AR380">
            <v>432</v>
          </cell>
          <cell r="AS380">
            <v>44936</v>
          </cell>
          <cell r="AT380">
            <v>615366376</v>
          </cell>
          <cell r="AU380">
            <v>482</v>
          </cell>
          <cell r="AV380">
            <v>44950</v>
          </cell>
          <cell r="AW380">
            <v>16193852</v>
          </cell>
          <cell r="AX380" t="str">
            <v>A-02-02-02-008-003-01</v>
          </cell>
          <cell r="AY380" t="str">
            <v>SERVICIOS DE CONSULTORÍA EN ADMINISTRACIÓN Y SERVICIOS DE GESTIÓN; SERVICIOS DE TECNOLOGÍA DE LA INFORMACIÓN</v>
          </cell>
          <cell r="AZ380" t="str">
            <v>ASEGURADORA SOLIDARIA DE COLOMBIA</v>
          </cell>
          <cell r="BA380" t="str">
            <v>376-47-994000020476</v>
          </cell>
          <cell r="BB380">
            <v>44952</v>
          </cell>
          <cell r="BC380" t="str">
            <v>CUMPLIMIENTO</v>
          </cell>
          <cell r="BD380">
            <v>25</v>
          </cell>
          <cell r="BE380">
            <v>4048463</v>
          </cell>
          <cell r="BF380">
            <v>44950</v>
          </cell>
          <cell r="BG380">
            <v>44952</v>
          </cell>
          <cell r="BH380">
            <v>45260</v>
          </cell>
          <cell r="BI380">
            <v>44951</v>
          </cell>
          <cell r="BJ380" t="str">
            <v>D. OTRAS PRESTACIONES</v>
          </cell>
          <cell r="BK380" t="str">
            <v>MAURICIO ANDRES GONZALEZ ANTOLINEZ-JHAN PIERO CAMPOS CUELLAR RAD 20231450026523 DEL 2 AL 23 DE MAYO DE 2023</v>
          </cell>
          <cell r="BL380"/>
          <cell r="BM380">
            <v>80074021</v>
          </cell>
          <cell r="BN380" t="str">
            <v>GRUPO DE GESTIÓN DE RECONOCIMIENTOS</v>
          </cell>
          <cell r="BO380" t="str">
            <v>GESTOR DE OPERACIONES</v>
          </cell>
          <cell r="BP380" t="str">
            <v>JOSE WILLMAN TORRRES GOMEZ</v>
          </cell>
          <cell r="BQ380" t="str">
            <v>TERMINADO</v>
          </cell>
          <cell r="BR380" t="str">
            <v>MASCULINO</v>
          </cell>
          <cell r="BS380" t="str">
            <v>Bogotá</v>
          </cell>
          <cell r="BT380" t="str">
            <v>Cll 80a No 44 a - 55 Sur Casa</v>
          </cell>
          <cell r="BV380" t="str">
            <v>glmontilla87@gmail.com</v>
          </cell>
          <cell r="BW380">
            <v>29856</v>
          </cell>
          <cell r="BX380">
            <v>45247</v>
          </cell>
          <cell r="BY380">
            <v>42</v>
          </cell>
          <cell r="BZ380" t="str">
            <v>FAMISANAR</v>
          </cell>
          <cell r="CA380" t="str">
            <v>PORVENIR</v>
          </cell>
          <cell r="CB380" t="str">
            <v>POSITIVA</v>
          </cell>
          <cell r="CC380" t="str">
            <v>ABOGADO</v>
          </cell>
          <cell r="CD380"/>
          <cell r="CE380"/>
          <cell r="CF380"/>
          <cell r="CG380"/>
          <cell r="CH380" t="str">
            <v>CO1.PCCNTR.4456080</v>
          </cell>
          <cell r="CI380"/>
          <cell r="CJ380"/>
          <cell r="CK380"/>
          <cell r="CL380"/>
          <cell r="CM380"/>
          <cell r="CN380"/>
          <cell r="CO380"/>
        </row>
        <row r="381">
          <cell r="C381">
            <v>903</v>
          </cell>
          <cell r="D381" t="str">
            <v>ADRES-CPS-903-2023</v>
          </cell>
          <cell r="E381" t="str">
            <v>CONTRATACION DIRECTA</v>
          </cell>
          <cell r="F381" t="str">
            <v>PRESTACION DE SERVICIOS PROFESIONALES</v>
          </cell>
          <cell r="G381" t="str">
            <v>INICIAL</v>
          </cell>
          <cell r="H381">
            <v>45113</v>
          </cell>
          <cell r="I381" t="str">
            <v>HECTOR OSWALDO BONILLA RODRIGUEZ</v>
          </cell>
          <cell r="J381" t="str">
            <v>CC</v>
          </cell>
          <cell r="K381">
            <v>79517163</v>
          </cell>
          <cell r="L381">
            <v>1</v>
          </cell>
          <cell r="M381"/>
          <cell r="N381" t="str">
            <v>N</v>
          </cell>
          <cell r="O381" t="str">
            <v>N/A</v>
          </cell>
          <cell r="P381" t="str">
            <v>N/A</v>
          </cell>
          <cell r="Q381" t="str">
            <v>N/A</v>
          </cell>
          <cell r="R381">
            <v>45117</v>
          </cell>
          <cell r="S381">
            <v>45291</v>
          </cell>
          <cell r="T381">
            <v>174</v>
          </cell>
          <cell r="U381">
            <v>45291</v>
          </cell>
          <cell r="V381"/>
          <cell r="W381" t="str">
            <v>Prestar servicios profesionales para la estructuración de proyectos estratégicos de modernización, innovación y transformación digital de la ADRES en el marco de la política de gobierno digital y transformación del estado colombiano</v>
          </cell>
          <cell r="X381" t="str">
            <v xml:space="preserve">1. Apoyar en la identificación y priorización de servicios tecnológicos que la DGTIC debería
implementar para prestar servicios alineados con la política de Gobierno Digital y Transformación
Digital del estado colombiano.
2. Brindar asesoría técnica en la definición y estructuración de lineamientos y términos de
referencia en materia tecnológica de los proyectos estratégicos que la DGTIC indique en el marco
de la política de Gobierno Digital y Transformación Digital.
3. Apoyar a la DGTIC en a revisión técnica de documentos relacionados con los Planes
Institucionales y Plan Estratégico de Tecnologías de la Información - PETI, que permitan establecer
el nivel de alineamiento con las iniciativas contenidas en el marco de la política de Gobierno Digital
y Transformación Digital del estado colombiano.
4. Apoyar en el seguimiento al desarrollo de actividades de implementación de nuevas tecnologías
para la modernización, innovación o transformación digital en la DGTIC que le sean indicadas por
el supervisor del contrato.
5. Asistir a las entrevistas, mesas de trabajo especializadas y demás gestiones institucionales que
le permitan apoyar el levantamiento y documentación de las especificaciones técnicas de los
sistemas de información que le indique el supervisor del contrato.
6. Apoyar la coordinación de actividades requeridas en el proceso contractual que le indique el
supervisor, en los asuntos relacionados con los procesos contractuales de la DGTIC y con los
programas de Gobierno Digital y Transformación Digital.
7. Entregar los informes que requiera el supervisor del contrato durante la ejecución y que estén
relacionados con el objeto del contrato.
8. Las demás actividades que se deriven del objeto y naturaleza del contrato, que para el efecto le
designe el supervisor del contrato.
Productos y/o Entregables:
1. Términos de referencia de sede electrónica, bussinesss process managment, servicios de
confianza empresarial, plan estratégico de transformación digital, plan estratégico de tecnologías
de la información, interoperabilidad, arquitectura empresarial, Robotic Process Automation o RPA. </v>
          </cell>
          <cell r="Y381"/>
          <cell r="Z381" t="str">
            <v>81111500
81111700
81111800</v>
          </cell>
          <cell r="AA381">
            <v>111583577</v>
          </cell>
          <cell r="AB381">
            <v>111583577</v>
          </cell>
          <cell r="AC381"/>
          <cell r="AD381"/>
          <cell r="AE381"/>
          <cell r="AF381"/>
          <cell r="AG381"/>
          <cell r="AH381"/>
          <cell r="AI381"/>
          <cell r="AJ381"/>
          <cell r="AK381"/>
          <cell r="AL381"/>
          <cell r="AM381">
            <v>13395387</v>
          </cell>
          <cell r="AN381" t="str">
            <v>S</v>
          </cell>
          <cell r="AO381">
            <v>2545124</v>
          </cell>
          <cell r="AP381">
            <v>15940511</v>
          </cell>
          <cell r="AQ381" t="str">
            <v>N/A</v>
          </cell>
          <cell r="AR381">
            <v>802</v>
          </cell>
          <cell r="AS381">
            <v>45079</v>
          </cell>
          <cell r="AT381">
            <v>111583577</v>
          </cell>
          <cell r="AU381">
            <v>12294</v>
          </cell>
          <cell r="AV381">
            <v>45117</v>
          </cell>
          <cell r="AW381">
            <v>111583577</v>
          </cell>
          <cell r="AX381" t="str">
            <v>A-02-02-02-008-003-01</v>
          </cell>
          <cell r="AY381" t="str">
            <v>SERVICIOS DE CONSULTORÍA EN ADMINISTRACIÓN Y SERVICIOS DE GESTIÓN; SERVICIOS DE TECNOLOGÍA DE LA INFORMACIÓN</v>
          </cell>
          <cell r="AZ381" t="str">
            <v>ASEGURADORA SOLIDARIA DE COLOMBIA</v>
          </cell>
          <cell r="BA381" t="str">
            <v>380-47-994000136800</v>
          </cell>
          <cell r="BB381">
            <v>45114</v>
          </cell>
          <cell r="BC381" t="str">
            <v>CUMPLIMIENTO</v>
          </cell>
          <cell r="BD381">
            <v>25</v>
          </cell>
          <cell r="BE381">
            <v>27895894.25</v>
          </cell>
          <cell r="BF381">
            <v>45113</v>
          </cell>
          <cell r="BG381">
            <v>45114</v>
          </cell>
          <cell r="BH381">
            <v>45476</v>
          </cell>
          <cell r="BI381">
            <v>45114</v>
          </cell>
          <cell r="BJ381" t="str">
            <v>D. GESTION TECNOLOGIAS DE LA INFORMACION Y COMUNICACIONES</v>
          </cell>
          <cell r="BK381" t="str">
            <v>HERIBERTO ALBUTRIA CORTES</v>
          </cell>
          <cell r="BL381"/>
          <cell r="BM381">
            <v>93202683</v>
          </cell>
          <cell r="BN381" t="str">
            <v>D. GESTION TECNOLOGIAS DE LA INFORMACION Y COMUNICACIONES</v>
          </cell>
          <cell r="BO381" t="str">
            <v>JEFE</v>
          </cell>
          <cell r="BP381" t="str">
            <v>MARIA CAROLINA CARDENAS RAMOS</v>
          </cell>
          <cell r="BQ381" t="str">
            <v>EN EJECUCION</v>
          </cell>
          <cell r="BR381"/>
          <cell r="BS381"/>
          <cell r="BT381"/>
          <cell r="BU381"/>
          <cell r="BV381"/>
          <cell r="BW381"/>
          <cell r="BX381"/>
          <cell r="BY381"/>
          <cell r="BZ381"/>
          <cell r="CA381"/>
          <cell r="CB381"/>
          <cell r="CC381"/>
          <cell r="CD381"/>
          <cell r="CE381"/>
          <cell r="CF381"/>
          <cell r="CG381"/>
          <cell r="CH381"/>
          <cell r="CI381"/>
          <cell r="CJ381"/>
          <cell r="CK381"/>
          <cell r="CL381"/>
          <cell r="CM381"/>
          <cell r="CN381"/>
          <cell r="CO381"/>
        </row>
        <row r="382">
          <cell r="C382">
            <v>342</v>
          </cell>
          <cell r="D382" t="str">
            <v>ADRES-CPS-342-2023</v>
          </cell>
          <cell r="E382" t="str">
            <v>CONTRATACION DIRECTA</v>
          </cell>
          <cell r="F382" t="str">
            <v>PRESTACION DE SERVICIOS DE APOYO A LA GESTION</v>
          </cell>
          <cell r="G382" t="str">
            <v>INICIAL</v>
          </cell>
          <cell r="H382">
            <v>44965</v>
          </cell>
          <cell r="I382" t="str">
            <v>LARRY BELTRAN CASTRO</v>
          </cell>
          <cell r="J382" t="str">
            <v>CC</v>
          </cell>
          <cell r="K382">
            <v>79953816</v>
          </cell>
          <cell r="L382">
            <v>1</v>
          </cell>
          <cell r="M382" t="str">
            <v>Bogotá</v>
          </cell>
          <cell r="N382" t="str">
            <v>N</v>
          </cell>
          <cell r="O382" t="str">
            <v>N/A</v>
          </cell>
          <cell r="P382" t="str">
            <v>N/A</v>
          </cell>
          <cell r="Q382" t="str">
            <v>N/A</v>
          </cell>
          <cell r="R382">
            <v>44966</v>
          </cell>
          <cell r="S382">
            <v>45085</v>
          </cell>
          <cell r="T382">
            <v>119</v>
          </cell>
          <cell r="U382">
            <v>45085</v>
          </cell>
          <cell r="V382" t="str">
            <v>15 TFTL/TL+4 ME O 6 SES+4 ME</v>
          </cell>
          <cell r="W382"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82"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82">
            <v>298</v>
          </cell>
          <cell r="Z382">
            <v>93151501</v>
          </cell>
          <cell r="AA382">
            <v>16193852</v>
          </cell>
          <cell r="AB382">
            <v>16193852</v>
          </cell>
          <cell r="AC382"/>
          <cell r="AM382">
            <v>4048463</v>
          </cell>
          <cell r="AO382"/>
          <cell r="AP382"/>
          <cell r="AQ382" t="str">
            <v>N/A</v>
          </cell>
          <cell r="AR382">
            <v>432</v>
          </cell>
          <cell r="AS382">
            <v>44936</v>
          </cell>
          <cell r="AT382">
            <v>615366376</v>
          </cell>
          <cell r="AU382">
            <v>2515</v>
          </cell>
          <cell r="AV382">
            <v>44965</v>
          </cell>
          <cell r="AW382">
            <v>16193852</v>
          </cell>
          <cell r="AX382" t="str">
            <v>A-02-02-02-008-003-01</v>
          </cell>
          <cell r="AY382" t="str">
            <v>SERVICIOS DE CONSULTORÍA EN ADMINISTRACIÓN Y SERVICIOS DE GESTIÓN; SERVICIOS DE TECNOLOGÍA DE LA INFORMACIÓN</v>
          </cell>
          <cell r="AZ382" t="str">
            <v>SEGUROS DEL ESTADO</v>
          </cell>
          <cell r="BA382" t="str">
            <v>14-46-101087180</v>
          </cell>
          <cell r="BB382">
            <v>44965</v>
          </cell>
          <cell r="BC382" t="str">
            <v>CUMPLIMIENTO</v>
          </cell>
          <cell r="BD382">
            <v>25</v>
          </cell>
          <cell r="BE382">
            <v>4048463</v>
          </cell>
          <cell r="BF382">
            <v>44965</v>
          </cell>
          <cell r="BG382">
            <v>44966</v>
          </cell>
          <cell r="BH382">
            <v>45278</v>
          </cell>
          <cell r="BI382">
            <v>44964</v>
          </cell>
          <cell r="BJ382" t="str">
            <v>D. OTRAS PRESTACIONES</v>
          </cell>
          <cell r="BK382" t="str">
            <v>ANDREA RODRIGUEZ SIERRA</v>
          </cell>
          <cell r="BM382">
            <v>52394998</v>
          </cell>
          <cell r="BN382" t="str">
            <v>GRUPO DE VERIFICACION Y AUDITORIA DE CUENTAS</v>
          </cell>
          <cell r="BO382" t="str">
            <v>GESTOR DE OPERACIONES</v>
          </cell>
          <cell r="BP382" t="str">
            <v>JOSE WILLMAN TORRRES GOMEZ</v>
          </cell>
          <cell r="BQ382" t="str">
            <v>TERMINADO</v>
          </cell>
          <cell r="BR382" t="str">
            <v>MASCULINO</v>
          </cell>
          <cell r="BS382" t="str">
            <v>Bogotá</v>
          </cell>
          <cell r="BT382" t="str">
            <v>Cl 35 SUR N°68M-46</v>
          </cell>
          <cell r="BU382">
            <v>3046467815</v>
          </cell>
          <cell r="BV382" t="str">
            <v>larrybeltranc@gmail.com</v>
          </cell>
          <cell r="BW382">
            <v>29234</v>
          </cell>
          <cell r="BX382">
            <v>45247</v>
          </cell>
          <cell r="BY382">
            <v>43</v>
          </cell>
          <cell r="BZ382" t="str">
            <v>COMPENSAR</v>
          </cell>
          <cell r="CA382" t="str">
            <v>PROTECCION</v>
          </cell>
          <cell r="CB382" t="str">
            <v>POSITIVA</v>
          </cell>
          <cell r="CC382" t="str">
            <v>TECNICO LABORAL EN AUXILIAR ADTIVO EN SALUD</v>
          </cell>
          <cell r="CH382" t="str">
            <v>CO1.PCCNTR.4577150</v>
          </cell>
        </row>
        <row r="383">
          <cell r="C383">
            <v>929</v>
          </cell>
          <cell r="D383" t="str">
            <v>ADRES-CPS-929-2023</v>
          </cell>
          <cell r="E383" t="str">
            <v>CONTRATACION DIRECTA</v>
          </cell>
          <cell r="F383" t="str">
            <v>PRESTACION DE SERVICIOS PROFESIONALES</v>
          </cell>
          <cell r="G383" t="str">
            <v>INICIAL</v>
          </cell>
          <cell r="H383">
            <v>45148</v>
          </cell>
          <cell r="I383" t="str">
            <v>HEIDY TATIANA SALAMANCA RAMIREZ</v>
          </cell>
          <cell r="J383" t="str">
            <v>CC</v>
          </cell>
          <cell r="K383">
            <v>1022397989</v>
          </cell>
          <cell r="L383">
            <v>3</v>
          </cell>
          <cell r="M383" t="str">
            <v>Bogotá</v>
          </cell>
          <cell r="N383" t="str">
            <v>N</v>
          </cell>
          <cell r="O383" t="str">
            <v>N/A</v>
          </cell>
          <cell r="P383" t="str">
            <v>N/A</v>
          </cell>
          <cell r="Q383" t="str">
            <v>N/A</v>
          </cell>
          <cell r="R383">
            <v>45152</v>
          </cell>
          <cell r="S383">
            <v>45291</v>
          </cell>
          <cell r="T383">
            <v>139</v>
          </cell>
          <cell r="U383">
            <v>45291</v>
          </cell>
          <cell r="V383" t="str">
            <v>14 TP</v>
          </cell>
          <cell r="W383" t="str">
            <v>Prestar servicios profesionales para la atención de las peticiones, quejas, reclamos y solicitudes interpuestas por la ciudadanía a través de las redes sociales</v>
          </cell>
          <cell r="X383" t="str">
            <v>1. Brindar apoyo en la gestión de las PQRSD en redes sociales de la ADRES, de acuerdo con la normativa
vigente en materia de atención al ciudadano y manejo de datos personales, así como el procedimiento
establecido en la entidad para dicha actividad.
2. Apoyar la estructuración del protocolo de gestión de las PQRSD a través de las redes sociales de la
ADRES.
3. Realizar el diligenciamiento del formato de control y seguimiento de las respuestas a las solicitudes y
peticiones que llegan a través de las redes sociales, de acuerdo con los procedimientos institucionales
establecidos.
4. Presentar informes de seguimiento que reflejen el comportamiento de los indicadores y los logros
obtenidos en la gestión de las PQRSD en redes sociales de la ADRES
5. Proponer acciones comunicativas sobre temas de tendencia en redes sociales que involucren a la ADRES
y puedan facilitar su orientación y atención de la solicitudes y peticiones de la ciudadanía.
6. Elaborar los documentos relacionados con ejecución de la estrategia de la Dirección General -
Comunicaciones de la ADRES en temas relacionados con la comunicación interna y externa.
7. Asistir a las reuniones virtuales y/o presenciales convocadas por la entidad para el direccionamiento de
sus funciones.
8. Hacer monitoreo de noticias relacionados con el sector salud y generales que pueden ser de interés de la
entidad y entregar informes sobre estas.
9. Apoyar la redacción de notas internas y externas.
10. Apoyar el cumplimiento de los requisitos del Sistema Integrado de Gestión Institucional y Evaluación,
desde la definición de especificaciones, la actualización documental de manuales, procedimientos e
instructivos, la identificación de normatividad vigente aplicable, la implementación de puntos de control,
acciones preventivas y correctivas, notas de mejora, auditorías internas, actualización documental, gestión
del Riesgo para el proceso de Gestión de Comunicaciones.
11. Las demás que se deriven del objeto y naturaleza del contrato a solicitud del supervisor</v>
          </cell>
          <cell r="Y383"/>
          <cell r="Z383">
            <v>80111620</v>
          </cell>
          <cell r="AA383">
            <v>22269600</v>
          </cell>
          <cell r="AB383">
            <v>22269600</v>
          </cell>
          <cell r="AC383"/>
          <cell r="AD383"/>
          <cell r="AE383"/>
          <cell r="AF383"/>
          <cell r="AG383"/>
          <cell r="AH383"/>
          <cell r="AI383"/>
          <cell r="AJ383"/>
          <cell r="AK383"/>
          <cell r="AL383"/>
          <cell r="AM383">
            <v>4453920</v>
          </cell>
          <cell r="AN383"/>
          <cell r="AO383"/>
          <cell r="AP383"/>
          <cell r="AQ383" t="str">
            <v>N/A</v>
          </cell>
          <cell r="AR383">
            <v>851</v>
          </cell>
          <cell r="AS383">
            <v>45131</v>
          </cell>
          <cell r="AT383">
            <v>22269600</v>
          </cell>
          <cell r="AU383">
            <v>15444</v>
          </cell>
          <cell r="AV383">
            <v>45148</v>
          </cell>
          <cell r="AW383">
            <v>22269600</v>
          </cell>
          <cell r="AX383" t="str">
            <v>A-02-02-02-008-003-01</v>
          </cell>
          <cell r="AY383" t="str">
            <v>SERVICIOS DE CONSULTORÍA EN ADMINISTRACIÓN Y SERVICIOS DE GESTIÓN; SERVICIOS DE TECNOLOGÍA DE LA INFORMACIÓN</v>
          </cell>
          <cell r="AZ383" t="str">
            <v>SEGUROS DEL ESTADO</v>
          </cell>
          <cell r="BA383" t="str">
            <v>15-46-101035452</v>
          </cell>
          <cell r="BB383">
            <v>45149</v>
          </cell>
          <cell r="BC383" t="str">
            <v>CUMPLIMIENTO</v>
          </cell>
          <cell r="BD383">
            <v>25</v>
          </cell>
          <cell r="BE383">
            <v>5567400</v>
          </cell>
          <cell r="BF383">
            <v>45148</v>
          </cell>
          <cell r="BG383">
            <v>45152</v>
          </cell>
          <cell r="BH383">
            <v>45483</v>
          </cell>
          <cell r="BI383">
            <v>45149</v>
          </cell>
          <cell r="BJ383" t="str">
            <v>DIRECCION GENERAL</v>
          </cell>
          <cell r="BK383" t="str">
            <v>SONIA ALEJANDRA PERDOMO ARIAS</v>
          </cell>
          <cell r="BL383"/>
          <cell r="BM383">
            <v>39576006</v>
          </cell>
          <cell r="BN383" t="str">
            <v>DIRECCION GENERAL</v>
          </cell>
          <cell r="BO383" t="str">
            <v>ASESOR</v>
          </cell>
          <cell r="BP383" t="str">
            <v>JENNY CAROLINA GARCIA VARON</v>
          </cell>
          <cell r="BQ383" t="str">
            <v>EN EJECUCION</v>
          </cell>
          <cell r="BR383" t="str">
            <v>FEMENINO</v>
          </cell>
          <cell r="BS383"/>
          <cell r="BT383" t="str">
            <v>Calle 33 # 21 - 37</v>
          </cell>
          <cell r="BU383">
            <v>3143501808</v>
          </cell>
          <cell r="BV383" t="str">
            <v> tatianaperiodista@gmail.com</v>
          </cell>
          <cell r="BW383">
            <v>34637</v>
          </cell>
          <cell r="BX383"/>
          <cell r="BY383"/>
          <cell r="BZ383" t="str">
            <v>COMPENSAR</v>
          </cell>
          <cell r="CA383" t="str">
            <v>PROTECCION</v>
          </cell>
          <cell r="CB383" t="str">
            <v>POSITIVA</v>
          </cell>
          <cell r="CC383" t="str">
            <v>COMUNICACION SOCIAL Y PERIODISMO</v>
          </cell>
          <cell r="CD383"/>
          <cell r="CE383"/>
          <cell r="CF383"/>
          <cell r="CG383"/>
          <cell r="CH383"/>
          <cell r="CI383"/>
          <cell r="CJ383"/>
          <cell r="CK383"/>
          <cell r="CL383"/>
          <cell r="CM383"/>
          <cell r="CN383"/>
          <cell r="CO383"/>
        </row>
        <row r="384">
          <cell r="C384">
            <v>130</v>
          </cell>
          <cell r="D384" t="str">
            <v>ADRES-CPS-130-2023</v>
          </cell>
          <cell r="E384" t="str">
            <v>CONTRATACION DIRECTA</v>
          </cell>
          <cell r="F384" t="str">
            <v>PRESTACION DE SERVICIOS DE APOYO A LA GESTION</v>
          </cell>
          <cell r="G384" t="str">
            <v>INICIAL</v>
          </cell>
          <cell r="H384">
            <v>44946</v>
          </cell>
          <cell r="I384" t="str">
            <v>ABEL CASTILLO ARANGO</v>
          </cell>
          <cell r="J384" t="str">
            <v>CC</v>
          </cell>
          <cell r="K384">
            <v>79964770</v>
          </cell>
          <cell r="L384">
            <v>7</v>
          </cell>
          <cell r="M384" t="str">
            <v>Bogotá</v>
          </cell>
          <cell r="N384" t="str">
            <v>N</v>
          </cell>
          <cell r="O384" t="str">
            <v>N/A</v>
          </cell>
          <cell r="P384" t="str">
            <v>N/A</v>
          </cell>
          <cell r="Q384" t="str">
            <v>N/A</v>
          </cell>
          <cell r="R384">
            <v>44946</v>
          </cell>
          <cell r="S384">
            <v>45065</v>
          </cell>
          <cell r="T384">
            <v>119</v>
          </cell>
          <cell r="U384">
            <v>45065</v>
          </cell>
          <cell r="V384" t="str">
            <v xml:space="preserve"> 14A TFT/TL+21 ME O 6 SES + 21 ME</v>
          </cell>
          <cell r="W384"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384"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Y384">
            <v>78</v>
          </cell>
          <cell r="Z384">
            <v>93151501</v>
          </cell>
          <cell r="AA384">
            <v>19091496</v>
          </cell>
          <cell r="AB384">
            <v>19091496</v>
          </cell>
          <cell r="AC384"/>
          <cell r="AD384"/>
          <cell r="AE384"/>
          <cell r="AF384"/>
          <cell r="AG384"/>
          <cell r="AH384"/>
          <cell r="AI384"/>
          <cell r="AJ384"/>
          <cell r="AK384"/>
          <cell r="AL384"/>
          <cell r="AM384">
            <v>4772874</v>
          </cell>
          <cell r="AN384"/>
          <cell r="AO384"/>
          <cell r="AP384"/>
          <cell r="AQ384" t="str">
            <v>N/A</v>
          </cell>
          <cell r="AR384">
            <v>409</v>
          </cell>
          <cell r="AS384">
            <v>44932</v>
          </cell>
          <cell r="AT384">
            <v>95457480</v>
          </cell>
          <cell r="AU384">
            <v>438</v>
          </cell>
          <cell r="AV384">
            <v>44946</v>
          </cell>
          <cell r="AW384">
            <v>19091496</v>
          </cell>
          <cell r="AX384" t="str">
            <v>A-02-02-02-008- 003-09</v>
          </cell>
          <cell r="AY384" t="str">
            <v>OTROS SERVICIOS PROFESIONALES Y TÉCNICOS N.C.P</v>
          </cell>
          <cell r="AZ384" t="str">
            <v>SEGUROS DEL ESTADO</v>
          </cell>
          <cell r="BA384" t="str">
            <v>11-44-101196384</v>
          </cell>
          <cell r="BB384">
            <v>44946</v>
          </cell>
          <cell r="BC384" t="str">
            <v>CUMPLIMIENTO</v>
          </cell>
          <cell r="BD384">
            <v>25</v>
          </cell>
          <cell r="BE384">
            <v>4772874</v>
          </cell>
          <cell r="BF384">
            <v>44946</v>
          </cell>
          <cell r="BG384">
            <v>44946</v>
          </cell>
          <cell r="BH384">
            <v>45250</v>
          </cell>
          <cell r="BI384">
            <v>44946</v>
          </cell>
          <cell r="BJ384" t="str">
            <v>D. DE GESTION DE LOS RECURSOS FINANCIEROS DE LA SALUD</v>
          </cell>
          <cell r="BK384" t="str">
            <v>ANGELICA MARIA LONDOÑO GUEVARA-RAFAEL GUILLERMO ANAYA SANTRICH RAD 20231450013113 A PARTIR DEL 1 DE MARZO DE 2023</v>
          </cell>
          <cell r="BL384" t="str">
            <v>RAFAEL GUILLERMO ANAYA SANTRICH RAD 20231450013113 A PARTIR DEL 1 DE MARZO DE 2023</v>
          </cell>
          <cell r="BM384">
            <v>31575313</v>
          </cell>
          <cell r="BN384" t="str">
            <v>GRUPO DE GESTION DE PAGO Y PORTAFOLIO</v>
          </cell>
          <cell r="BO384" t="str">
            <v>GESTOR DE OPERACIONES</v>
          </cell>
          <cell r="BP384" t="str">
            <v>LAURA SANCHEZ SANTAMARIA</v>
          </cell>
          <cell r="BQ384" t="str">
            <v>TERMINADO</v>
          </cell>
          <cell r="BR384" t="str">
            <v>MASCULINO</v>
          </cell>
          <cell r="BS384" t="str">
            <v>Bogotá</v>
          </cell>
          <cell r="BT384" t="str">
            <v>Cra 2A No 68D  20 Sur Casa San Andres de los altos</v>
          </cell>
          <cell r="BU384">
            <v>3143466192</v>
          </cell>
          <cell r="BV384" t="str">
            <v>abel.castillo.a@gmail.com</v>
          </cell>
          <cell r="BW384">
            <v>28489</v>
          </cell>
          <cell r="BX384">
            <v>45247</v>
          </cell>
          <cell r="BY384">
            <v>45</v>
          </cell>
          <cell r="BZ384" t="str">
            <v>FAMISANAR</v>
          </cell>
          <cell r="CA384" t="str">
            <v>PORVENIR</v>
          </cell>
          <cell r="CB384" t="str">
            <v>POSITIVA</v>
          </cell>
          <cell r="CC384" t="str">
            <v>TECNICO EN MANTENIMIENTO DE COMPUTADORES</v>
          </cell>
          <cell r="CE384"/>
          <cell r="CF384"/>
          <cell r="CG384"/>
          <cell r="CH384" t="str">
            <v>CO1.PCCNTR.4443911</v>
          </cell>
          <cell r="CI384"/>
          <cell r="CJ384"/>
          <cell r="CK384"/>
          <cell r="CL384"/>
          <cell r="CM384"/>
          <cell r="CN384"/>
          <cell r="CO384"/>
        </row>
        <row r="385">
          <cell r="C385">
            <v>832</v>
          </cell>
          <cell r="D385" t="str">
            <v>ADRES-CPS-832-2023</v>
          </cell>
          <cell r="E385" t="str">
            <v>CONTRATACION DIRECTA</v>
          </cell>
          <cell r="F385" t="str">
            <v>PRESTACION DE SERVICIOS PROFESIONALES</v>
          </cell>
          <cell r="G385" t="str">
            <v>INICIAL</v>
          </cell>
          <cell r="H385">
            <v>45097</v>
          </cell>
          <cell r="I385" t="str">
            <v>HERNAN CAMILO VILLAMIL GIL</v>
          </cell>
          <cell r="J385" t="str">
            <v>CC</v>
          </cell>
          <cell r="K385">
            <v>80897966</v>
          </cell>
          <cell r="L385">
            <v>1</v>
          </cell>
          <cell r="M385"/>
          <cell r="N385" t="str">
            <v>N</v>
          </cell>
          <cell r="O385" t="str">
            <v>N/A</v>
          </cell>
          <cell r="P385" t="str">
            <v>N/A</v>
          </cell>
          <cell r="Q385" t="str">
            <v>N/A</v>
          </cell>
          <cell r="R385">
            <v>45099</v>
          </cell>
          <cell r="S385">
            <v>45291</v>
          </cell>
          <cell r="T385">
            <v>192</v>
          </cell>
          <cell r="U385">
            <v>45291</v>
          </cell>
          <cell r="V385" t="str">
            <v>13 TP+25 MEP</v>
          </cell>
          <cell r="W38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38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385"/>
          <cell r="Z385">
            <v>93151501</v>
          </cell>
          <cell r="AA385">
            <v>41462296</v>
          </cell>
          <cell r="AB385">
            <v>41462296</v>
          </cell>
          <cell r="AC385"/>
          <cell r="AD385"/>
          <cell r="AE385"/>
          <cell r="AF385"/>
          <cell r="AG385"/>
          <cell r="AH385"/>
          <cell r="AI385"/>
          <cell r="AJ385"/>
          <cell r="AK385"/>
          <cell r="AL385"/>
          <cell r="AM385">
            <v>5182787</v>
          </cell>
          <cell r="AN385"/>
          <cell r="AO385"/>
          <cell r="AP385"/>
          <cell r="AQ385" t="str">
            <v>N/A</v>
          </cell>
          <cell r="AR385">
            <v>735</v>
          </cell>
          <cell r="AS385">
            <v>45065</v>
          </cell>
          <cell r="AT385">
            <v>1368255768</v>
          </cell>
          <cell r="AU385">
            <v>10235</v>
          </cell>
          <cell r="AV385">
            <v>45098</v>
          </cell>
          <cell r="AW385">
            <v>41462296</v>
          </cell>
          <cell r="AX385" t="str">
            <v>A-02-02-02-008-003-01</v>
          </cell>
          <cell r="AY385" t="str">
            <v>SERVICIOS DE CONSULTORÍA EN ADMINISTRACIÓN Y SERVICIOS DE GESTIÓN; SERVICIOS DE TECNOLOGÍA DE LA INFORMACIÓN</v>
          </cell>
          <cell r="AZ385" t="str">
            <v>ASEGURADORA SOLIDARIA DE COLOMBIA</v>
          </cell>
          <cell r="BA385" t="str">
            <v>380 47 994000136408</v>
          </cell>
          <cell r="BB385">
            <v>45098</v>
          </cell>
          <cell r="BC385" t="str">
            <v>CUMPLIMIENTO</v>
          </cell>
          <cell r="BD385">
            <v>25</v>
          </cell>
          <cell r="BE385">
            <v>10365574</v>
          </cell>
          <cell r="BF385">
            <v>45097</v>
          </cell>
          <cell r="BG385">
            <v>45098</v>
          </cell>
          <cell r="BH385">
            <v>45476</v>
          </cell>
          <cell r="BI385">
            <v>45099</v>
          </cell>
          <cell r="BJ385" t="str">
            <v>D. OTRAS PRESTACIONES</v>
          </cell>
          <cell r="BK385" t="str">
            <v>JHAN PIERO CAMPOS CUELLAR</v>
          </cell>
          <cell r="BL385"/>
          <cell r="BM385">
            <v>1093755452</v>
          </cell>
          <cell r="BN385" t="str">
            <v>GRUPO DE VERIFICACIÓN Y AUDITORÍA DE CUENTAS</v>
          </cell>
          <cell r="BO385" t="str">
            <v>GESTOR DE OPERACIONES</v>
          </cell>
          <cell r="BP385" t="str">
            <v>JENNY CAROLINA GARCIA VARON</v>
          </cell>
          <cell r="BQ385" t="str">
            <v>EN EJECUCION</v>
          </cell>
          <cell r="BR385"/>
          <cell r="BS385"/>
          <cell r="BT385"/>
          <cell r="BU385"/>
          <cell r="BV385"/>
          <cell r="BW385"/>
          <cell r="BX385"/>
          <cell r="BY385"/>
          <cell r="BZ385"/>
          <cell r="CA385"/>
          <cell r="CB385"/>
          <cell r="CC385"/>
          <cell r="CD385"/>
          <cell r="CE385"/>
          <cell r="CF385"/>
          <cell r="CG385"/>
          <cell r="CH385"/>
          <cell r="CI385"/>
          <cell r="CJ385"/>
          <cell r="CK385"/>
          <cell r="CL385"/>
          <cell r="CM385"/>
          <cell r="CN385"/>
          <cell r="CO385"/>
        </row>
        <row r="386">
          <cell r="C386">
            <v>620</v>
          </cell>
          <cell r="D386" t="str">
            <v>ADRES-CPS-620-2023</v>
          </cell>
          <cell r="E386" t="str">
            <v>CONTRATACION DIRECTA</v>
          </cell>
          <cell r="F386" t="str">
            <v>PRESTACION DE SERVICIOS PROFESIONALES</v>
          </cell>
          <cell r="G386" t="str">
            <v>INICIAL</v>
          </cell>
          <cell r="H386">
            <v>45078</v>
          </cell>
          <cell r="I386" t="str">
            <v>HILBANA MICHEL GALLEGO MUÑOZ</v>
          </cell>
          <cell r="J386" t="str">
            <v>CC</v>
          </cell>
          <cell r="K386">
            <v>1152189458</v>
          </cell>
          <cell r="L386">
            <v>4</v>
          </cell>
          <cell r="M386" t="str">
            <v>Antioquia</v>
          </cell>
          <cell r="N386" t="str">
            <v>N</v>
          </cell>
          <cell r="O386" t="str">
            <v>N/A</v>
          </cell>
          <cell r="P386" t="str">
            <v>N/A</v>
          </cell>
          <cell r="Q386" t="str">
            <v>N/A</v>
          </cell>
          <cell r="R386">
            <v>45079</v>
          </cell>
          <cell r="S386">
            <v>45291</v>
          </cell>
          <cell r="T386">
            <v>212</v>
          </cell>
          <cell r="U386">
            <v>45291</v>
          </cell>
          <cell r="W386" t="str">
            <v>Prestar servicios profesionales para ejercer la representación prejudicial y judicial en los procesos en que sea parte la Administradora de los Recursos del Sistema General de Seguridad Social en Salud – ADRES o contra el entonces FOSYGA en el departamento de Antioquia</v>
          </cell>
          <cell r="X386"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v>
          </cell>
          <cell r="Z386">
            <v>80121706</v>
          </cell>
          <cell r="AA386">
            <v>55808000</v>
          </cell>
          <cell r="AB386">
            <v>55808000</v>
          </cell>
          <cell r="AC386"/>
          <cell r="AM386">
            <v>6976000</v>
          </cell>
          <cell r="AO386"/>
          <cell r="AP386"/>
          <cell r="AQ386" t="str">
            <v>N/A</v>
          </cell>
          <cell r="AR386">
            <v>768</v>
          </cell>
          <cell r="AS386">
            <v>45071</v>
          </cell>
          <cell r="AT386">
            <v>167424000</v>
          </cell>
          <cell r="AU386">
            <v>9989</v>
          </cell>
          <cell r="AV386">
            <v>45078</v>
          </cell>
          <cell r="AW386">
            <v>55808000</v>
          </cell>
          <cell r="AX386" t="str">
            <v>A-02-02-02-008-002-01</v>
          </cell>
          <cell r="AY386" t="str">
            <v>SERVICIOS JURÍDICOS</v>
          </cell>
          <cell r="AZ386" t="str">
            <v>SEGUROS DEL ESTADO</v>
          </cell>
          <cell r="BA386" t="str">
            <v>33-46-101051506</v>
          </cell>
          <cell r="BB386">
            <v>45078</v>
          </cell>
          <cell r="BC386" t="str">
            <v>CUMPLIMIENTO</v>
          </cell>
          <cell r="BD386">
            <v>25</v>
          </cell>
          <cell r="BE386">
            <v>13952000</v>
          </cell>
          <cell r="BF386">
            <v>45078</v>
          </cell>
          <cell r="BG386">
            <v>45078</v>
          </cell>
          <cell r="BH386">
            <v>45478</v>
          </cell>
          <cell r="BI386">
            <v>45079</v>
          </cell>
          <cell r="BJ386" t="str">
            <v>O. ASESORA JURIDICA</v>
          </cell>
          <cell r="BK386" t="str">
            <v>RODRIGO ARMANDO RINCON GONZALEZ</v>
          </cell>
          <cell r="BM386">
            <v>80200509</v>
          </cell>
          <cell r="BN386" t="str">
            <v>GRUPO DE REPRESENTACION JUDICIAL</v>
          </cell>
          <cell r="BO386" t="str">
            <v>COORDINADOR</v>
          </cell>
          <cell r="BP386" t="str">
            <v>LAURA SANCHEZ SANTAMARIA</v>
          </cell>
          <cell r="BQ386" t="str">
            <v>EN EJECUCION</v>
          </cell>
        </row>
        <row r="387">
          <cell r="C387">
            <v>913</v>
          </cell>
          <cell r="D387" t="str">
            <v>ADRES-CPS-913-2023</v>
          </cell>
          <cell r="E387" t="str">
            <v>CONTRATACION DIRECTA</v>
          </cell>
          <cell r="F387" t="str">
            <v>PRESTACION DE SERVICIOS DE APOYO A LA GESTION</v>
          </cell>
          <cell r="G387" t="str">
            <v>INICIAL</v>
          </cell>
          <cell r="H387">
            <v>45131</v>
          </cell>
          <cell r="I387" t="str">
            <v>HILBER ANDRES RENGIFO VALENCIA</v>
          </cell>
          <cell r="J387" t="str">
            <v>CC</v>
          </cell>
          <cell r="K387">
            <v>1033703904</v>
          </cell>
          <cell r="L387">
            <v>1</v>
          </cell>
          <cell r="M387"/>
          <cell r="N387" t="str">
            <v>N</v>
          </cell>
          <cell r="O387" t="str">
            <v>N/A</v>
          </cell>
          <cell r="P387" t="str">
            <v>N/A</v>
          </cell>
          <cell r="Q387" t="str">
            <v>N/A</v>
          </cell>
          <cell r="R387">
            <v>45132</v>
          </cell>
          <cell r="S387">
            <v>45291</v>
          </cell>
          <cell r="T387">
            <v>159</v>
          </cell>
          <cell r="U387">
            <v>45291</v>
          </cell>
          <cell r="V387" t="str">
            <v>16 TL/P O TFT</v>
          </cell>
          <cell r="W387" t="str">
            <v>Apoyar al grupo de notificaciones de la Oficina Asesora Jurídica, en el manejo de los sistemas de información y actualización de la gestión relacionada con las funciones del Grupo en los diferentes sistemas de información, control de las PQR e informes requeridos por cualquier área u órgano de control.</v>
          </cell>
          <cell r="X387" t="str">
            <v>1. Llevar el control y registro de las solicitudes de notificación realizadas por todas las
áreas de la ADRES.
2. Realizar el reparto a los abogados para sustanciación de las notificaciones a
adelantar de conformidad con la normatividad vigente para cada caso en
particular.
3. Recibir la correspondencia de entrada a través del sistema de gestión
documental, analizarla y realizar el reparto de las peticiones entre los abogados
para su gestión, así como suministrar los informes de control al líder de
notificaciones.
4. Revisar, clasificar y dar trámite a las devoluciones de conformidad con los
criterios fijados por la Oficina Asesora Jurídica para desarrollar la función de
notificaciones.
5. Revisar y mantener actualizada la información en los archivos de información
de notificaciones, llevando la trazabilidad de la gestión.
6. Realizar de manera eficiente la gestión, validación y depuración de los archivos
de información de la oficina jurídica con base en los criterios legalmente
establecidos, haciendo uso de los aplicativos dispuestos para el desarrollo de
dicha actividad.
7. Elaborar los informes sobre la gestión del grupo de notificaciones al jefe de la OAJ.
8. Las demás actividades operativas que se deriven del objeto y naturaleza del
contrato, que se requieran para el cumplimiento de las funciones asignadas a la
Oficina Asesora Jurídica – notificaciones</v>
          </cell>
          <cell r="Y387"/>
          <cell r="Z387">
            <v>93151501</v>
          </cell>
          <cell r="AA387">
            <v>17547336</v>
          </cell>
          <cell r="AB387">
            <v>17547336</v>
          </cell>
          <cell r="AC387"/>
          <cell r="AD387"/>
          <cell r="AE387"/>
          <cell r="AF387"/>
          <cell r="AG387"/>
          <cell r="AH387"/>
          <cell r="AI387"/>
          <cell r="AJ387"/>
          <cell r="AK387"/>
          <cell r="AL387"/>
          <cell r="AM387">
            <v>2924556</v>
          </cell>
          <cell r="AN387"/>
          <cell r="AO387"/>
          <cell r="AP387"/>
          <cell r="AQ387" t="str">
            <v>N/A</v>
          </cell>
          <cell r="AR387">
            <v>773</v>
          </cell>
          <cell r="AS387">
            <v>45072</v>
          </cell>
          <cell r="AT387">
            <v>17547336</v>
          </cell>
          <cell r="AU387">
            <v>13264</v>
          </cell>
          <cell r="AV387">
            <v>45132</v>
          </cell>
          <cell r="AW387">
            <v>17547336</v>
          </cell>
          <cell r="AX387" t="str">
            <v>A-02-02-02-008-003-09</v>
          </cell>
          <cell r="AY387" t="str">
            <v>OTROS SERVICIOS PROFESIONALES Y TÉCNICOS N.C.P</v>
          </cell>
          <cell r="AZ387" t="str">
            <v>SEGUROS DEL ESTADO</v>
          </cell>
          <cell r="BA387" t="str">
            <v>14-46-101097718</v>
          </cell>
          <cell r="BB387">
            <v>45131</v>
          </cell>
          <cell r="BC387" t="str">
            <v>CUMPLIMIENTO</v>
          </cell>
          <cell r="BD387">
            <v>25</v>
          </cell>
          <cell r="BE387">
            <v>4386834</v>
          </cell>
          <cell r="BF387">
            <v>45131</v>
          </cell>
          <cell r="BG387">
            <v>45132</v>
          </cell>
          <cell r="BH387">
            <v>45503</v>
          </cell>
          <cell r="BI387">
            <v>45132</v>
          </cell>
          <cell r="BJ387" t="str">
            <v>O. ASESORA JURIDICA</v>
          </cell>
          <cell r="BK387" t="str">
            <v>MARCOS JAHER PARRA OVIEDO-ALISSON VALENTINA PINEDA LOPEZ RAD 20236400057223 A PARTIR DEL 13 DE SEPTIEMBRE</v>
          </cell>
          <cell r="BL387"/>
          <cell r="BM387">
            <v>79126005</v>
          </cell>
          <cell r="BN387" t="str">
            <v>O. ASESORA JURIDICA</v>
          </cell>
          <cell r="BO387" t="str">
            <v>JEFE</v>
          </cell>
          <cell r="BP387" t="str">
            <v>JENNY CAROLINA GARCIA VARON</v>
          </cell>
          <cell r="BQ387" t="str">
            <v>EN EJECUCION</v>
          </cell>
          <cell r="BR387"/>
          <cell r="BS387"/>
          <cell r="BT387"/>
          <cell r="BU387"/>
          <cell r="BV387"/>
          <cell r="BW387"/>
          <cell r="BX387"/>
          <cell r="BY387"/>
          <cell r="BZ387"/>
          <cell r="CA387"/>
          <cell r="CB387"/>
          <cell r="CC387"/>
          <cell r="CD387"/>
          <cell r="CE387"/>
          <cell r="CF387"/>
          <cell r="CG387"/>
          <cell r="CH387"/>
          <cell r="CI387"/>
          <cell r="CJ387"/>
          <cell r="CK387"/>
          <cell r="CL387"/>
          <cell r="CM387"/>
          <cell r="CN387"/>
          <cell r="CO387"/>
        </row>
        <row r="388">
          <cell r="C388">
            <v>240</v>
          </cell>
          <cell r="D388" t="str">
            <v>ADRES-CPS-240-2023</v>
          </cell>
          <cell r="E388" t="str">
            <v>CONTRATACION DIRECTA</v>
          </cell>
          <cell r="F388" t="str">
            <v>PRESTACION DE SERVICIOS PROFESIONALES</v>
          </cell>
          <cell r="G388" t="str">
            <v>INICIAL</v>
          </cell>
          <cell r="H388">
            <v>44953</v>
          </cell>
          <cell r="I388" t="str">
            <v>JAVIER ANDRES ANGEL CALLEJAS</v>
          </cell>
          <cell r="J388" t="str">
            <v>CC</v>
          </cell>
          <cell r="K388">
            <v>79986269</v>
          </cell>
          <cell r="L388">
            <v>2</v>
          </cell>
          <cell r="M388" t="str">
            <v>Bogotá</v>
          </cell>
          <cell r="N388" t="str">
            <v>N</v>
          </cell>
          <cell r="O388" t="str">
            <v>N/A</v>
          </cell>
          <cell r="P388" t="str">
            <v>N/A</v>
          </cell>
          <cell r="Q388" t="str">
            <v>N/A</v>
          </cell>
          <cell r="R388">
            <v>44960</v>
          </cell>
          <cell r="S388">
            <v>44965</v>
          </cell>
          <cell r="T388">
            <v>5</v>
          </cell>
          <cell r="U388">
            <v>44965</v>
          </cell>
          <cell r="V388">
            <v>12</v>
          </cell>
          <cell r="W388"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388"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CraM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Y388">
            <v>201</v>
          </cell>
          <cell r="Z388">
            <v>93151501</v>
          </cell>
          <cell r="AA388">
            <v>24036752</v>
          </cell>
          <cell r="AB388">
            <v>24036752</v>
          </cell>
          <cell r="AC388">
            <v>44965</v>
          </cell>
          <cell r="AD388"/>
          <cell r="AE388"/>
          <cell r="AF388"/>
          <cell r="AG388"/>
          <cell r="AH388"/>
          <cell r="AI388"/>
          <cell r="AJ388"/>
          <cell r="AK388"/>
          <cell r="AL388"/>
          <cell r="AM388">
            <v>6009188</v>
          </cell>
          <cell r="AN388"/>
          <cell r="AO388"/>
          <cell r="AP388"/>
          <cell r="AQ388" t="str">
            <v>N/A</v>
          </cell>
          <cell r="AR388">
            <v>433</v>
          </cell>
          <cell r="AS388">
            <v>44936</v>
          </cell>
          <cell r="AT388">
            <v>168257264</v>
          </cell>
          <cell r="AU388">
            <v>903</v>
          </cell>
          <cell r="AV388">
            <v>44956</v>
          </cell>
          <cell r="AW388">
            <v>24036752</v>
          </cell>
          <cell r="AX388" t="str">
            <v>A-02-02-02-008-003-01</v>
          </cell>
          <cell r="AY388" t="str">
            <v>SERVICIOS DE CONSULTORÍA EN ADMINISTRACIÓN Y SERVICIOS DE GESTIÓN; SERVICIOS DE TECNOLOGÍA DE LA INFORMACIÓN</v>
          </cell>
          <cell r="AZ388" t="str">
            <v>SEGUROS DEL ESTADO</v>
          </cell>
          <cell r="BA388" t="str">
            <v>14-46-101086388</v>
          </cell>
          <cell r="BB388">
            <v>44960</v>
          </cell>
          <cell r="BC388" t="str">
            <v>CUMPLIMIENTO</v>
          </cell>
          <cell r="BD388">
            <v>25</v>
          </cell>
          <cell r="BE388">
            <v>6009188</v>
          </cell>
          <cell r="BF388">
            <v>44956</v>
          </cell>
          <cell r="BG388">
            <v>44960</v>
          </cell>
          <cell r="BH388">
            <v>45265</v>
          </cell>
          <cell r="BI388">
            <v>44956</v>
          </cell>
          <cell r="BJ388" t="str">
            <v>D. OTRAS PRESTACIONES</v>
          </cell>
          <cell r="BK388" t="str">
            <v>LORENA FABIOLA AMEZQUITA BECERRA</v>
          </cell>
          <cell r="BL388"/>
          <cell r="BM388">
            <v>46458408</v>
          </cell>
          <cell r="BN388" t="str">
            <v>GRUPO DE GESTIÓN DE RECONOCIMIENTOS</v>
          </cell>
          <cell r="BO388" t="str">
            <v>GESTOR DE OPERACIONES</v>
          </cell>
          <cell r="BP388" t="str">
            <v>KARLA MAYELIS MENGUAL REDONDO</v>
          </cell>
          <cell r="BQ388" t="str">
            <v>TERMINADO</v>
          </cell>
          <cell r="BR388" t="str">
            <v>MASCULINO</v>
          </cell>
          <cell r="BS388" t="str">
            <v>Bogotá</v>
          </cell>
          <cell r="BT388" t="str">
            <v>Cra 103B 152 51 To 1 Ap 1008</v>
          </cell>
          <cell r="BU388">
            <v>3108682986</v>
          </cell>
          <cell r="BV388" t="str">
            <v>javierangelc@gmail.com</v>
          </cell>
          <cell r="BW388">
            <v>28854</v>
          </cell>
          <cell r="BX388">
            <v>45247</v>
          </cell>
          <cell r="BY388">
            <v>44</v>
          </cell>
          <cell r="BZ388" t="str">
            <v>SURA</v>
          </cell>
          <cell r="CA388" t="str">
            <v>COLPENSIONS</v>
          </cell>
          <cell r="CB388" t="str">
            <v>POSITIVA</v>
          </cell>
          <cell r="CC388" t="str">
            <v>ADM EMPRESAS</v>
          </cell>
          <cell r="CD388"/>
          <cell r="CE388"/>
          <cell r="CF388"/>
          <cell r="CG388"/>
          <cell r="CH388" t="str">
            <v>CO1.PCCNTR.4495766</v>
          </cell>
          <cell r="CI388"/>
          <cell r="CJ388"/>
          <cell r="CK388"/>
          <cell r="CL388"/>
          <cell r="CM388"/>
          <cell r="CN388"/>
          <cell r="CO388"/>
        </row>
        <row r="389">
          <cell r="C389">
            <v>926</v>
          </cell>
          <cell r="D389" t="str">
            <v>ADRES-CPS-926-2023</v>
          </cell>
          <cell r="E389" t="str">
            <v>CONTRATACION DIRECTA</v>
          </cell>
          <cell r="F389" t="str">
            <v>PRESTACION DE SERVICIOS PROFESIONALES</v>
          </cell>
          <cell r="G389" t="str">
            <v>INICIAL</v>
          </cell>
          <cell r="H389">
            <v>45141</v>
          </cell>
          <cell r="I389" t="str">
            <v>HUMBERTO PAEZ CAICEDO</v>
          </cell>
          <cell r="J389" t="str">
            <v>CC</v>
          </cell>
          <cell r="K389">
            <v>1070329817</v>
          </cell>
          <cell r="L389">
            <v>1</v>
          </cell>
          <cell r="M389" t="str">
            <v>Bogotá</v>
          </cell>
          <cell r="N389" t="str">
            <v>N</v>
          </cell>
          <cell r="O389" t="str">
            <v>N/A</v>
          </cell>
          <cell r="P389" t="str">
            <v>N/A</v>
          </cell>
          <cell r="Q389" t="str">
            <v>N/A</v>
          </cell>
          <cell r="R389">
            <v>45146</v>
          </cell>
          <cell r="S389">
            <v>45291</v>
          </cell>
          <cell r="T389">
            <v>145</v>
          </cell>
          <cell r="U389">
            <v>45291</v>
          </cell>
          <cell r="V389" t="str">
            <v>14 TP</v>
          </cell>
          <cell r="W389" t="str">
            <v>Prestar servicios profesionales en las actividades administrativas y operativas de la Dirección Administrativa y Financiera de la ADRES</v>
          </cell>
          <cell r="X389" t="str">
            <v>1. Brindar acompañamiento al Grupo de Gestión Contractual en la proyección de las actas de las
sesiones del Comité Asesor de Contratación.
2. Elaborar las designaciones de supervisión de los contratos de prestación de servicios
profesionales y de apoyo a la gestión que adelante el Grupo de Gestión de Contratación, de
acuerdo con el reparto asignado por el supervisor del contrato.
3. Apoyar en la verificación del cargue de los documentos de ejecución en la plataforma electrónica
Secop 2 de los contratos de la entidad. 4. Gestionar y efectuar las afiliaciones a ARL de los contratistas de prestación de servicios
profesionales y de apoyo a la gestión, de acuerdo con el reparto asignado por el supervisor del
contrato.
5. Compilar las respuestas a las observaciones de los procesos contractuales que adelante el
Grupo de Gestión de Contratos.
6. Apoyar al Grupo de Gestión de Contratos en el seguimiento y verificación de la ejecución del
Plan Anual de Adquisiciones de la entidad.
7. Recopilar información y proyectar respuestas a las solicitudes realizadas por los diferentes entes
de control, de acuerdo con el reparto asignado por el supervisor del contrato.
8. Las demás que le sean asignadas por el supervisor del contrato en concordancia con el objeto
contractual.</v>
          </cell>
          <cell r="Y389"/>
          <cell r="Z389">
            <v>93151501</v>
          </cell>
          <cell r="AA389">
            <v>27000000</v>
          </cell>
          <cell r="AB389">
            <v>27000000</v>
          </cell>
          <cell r="AC389"/>
          <cell r="AD389"/>
          <cell r="AE389"/>
          <cell r="AF389"/>
          <cell r="AG389"/>
          <cell r="AH389"/>
          <cell r="AI389"/>
          <cell r="AJ389"/>
          <cell r="AK389"/>
          <cell r="AL389"/>
          <cell r="AM389">
            <v>4500000</v>
          </cell>
          <cell r="AN389"/>
          <cell r="AO389"/>
          <cell r="AP389"/>
          <cell r="AQ389" t="str">
            <v>N/A</v>
          </cell>
          <cell r="AR389">
            <v>855</v>
          </cell>
          <cell r="AS389">
            <v>45132</v>
          </cell>
          <cell r="AT389">
            <v>27000000</v>
          </cell>
          <cell r="AU389">
            <v>15438</v>
          </cell>
          <cell r="AV389">
            <v>45146</v>
          </cell>
          <cell r="AW389">
            <v>27000000</v>
          </cell>
          <cell r="AX389" t="str">
            <v>A-02-02-02-008-003-09</v>
          </cell>
          <cell r="AY389" t="str">
            <v>OTROS SERVICIOS PROFESIONALES Y TÉCNICOS N.C.P</v>
          </cell>
          <cell r="AZ389" t="str">
            <v>ASEGURADORA SOLIDARIA DE COLOMBIA</v>
          </cell>
          <cell r="BA389" t="str">
            <v>380-47-994000137298</v>
          </cell>
          <cell r="BB389">
            <v>45142</v>
          </cell>
          <cell r="BC389" t="str">
            <v>CUMPLIMIENTO</v>
          </cell>
          <cell r="BD389">
            <v>25</v>
          </cell>
          <cell r="BE389">
            <v>6750000</v>
          </cell>
          <cell r="BF389">
            <v>45141</v>
          </cell>
          <cell r="BG389">
            <v>45146</v>
          </cell>
          <cell r="BH389">
            <v>45476</v>
          </cell>
          <cell r="BI389">
            <v>45143</v>
          </cell>
          <cell r="BJ389" t="str">
            <v>D. ADMINISTRATIVA Y FINANCIERA</v>
          </cell>
          <cell r="BK389" t="str">
            <v>ESPERANZA RODRIGUEZ ROLDAN-AURA MARIA GOMEZ DE LOS RIOS RAD 20236400051413 A PARTIR DEL 15 DE AGOSTO DE 2023</v>
          </cell>
          <cell r="BL389"/>
          <cell r="BM389">
            <v>29532349</v>
          </cell>
          <cell r="BN389" t="str">
            <v>GRUPO DE GESTIÓN DE CONTRATACIÓN</v>
          </cell>
          <cell r="BO389" t="str">
            <v>GESTOR DE OPERACIONES</v>
          </cell>
          <cell r="BP389" t="str">
            <v>KELLY JHOANA ITURRIAGO TORREGROSA</v>
          </cell>
          <cell r="BQ389" t="str">
            <v>EN EJECUCION</v>
          </cell>
          <cell r="BR389" t="str">
            <v>MASCULINO</v>
          </cell>
          <cell r="BS389" t="str">
            <v>Bogotá</v>
          </cell>
          <cell r="BT389" t="str">
            <v xml:space="preserve">Cll 1A Bis Nº 29-54 </v>
          </cell>
          <cell r="BU389">
            <v>3166189500</v>
          </cell>
          <cell r="BV389" t="str">
            <v>paezhumberto5@gmail.com</v>
          </cell>
          <cell r="BW389">
            <v>34413</v>
          </cell>
          <cell r="BX389">
            <v>45247</v>
          </cell>
          <cell r="BY389">
            <v>29</v>
          </cell>
          <cell r="BZ389" t="str">
            <v>PROTECCION</v>
          </cell>
          <cell r="CA389" t="str">
            <v>SURA</v>
          </cell>
          <cell r="CB389" t="str">
            <v>POSITIVA</v>
          </cell>
          <cell r="CC389" t="str">
            <v>ADM DE EMPRESAS</v>
          </cell>
          <cell r="CD389"/>
          <cell r="CE389"/>
          <cell r="CF389"/>
          <cell r="CG389"/>
          <cell r="CH389"/>
          <cell r="CI389"/>
          <cell r="CJ389"/>
          <cell r="CK389"/>
          <cell r="CL389"/>
          <cell r="CM389"/>
          <cell r="CN389"/>
          <cell r="CO389"/>
        </row>
        <row r="390">
          <cell r="C390">
            <v>831</v>
          </cell>
          <cell r="D390" t="str">
            <v>ADRES-CPS-831-2023</v>
          </cell>
          <cell r="E390" t="str">
            <v>CONTRATACION DIRECTA</v>
          </cell>
          <cell r="F390" t="str">
            <v>PRESTACION DE SERVICIOS PROFESIONALES</v>
          </cell>
          <cell r="G390" t="str">
            <v>INICIAL</v>
          </cell>
          <cell r="H390">
            <v>45100</v>
          </cell>
          <cell r="I390" t="str">
            <v>IBETH JOHANA ESCOBAR RUA</v>
          </cell>
          <cell r="J390" t="str">
            <v>CC</v>
          </cell>
          <cell r="K390">
            <v>1013585273</v>
          </cell>
          <cell r="L390">
            <v>2</v>
          </cell>
          <cell r="M390"/>
          <cell r="N390" t="str">
            <v>N</v>
          </cell>
          <cell r="O390" t="str">
            <v>N/A</v>
          </cell>
          <cell r="P390" t="str">
            <v>N/A</v>
          </cell>
          <cell r="Q390" t="str">
            <v>N/A</v>
          </cell>
          <cell r="R390">
            <v>45103</v>
          </cell>
          <cell r="S390">
            <v>45291</v>
          </cell>
          <cell r="T390">
            <v>188</v>
          </cell>
          <cell r="U390">
            <v>45291</v>
          </cell>
          <cell r="V390"/>
          <cell r="W390"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390"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390"/>
          <cell r="Z390">
            <v>80121706</v>
          </cell>
          <cell r="AA390">
            <v>48832000</v>
          </cell>
          <cell r="AB390">
            <v>48832000</v>
          </cell>
          <cell r="AC390"/>
          <cell r="AD390"/>
          <cell r="AE390"/>
          <cell r="AF390"/>
          <cell r="AG390"/>
          <cell r="AH390"/>
          <cell r="AI390"/>
          <cell r="AJ390"/>
          <cell r="AK390"/>
          <cell r="AL390"/>
          <cell r="AM390">
            <v>6976000</v>
          </cell>
          <cell r="AN390"/>
          <cell r="AO390"/>
          <cell r="AP390"/>
          <cell r="AQ390" t="str">
            <v>N/A</v>
          </cell>
          <cell r="AR390">
            <v>814</v>
          </cell>
          <cell r="AS390">
            <v>45085</v>
          </cell>
          <cell r="AT390">
            <v>195328000</v>
          </cell>
          <cell r="AU390">
            <v>10264</v>
          </cell>
          <cell r="AV390">
            <v>45103</v>
          </cell>
          <cell r="AW390">
            <v>48832000</v>
          </cell>
          <cell r="AX390" t="str">
            <v>A-02-02-02-008-002-01</v>
          </cell>
          <cell r="AY390" t="str">
            <v>SERVICIOS JURÍDICOS</v>
          </cell>
          <cell r="AZ390" t="str">
            <v>SEGUROS DEL ESTADO</v>
          </cell>
          <cell r="BA390" t="str">
            <v>21-46-101070908</v>
          </cell>
          <cell r="BB390">
            <v>45100</v>
          </cell>
          <cell r="BC390" t="str">
            <v>CUMPLIMIENTO</v>
          </cell>
          <cell r="BD390">
            <v>25</v>
          </cell>
          <cell r="BE390">
            <v>12208000</v>
          </cell>
          <cell r="BF390">
            <v>45100</v>
          </cell>
          <cell r="BG390">
            <v>45100</v>
          </cell>
          <cell r="BH390">
            <v>45473</v>
          </cell>
          <cell r="BI390">
            <v>45101</v>
          </cell>
          <cell r="BJ390" t="str">
            <v>O. ASESORA JURIDICA</v>
          </cell>
          <cell r="BK390" t="str">
            <v>MAGDIELA DE LA CARRERA FRANKY</v>
          </cell>
          <cell r="BL390"/>
          <cell r="BM390">
            <v>51632748</v>
          </cell>
          <cell r="BN390"/>
          <cell r="BO390"/>
          <cell r="BP390" t="str">
            <v>DIANA CAROLINA BONILLA RODRIGUEZ</v>
          </cell>
          <cell r="BQ390" t="str">
            <v>EN EJECUCION</v>
          </cell>
          <cell r="BR390"/>
          <cell r="BS390"/>
          <cell r="BT390"/>
          <cell r="BU390"/>
          <cell r="BV390"/>
          <cell r="BW390"/>
          <cell r="BX390"/>
          <cell r="BY390"/>
          <cell r="BZ390"/>
          <cell r="CA390"/>
          <cell r="CB390"/>
          <cell r="CC390"/>
          <cell r="CD390"/>
          <cell r="CE390"/>
          <cell r="CF390"/>
          <cell r="CG390"/>
          <cell r="CH390"/>
          <cell r="CI390"/>
          <cell r="CJ390"/>
          <cell r="CK390"/>
          <cell r="CL390"/>
          <cell r="CM390"/>
          <cell r="CN390"/>
          <cell r="CO390"/>
        </row>
        <row r="391">
          <cell r="C391">
            <v>351</v>
          </cell>
          <cell r="D391" t="str">
            <v>ADRES-CPS-351-2023</v>
          </cell>
          <cell r="E391" t="str">
            <v>CONTRATACION DIRECTA</v>
          </cell>
          <cell r="F391" t="str">
            <v>PRESTACION DE SERVICIOS DE APOYO A LA GESTION</v>
          </cell>
          <cell r="G391" t="str">
            <v>INICIAL</v>
          </cell>
          <cell r="H391">
            <v>44965</v>
          </cell>
          <cell r="I391" t="str">
            <v>PAULO GIOVANNY SUAREZ NUÑEZ</v>
          </cell>
          <cell r="J391" t="str">
            <v>CC</v>
          </cell>
          <cell r="K391">
            <v>80070854</v>
          </cell>
          <cell r="L391">
            <v>3</v>
          </cell>
          <cell r="M391" t="str">
            <v>Bogotá</v>
          </cell>
          <cell r="N391" t="str">
            <v>N</v>
          </cell>
          <cell r="O391" t="str">
            <v>N/A</v>
          </cell>
          <cell r="P391" t="str">
            <v>N/A</v>
          </cell>
          <cell r="Q391" t="str">
            <v>N/A</v>
          </cell>
          <cell r="R391">
            <v>44971</v>
          </cell>
          <cell r="S391">
            <v>45090</v>
          </cell>
          <cell r="T391">
            <v>119</v>
          </cell>
          <cell r="U391">
            <v>45090</v>
          </cell>
          <cell r="V391" t="str">
            <v>15 TFTL/TL+4 ME O 6 SES+4 ME</v>
          </cell>
          <cell r="W391"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91"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91">
            <v>307</v>
          </cell>
          <cell r="Z391">
            <v>93151501</v>
          </cell>
          <cell r="AA391">
            <v>16193852</v>
          </cell>
          <cell r="AB391">
            <v>16193852</v>
          </cell>
          <cell r="AC391"/>
          <cell r="AM391">
            <v>4048463</v>
          </cell>
          <cell r="AO391"/>
          <cell r="AP391"/>
          <cell r="AQ391" t="str">
            <v>N/A</v>
          </cell>
          <cell r="AR391">
            <v>432</v>
          </cell>
          <cell r="AS391">
            <v>44936</v>
          </cell>
          <cell r="AT391">
            <v>615366376</v>
          </cell>
          <cell r="AU391">
            <v>2523</v>
          </cell>
          <cell r="AV391">
            <v>44965</v>
          </cell>
          <cell r="AW391">
            <v>16193852</v>
          </cell>
          <cell r="AX391" t="str">
            <v>A-02-02-02-008-003-01</v>
          </cell>
          <cell r="AY391" t="str">
            <v>SERVICIOS DE CONSULTORÍA EN ADMINISTRACIÓN Y SERVICIOS DE GESTIÓN; SERVICIOS DE TECNOLOGÍA DE LA INFORMACIÓN</v>
          </cell>
          <cell r="AZ391" t="str">
            <v>SEGUROS DEL ESTADO</v>
          </cell>
          <cell r="BA391" t="str">
            <v>14-46-101087522</v>
          </cell>
          <cell r="BB391">
            <v>44967</v>
          </cell>
          <cell r="BC391" t="str">
            <v>CUMPLIMIENTO</v>
          </cell>
          <cell r="BD391">
            <v>25</v>
          </cell>
          <cell r="BE391">
            <v>4048463</v>
          </cell>
          <cell r="BF391">
            <v>44964</v>
          </cell>
          <cell r="BG391">
            <v>44967</v>
          </cell>
          <cell r="BH391">
            <v>45299</v>
          </cell>
          <cell r="BI391">
            <v>44967</v>
          </cell>
          <cell r="BJ391" t="str">
            <v>D. OTRAS PRESTACIONES</v>
          </cell>
          <cell r="BK391" t="str">
            <v>RENA LISAG MORALES HERNANDEZ</v>
          </cell>
          <cell r="BM391">
            <v>53139056</v>
          </cell>
          <cell r="BN391" t="str">
            <v>GRUPO DE GESTIÓN DE RECONOCIMIENTOS</v>
          </cell>
          <cell r="BO391" t="str">
            <v>GESTOR DE OPERACIONES</v>
          </cell>
          <cell r="BP391" t="str">
            <v>JOSE WILLMAN TORRRES GOMEZ</v>
          </cell>
          <cell r="BQ391" t="str">
            <v>TERMINADO</v>
          </cell>
          <cell r="BR391" t="str">
            <v>MASCULINO</v>
          </cell>
          <cell r="BS391" t="str">
            <v>Bogotá</v>
          </cell>
          <cell r="BT391" t="str">
            <v>Cl 15No 28-20 casa 160 villas de san andres</v>
          </cell>
          <cell r="BU391">
            <v>3058174007</v>
          </cell>
          <cell r="BV391" t="str">
            <v>paulosuarez30@gmail.com</v>
          </cell>
          <cell r="BW391">
            <v>29860</v>
          </cell>
          <cell r="BX391">
            <v>45247</v>
          </cell>
          <cell r="BY391">
            <v>42</v>
          </cell>
          <cell r="BZ391" t="str">
            <v>NUEVA EPS</v>
          </cell>
          <cell r="CA391" t="str">
            <v>PORVENIR</v>
          </cell>
          <cell r="CB391" t="str">
            <v>POSITIVA</v>
          </cell>
          <cell r="CC391" t="str">
            <v>ADM EN SALUD OCUPACIONAL</v>
          </cell>
          <cell r="CH391" t="str">
            <v>CO1.PCCNTR.4582534</v>
          </cell>
        </row>
        <row r="392">
          <cell r="C392">
            <v>23</v>
          </cell>
          <cell r="D392" t="str">
            <v>ADRES-CPS-023-2023</v>
          </cell>
          <cell r="E392" t="str">
            <v>CONTRATACION DIRECTA</v>
          </cell>
          <cell r="F392" t="str">
            <v>PRESTACION DE SERVICIOS PROFESIONALES</v>
          </cell>
          <cell r="G392" t="str">
            <v>INICIAL</v>
          </cell>
          <cell r="H392">
            <v>44942</v>
          </cell>
          <cell r="I392" t="str">
            <v>JUAN PABLO GALVIS PARRA</v>
          </cell>
          <cell r="J392" t="str">
            <v>CC</v>
          </cell>
          <cell r="K392">
            <v>80090678</v>
          </cell>
          <cell r="L392">
            <v>9</v>
          </cell>
          <cell r="M392" t="str">
            <v>Bogotá</v>
          </cell>
          <cell r="N392" t="str">
            <v>N</v>
          </cell>
          <cell r="O392" t="str">
            <v>N/A</v>
          </cell>
          <cell r="P392" t="str">
            <v>N/A</v>
          </cell>
          <cell r="Q392" t="str">
            <v>N/A</v>
          </cell>
          <cell r="R392">
            <v>44944</v>
          </cell>
          <cell r="S392">
            <v>45063</v>
          </cell>
          <cell r="T392">
            <v>119</v>
          </cell>
          <cell r="U392">
            <v>45063</v>
          </cell>
          <cell r="V392" t="str">
            <v>11 TP+E+11 MEP</v>
          </cell>
          <cell r="W392" t="str">
            <v>Prestar servicios profesionales para tramitar consultas y peticiones de carácter jurídico. revisión frente al contenido de actos administrativos y mantener actualizada la información de normas constitucionales y legales y demás asuntos de competencia de la ADRES</v>
          </cell>
          <cell r="X392" t="str">
            <v>1. Proyectar conceptos. respuestas a las consultas y peticiones de carácter jurídico elevadas a la ADRES por los usuarios. la ciudadanía en general y por las diferentes dependencias de la Entidad.
2. Recopilar y actualización la información de las normas constitucionales. legales y reglamentarias y la jurisprudencia relacionada con las competencias. misión institucional. objetivos y funciones de la Entidad.3. Realizar las actividades relacionas con la definición de formatos de respuesta y lineamientos de defensa en los diferentes grupos que hacen parte de la Oficina Asesora Jurídica. propendiendo por su actualización con la normatividad vigente.
4. Realizar la revisión de los proyectos de actos administrativos que sean enviados por las diferentes dependencias de la entidad a la Oficina Asesora Jurídica de conformidad con el objeto del contrato.
5. Apoyar en la elaboración de los proyectos de actos administrativos de los temas que le sean asignados para su trámite de conformidad con el objeto del contrato.
6. Brindar el acompañamiento jurídico a los diferentes grupos de la Oficina Asesora Jurídica en la elaboración de conceptos y actos administrativos en los temas jurídicos relacionados con el Sistema General de Seguridad Social en Salud y competencias de la ADRES.
7. Participar en las reuniones en que se solicite su asistencia por la relación de los temas a tratar con las actividades del objeto contractual.
8. Cumplir con las demás actividades que se deriven del objeto y naturaleza del presente contrato.</v>
          </cell>
          <cell r="Y392">
            <v>130</v>
          </cell>
          <cell r="Z392">
            <v>85101702</v>
          </cell>
          <cell r="AA392">
            <v>27904000</v>
          </cell>
          <cell r="AB392">
            <v>27904000</v>
          </cell>
          <cell r="AC392"/>
          <cell r="AD392"/>
          <cell r="AE392"/>
          <cell r="AF392"/>
          <cell r="AG392"/>
          <cell r="AH392"/>
          <cell r="AI392"/>
          <cell r="AJ392"/>
          <cell r="AK392"/>
          <cell r="AL392"/>
          <cell r="AM392">
            <v>6976000</v>
          </cell>
          <cell r="AN392"/>
          <cell r="AO392"/>
          <cell r="AP392"/>
          <cell r="AQ392" t="str">
            <v>N/A</v>
          </cell>
          <cell r="AR392">
            <v>399</v>
          </cell>
          <cell r="AS392">
            <v>44932</v>
          </cell>
          <cell r="AT392">
            <v>27904000</v>
          </cell>
          <cell r="AU392">
            <v>380</v>
          </cell>
          <cell r="AV392">
            <v>44942</v>
          </cell>
          <cell r="AW392">
            <v>27904000</v>
          </cell>
          <cell r="AX392" t="str">
            <v>A-02-02-02-008-002-01</v>
          </cell>
          <cell r="AY392" t="str">
            <v>SERVICIOS JURÍDICOS</v>
          </cell>
          <cell r="AZ392" t="str">
            <v>SEGUROS DEL ESTADO</v>
          </cell>
          <cell r="BA392" t="str">
            <v>33-46-101046290</v>
          </cell>
          <cell r="BB392">
            <v>44943</v>
          </cell>
          <cell r="BC392" t="str">
            <v>CUMPLIMIENTO</v>
          </cell>
          <cell r="BD392">
            <v>25</v>
          </cell>
          <cell r="BE392">
            <v>6976000</v>
          </cell>
          <cell r="BF392">
            <v>44942</v>
          </cell>
          <cell r="BG392">
            <v>44944</v>
          </cell>
          <cell r="BH392">
            <v>45260</v>
          </cell>
          <cell r="BI392">
            <v>44943</v>
          </cell>
          <cell r="BJ392" t="str">
            <v>O. ASESORA JURIDICA</v>
          </cell>
          <cell r="BK392" t="str">
            <v>NATHALY CONSTANZA ALVARADO NÚÑEZ-JULIO EDUARDO RODRIGUEZ ALVARADO RAD 20231450026783 DEL 2 AL 23 DE MAYO DE 2023</v>
          </cell>
          <cell r="BL392"/>
          <cell r="BM392">
            <v>1015415271</v>
          </cell>
          <cell r="BN392" t="str">
            <v>O. ASESORA JURIDICA</v>
          </cell>
          <cell r="BO392" t="str">
            <v>GESTOR DE OPERACIONES</v>
          </cell>
          <cell r="BP392" t="str">
            <v>ROSA ELIANA RODRIGUEZ BERNAL</v>
          </cell>
          <cell r="BQ392" t="str">
            <v>TERMINADO</v>
          </cell>
          <cell r="BR392" t="str">
            <v>MASCULINO</v>
          </cell>
          <cell r="BS392" t="str">
            <v>Bogotá</v>
          </cell>
          <cell r="BT392" t="str">
            <v>Cl 156 No 8F 15 Interior 19 apartamen Barrancas</v>
          </cell>
          <cell r="BU392">
            <v>6732184</v>
          </cell>
          <cell r="BV392" t="str">
            <v>pablogalvis@gmail.com</v>
          </cell>
          <cell r="BW392">
            <v>29816</v>
          </cell>
          <cell r="BX392">
            <v>45247</v>
          </cell>
          <cell r="BY392">
            <v>42</v>
          </cell>
          <cell r="BZ392" t="str">
            <v xml:space="preserve">SANITAS </v>
          </cell>
          <cell r="CA392" t="str">
            <v>COLPENSIONES</v>
          </cell>
          <cell r="CB392" t="str">
            <v>POSITIVA</v>
          </cell>
          <cell r="CC392" t="str">
            <v>ABOGADO-ESP EN DERECHO
ADMINISTRATIVO</v>
          </cell>
          <cell r="CD392"/>
          <cell r="CE392"/>
          <cell r="CF392"/>
          <cell r="CG392"/>
          <cell r="CH392" t="str">
            <v>CO1.PCCNTR.4398791</v>
          </cell>
          <cell r="CI392"/>
          <cell r="CJ392"/>
          <cell r="CK392"/>
          <cell r="CL392"/>
          <cell r="CM392"/>
          <cell r="CN392"/>
          <cell r="CO392"/>
        </row>
        <row r="393">
          <cell r="C393">
            <v>355</v>
          </cell>
          <cell r="D393" t="str">
            <v>ADRES-CPS-355-2023</v>
          </cell>
          <cell r="E393" t="str">
            <v>CONTRATACION DIRECTA</v>
          </cell>
          <cell r="F393" t="str">
            <v>CONVENIO INTERADMINISTRATIVO</v>
          </cell>
          <cell r="G393" t="str">
            <v>INICIAL</v>
          </cell>
          <cell r="H393">
            <v>44971</v>
          </cell>
          <cell r="I393" t="str">
            <v>IMPRENTA NACIONAL DE COLOMBIA</v>
          </cell>
          <cell r="J393" t="str">
            <v>Nit</v>
          </cell>
          <cell r="K393">
            <v>830001113</v>
          </cell>
          <cell r="L393">
            <v>1</v>
          </cell>
          <cell r="M393" t="str">
            <v>Bogotá</v>
          </cell>
          <cell r="N393" t="str">
            <v>J</v>
          </cell>
          <cell r="O393" t="str">
            <v>Leonor Arias Botero</v>
          </cell>
          <cell r="P393">
            <v>51693920</v>
          </cell>
          <cell r="Q393" t="str">
            <v>N/A</v>
          </cell>
          <cell r="R393">
            <v>44974</v>
          </cell>
          <cell r="S393">
            <v>45291</v>
          </cell>
          <cell r="T393">
            <v>317</v>
          </cell>
          <cell r="U393">
            <v>45291</v>
          </cell>
          <cell r="V393" t="str">
            <v>N/A</v>
          </cell>
          <cell r="W393" t="str">
            <v>Publicación en el Diario Oficial los actos administrativos de carácter general y los demás expedidos por la Administradora de los Recursos del Sistema General de Seguridad Social en Salud - ADRES</v>
          </cell>
          <cell r="X393" t="str">
            <v>1. Atender durante el horario y días hábiles de forma inmediata y sin dilación de ningún orden las solicitudes de publicación que le remita la Administradora de los Recursos del Sistema General de Seguridad Social en Salud ADRES a través de la supervisión del contrato. 2. Destinar una cuenta de correo electrónico institucional o línea de fax para atender en días y horas hábiles los requerimientos de la Administradora de los Recursos del Sistema General de Seguridad Social en Salud ADRES, respecto de la publicación de actos administrativos y demás actos que requiera para el cumplimiento del objeto social. 3. Publicar los actos administrativos con altos estándares de calidad que garanticen la legibilidad de estos. 4. Publicar los actos administrativos de conformidad con los requerimientos de la ADRES y en las fechas indicadas, garantizando el principio de publicidad de los actos. 5. Informar al supervisor a través correo electrónico, el número de Diario Oficial donde quedó publicado el documento que solicitó la Administradora de los Recursos del Sistema General de Seguridad Social en Salud ADRES. 6. En caso de que la Entidad así lo requiera, suministrar en medio digital ejemplares del Diario Oficial. 7. Presentar un estado de cuentas cuando lo requiera el supervisor del contrato. 8. Consultar con el supervisor cualquier inquietud que se presente durante el proceso de publicación.</v>
          </cell>
          <cell r="Y393">
            <v>30</v>
          </cell>
          <cell r="Z393">
            <v>83121700</v>
          </cell>
          <cell r="AA393">
            <v>18562650</v>
          </cell>
          <cell r="AB393">
            <v>18562650</v>
          </cell>
          <cell r="AC393"/>
          <cell r="AM393"/>
          <cell r="AO393"/>
          <cell r="AP393"/>
          <cell r="AQ393" t="str">
            <v>N/A</v>
          </cell>
          <cell r="AR393">
            <v>545</v>
          </cell>
          <cell r="AS393">
            <v>44944</v>
          </cell>
          <cell r="AT393">
            <v>18562650</v>
          </cell>
          <cell r="AU393">
            <v>2565</v>
          </cell>
          <cell r="AV393">
            <v>44971</v>
          </cell>
          <cell r="AW393">
            <v>18562650</v>
          </cell>
          <cell r="AX393" t="str">
            <v>A-02-02-02-008-005-09</v>
          </cell>
          <cell r="AY393" t="str">
            <v>OTROS SERVICIOS AUXILIARES</v>
          </cell>
          <cell r="AZ393" t="str">
            <v>N/A</v>
          </cell>
          <cell r="BA393" t="str">
            <v>N/A</v>
          </cell>
          <cell r="BB393" t="str">
            <v>N/A</v>
          </cell>
          <cell r="BC393" t="str">
            <v>N/A</v>
          </cell>
          <cell r="BD393" t="str">
            <v>N/A</v>
          </cell>
          <cell r="BE393" t="str">
            <v>N/A</v>
          </cell>
          <cell r="BF393" t="str">
            <v>N/A</v>
          </cell>
          <cell r="BG393" t="str">
            <v>N/A</v>
          </cell>
          <cell r="BH393" t="str">
            <v>N/A</v>
          </cell>
          <cell r="BI393" t="str">
            <v>N/A</v>
          </cell>
          <cell r="BJ393" t="str">
            <v xml:space="preserve">D. ADMINISTRATIVA Y FINANCIERA  </v>
          </cell>
          <cell r="BK393" t="str">
            <v>NELSON SANTOS ANDRADE</v>
          </cell>
          <cell r="BM393">
            <v>4914146</v>
          </cell>
          <cell r="BN393" t="str">
            <v>GRUPO DE GESTION ADMINISTRATIVA Y DOCUMENTAL</v>
          </cell>
          <cell r="BO393" t="str">
            <v>GESTOR DE OPERACIONES</v>
          </cell>
          <cell r="BP393" t="str">
            <v>DIANA CAROLINA BONILLA RODRIGUEZ</v>
          </cell>
          <cell r="BQ393" t="str">
            <v>EN EJECUCION</v>
          </cell>
          <cell r="BR393" t="str">
            <v>N/A</v>
          </cell>
          <cell r="BS393" t="str">
            <v>Bogotá</v>
          </cell>
          <cell r="BT393" t="str">
            <v>Cr 66 24 09</v>
          </cell>
          <cell r="BU393">
            <v>4578000</v>
          </cell>
          <cell r="BV393" t="str">
            <v>jorge.troncoso@imprenta.gov.co</v>
          </cell>
          <cell r="BW393" t="str">
            <v>N/A</v>
          </cell>
          <cell r="BX393" t="str">
            <v>N/A</v>
          </cell>
          <cell r="BY393" t="str">
            <v>N/A</v>
          </cell>
          <cell r="BZ393" t="str">
            <v>N/A</v>
          </cell>
          <cell r="CA393" t="str">
            <v>N/A</v>
          </cell>
          <cell r="CB393" t="str">
            <v>N/A</v>
          </cell>
          <cell r="CC393" t="str">
            <v>N/A</v>
          </cell>
          <cell r="CH393" t="str">
            <v>CO1.PCCNTR.4546618</v>
          </cell>
        </row>
        <row r="394">
          <cell r="C394">
            <v>892</v>
          </cell>
          <cell r="D394" t="str">
            <v>ADRES-CPS-892-2023</v>
          </cell>
          <cell r="E394" t="str">
            <v>CONTRATACION DIRECTA</v>
          </cell>
          <cell r="F394" t="str">
            <v>PRESTACION DE SERVICIOS PROFESIONALES</v>
          </cell>
          <cell r="G394" t="str">
            <v>INICIAL</v>
          </cell>
          <cell r="H394">
            <v>45106</v>
          </cell>
          <cell r="I394" t="str">
            <v>INGRID CAROLA AMAYA MORENO</v>
          </cell>
          <cell r="J394" t="str">
            <v>CC</v>
          </cell>
          <cell r="K394">
            <v>52975821</v>
          </cell>
          <cell r="L394">
            <v>3</v>
          </cell>
          <cell r="M394"/>
          <cell r="N394" t="str">
            <v>N</v>
          </cell>
          <cell r="O394" t="str">
            <v>N/A</v>
          </cell>
          <cell r="P394" t="str">
            <v>N/A</v>
          </cell>
          <cell r="Q394" t="str">
            <v>N/A</v>
          </cell>
          <cell r="R394">
            <v>45111</v>
          </cell>
          <cell r="S394">
            <v>45291</v>
          </cell>
          <cell r="T394">
            <v>180</v>
          </cell>
          <cell r="U394">
            <v>45291</v>
          </cell>
          <cell r="V394"/>
          <cell r="W394" t="str">
            <v>Prestar servicios profesionales especializados para la implementación de arquitectura empresarial, el análisis, la diagramación y automatización de procesos, proyectos y demás temas inherentes a la OAPCR</v>
          </cell>
          <cell r="X394" t="str">
            <v>1.	Generar los instrumentos y metodologías para la adopción del marco de arquitectura empresarial en lo que respecta al dominio institucional en la ADRES, y que serán utilizados para el medir el nivel de madurez de; i) La implementación de disciplina BPM en la entidad; ii) Los procesos de negocio iii) Las capacidades de transformación de los procesos.  Realizar diagnostico a los procesos de Gestión de Comunicaciones y PQRSD, con sus respectivas recomendaciones para el cierre de brechas requerido desde Arquitectura Empresarial, una posible automatización y/o su mejora continua.
2.	Elaborar diagnostico preliminar a 3 procesos de la entidad que sean prioritarios en el marco de cierre de brechas del dominio institucional requerido para la implementación de la arquitectura empresarial y/o la disciplina BPM para la gestión de procesos, con las recomendaciones que haya lugar. 
3.	Promover y documentar los macroprocesos y procesos nivel 1 requeridos para la puesta en marcha y sostenimiento de la arquitectura empresaria den la ADRES y que corresponden a Arquitectura Empresarial, Gestión de Datos y Gestión de Proyectos (nombres sujetos a definición) 
4.	Proponer los formatos requeridos para caracterizar los procesos y subprocesos bajo una disciplina BPM y realizar propuestas de ajuste sobre los instrumentos existentes que se identifiquen y requieran cambios con vista a la automatización de procesos, la implementación de la disciplina BPM para su mejora continua y la arquitectura empresarial. 
5.	Modelar el flujo de los procesos requeridos para el desarrollo del proyecto SIA (Sistema Integrado de Auditoría), con el fin de asegurar la vista de inicio a fin y las integraciones a que haya lugar. 
6.	Participar en las mesas técnicas de arquitectura empresarial y en las que sea requerido para abordar los temas de su competencia y brindar la asesoría y/o recomendaciones a que haya lugar. 
7.	Las demás actividades que se deriven del objeto y naturaleza del contrato, que para efecto le designe el supervisor del contrato</v>
          </cell>
          <cell r="Y394"/>
          <cell r="Z394">
            <v>80101510</v>
          </cell>
          <cell r="AA394">
            <v>99960000</v>
          </cell>
          <cell r="AB394">
            <v>99960000</v>
          </cell>
          <cell r="AC394"/>
          <cell r="AD394"/>
          <cell r="AE394"/>
          <cell r="AF394"/>
          <cell r="AG394"/>
          <cell r="AH394"/>
          <cell r="AI394"/>
          <cell r="AJ394"/>
          <cell r="AK394"/>
          <cell r="AL394"/>
          <cell r="AM394">
            <v>12000000</v>
          </cell>
          <cell r="AN394"/>
          <cell r="AO394"/>
          <cell r="AP394"/>
          <cell r="AQ394" t="str">
            <v>N/A</v>
          </cell>
          <cell r="AR394">
            <v>811</v>
          </cell>
          <cell r="AS394">
            <v>45085</v>
          </cell>
          <cell r="AT394">
            <v>99960000</v>
          </cell>
          <cell r="AU394">
            <v>10607</v>
          </cell>
          <cell r="AV394">
            <v>45111</v>
          </cell>
          <cell r="AW394">
            <v>99960000</v>
          </cell>
          <cell r="AX394" t="str">
            <v>A-02-02-02-008-003-01</v>
          </cell>
          <cell r="AY394" t="str">
            <v>SERVICIOS DE CONSULTORÍA EN ADMINISTRACIÓN Y SERVICIOS DE GESTIÓN; SERVICIOS DE TECNOLOGÍA DE LA INFORMACIÓN</v>
          </cell>
          <cell r="AZ394" t="str">
            <v>SEGUROS DEL ESTADO</v>
          </cell>
          <cell r="BA394" t="str">
            <v>11-46-101037999</v>
          </cell>
          <cell r="BB394">
            <v>45107</v>
          </cell>
          <cell r="BC394" t="str">
            <v>CUMPLIMIENTO</v>
          </cell>
          <cell r="BD394">
            <v>25</v>
          </cell>
          <cell r="BE394">
            <v>24990000</v>
          </cell>
          <cell r="BF394">
            <v>45106</v>
          </cell>
          <cell r="BG394">
            <v>45107</v>
          </cell>
          <cell r="BH394">
            <v>45478</v>
          </cell>
          <cell r="BI394">
            <v>45108</v>
          </cell>
          <cell r="BJ394" t="str">
            <v>O. ASESORA DE PLANEACION Y CONTROL DE RIESGOS</v>
          </cell>
          <cell r="BK394" t="str">
            <v>HUGO PRADA LOZADA</v>
          </cell>
          <cell r="BL394"/>
          <cell r="BM394">
            <v>13871094</v>
          </cell>
          <cell r="BN394" t="str">
            <v>OFICINA ASESORA DE PLANEACION Y CONTROL DE RIESGOS</v>
          </cell>
          <cell r="BO394" t="str">
            <v xml:space="preserve">JEFE </v>
          </cell>
          <cell r="BP394" t="str">
            <v>DIANA MARCELA SERRANO ASPRILLA</v>
          </cell>
          <cell r="BQ394" t="str">
            <v>EN EJECUCION</v>
          </cell>
          <cell r="BR394"/>
          <cell r="BS394"/>
          <cell r="BT394"/>
          <cell r="BU394"/>
          <cell r="BV394"/>
          <cell r="BW394"/>
          <cell r="BX394"/>
          <cell r="BY394"/>
          <cell r="BZ394"/>
          <cell r="CA394"/>
          <cell r="CB394"/>
          <cell r="CC394"/>
          <cell r="CD394"/>
          <cell r="CE394"/>
          <cell r="CF394"/>
          <cell r="CG394"/>
          <cell r="CH394"/>
          <cell r="CI394"/>
          <cell r="CJ394"/>
          <cell r="CK394"/>
          <cell r="CL394"/>
          <cell r="CM394"/>
          <cell r="CN394"/>
          <cell r="CO394"/>
        </row>
        <row r="395">
          <cell r="C395">
            <v>755</v>
          </cell>
          <cell r="D395" t="str">
            <v>ADRES-CPS-755-2023</v>
          </cell>
          <cell r="E395" t="str">
            <v>CONTRATACION DIRECTA</v>
          </cell>
          <cell r="F395" t="str">
            <v>PRESTACION DE SERVICIOS PROFESIONALES</v>
          </cell>
          <cell r="G395" t="str">
            <v>INICIAL</v>
          </cell>
          <cell r="H395">
            <v>45094</v>
          </cell>
          <cell r="I395" t="str">
            <v>ALBERTO ARANGUREN MOSCOSO</v>
          </cell>
          <cell r="J395" t="str">
            <v>CC</v>
          </cell>
          <cell r="K395">
            <v>80111786</v>
          </cell>
          <cell r="L395">
            <v>8</v>
          </cell>
          <cell r="M395"/>
          <cell r="N395" t="str">
            <v>N</v>
          </cell>
          <cell r="O395" t="str">
            <v>N/A</v>
          </cell>
          <cell r="P395" t="str">
            <v>N/A</v>
          </cell>
          <cell r="Q395" t="str">
            <v>N/A</v>
          </cell>
          <cell r="R395">
            <v>45098</v>
          </cell>
          <cell r="S395">
            <v>45291</v>
          </cell>
          <cell r="T395">
            <v>83</v>
          </cell>
          <cell r="U395">
            <v>45181</v>
          </cell>
          <cell r="V395"/>
          <cell r="W395"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39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395"/>
          <cell r="Z395">
            <v>93151501</v>
          </cell>
          <cell r="AA395">
            <v>36279509</v>
          </cell>
          <cell r="AB395">
            <v>36279509</v>
          </cell>
          <cell r="AC395">
            <v>45182</v>
          </cell>
          <cell r="AD395"/>
          <cell r="AE395"/>
          <cell r="AF395"/>
          <cell r="AG395"/>
          <cell r="AH395"/>
          <cell r="AI395"/>
          <cell r="AJ395"/>
          <cell r="AK395"/>
          <cell r="AL395"/>
          <cell r="AM395">
            <v>5182787</v>
          </cell>
          <cell r="AN395"/>
          <cell r="AO395"/>
          <cell r="AP395"/>
          <cell r="AQ395" t="str">
            <v>N/A</v>
          </cell>
          <cell r="AR395">
            <v>724</v>
          </cell>
          <cell r="AS395">
            <v>45065</v>
          </cell>
          <cell r="AT395">
            <v>362795090</v>
          </cell>
          <cell r="AU395">
            <v>10213</v>
          </cell>
          <cell r="AV395">
            <v>45097</v>
          </cell>
          <cell r="AW395">
            <v>36279509</v>
          </cell>
          <cell r="AX395" t="str">
            <v>A-02-02-02-008-003-01</v>
          </cell>
          <cell r="AY395" t="str">
            <v>SERVICIOS DE CONSULTORÍA EN ADMINISTRACIÓN Y SERVICIOS DE GESTIÓN; SERVICIOS DE TECNOLOGÍA DE LA INFORMACIÓN</v>
          </cell>
          <cell r="AZ395" t="str">
            <v>SEGUROS DEL ESTADO</v>
          </cell>
          <cell r="BA395" t="str">
            <v>14-44101185416</v>
          </cell>
          <cell r="BB395">
            <v>45097</v>
          </cell>
          <cell r="BC395" t="str">
            <v>CUMPLIMIENTO</v>
          </cell>
          <cell r="BD395">
            <v>25</v>
          </cell>
          <cell r="BE395">
            <v>9069877.25</v>
          </cell>
          <cell r="BF395">
            <v>45094</v>
          </cell>
          <cell r="BG395">
            <v>45098</v>
          </cell>
          <cell r="BH395">
            <v>45493</v>
          </cell>
          <cell r="BI395">
            <v>45097</v>
          </cell>
          <cell r="BJ395" t="str">
            <v>D. OTRAS PRESTACIONES</v>
          </cell>
          <cell r="BK395" t="str">
            <v>MAURICIO PAEZ VILLALBA</v>
          </cell>
          <cell r="BM395">
            <v>1010178182</v>
          </cell>
          <cell r="BN395" t="str">
            <v>GRUPO DE VERIFICACIÓN Y AUDITORÍA DE CUENTAS</v>
          </cell>
          <cell r="BO395" t="str">
            <v>GESTOR DE OPERACIONES</v>
          </cell>
          <cell r="BP395" t="str">
            <v>JOSE WILLMAN TORRRES GOMEZ</v>
          </cell>
          <cell r="BQ395" t="str">
            <v>TERMINADO</v>
          </cell>
          <cell r="BR395"/>
          <cell r="BS395"/>
          <cell r="BT395"/>
          <cell r="BU395"/>
          <cell r="BV395"/>
          <cell r="BW395"/>
          <cell r="BX395"/>
          <cell r="BY395"/>
          <cell r="BZ395"/>
          <cell r="CA395"/>
          <cell r="CB395"/>
          <cell r="CC395"/>
          <cell r="CD395"/>
          <cell r="CE395"/>
          <cell r="CF395"/>
          <cell r="CG395"/>
          <cell r="CH395"/>
          <cell r="CI395"/>
          <cell r="CJ395"/>
          <cell r="CK395"/>
          <cell r="CL395"/>
          <cell r="CM395"/>
          <cell r="CN395"/>
          <cell r="CO395"/>
        </row>
        <row r="396">
          <cell r="C396">
            <v>336</v>
          </cell>
          <cell r="D396" t="str">
            <v>ADRES-CPS-336-2023</v>
          </cell>
          <cell r="E396" t="str">
            <v>CONTRATACION DIRECTA</v>
          </cell>
          <cell r="F396" t="str">
            <v>PRESTACION DE SERVICIOS DE APOYO A LA GESTION</v>
          </cell>
          <cell r="G396" t="str">
            <v>INICIAL</v>
          </cell>
          <cell r="H396">
            <v>44964</v>
          </cell>
          <cell r="I396" t="str">
            <v>DIEGO ALEJANDRO ALONSO CLAVIJO</v>
          </cell>
          <cell r="J396" t="str">
            <v>CC</v>
          </cell>
          <cell r="K396">
            <v>80123430</v>
          </cell>
          <cell r="L396">
            <v>3</v>
          </cell>
          <cell r="M396" t="str">
            <v>Bogotá</v>
          </cell>
          <cell r="N396" t="str">
            <v>N</v>
          </cell>
          <cell r="O396" t="str">
            <v>N/A</v>
          </cell>
          <cell r="P396" t="str">
            <v>N/A</v>
          </cell>
          <cell r="Q396" t="str">
            <v>N/A</v>
          </cell>
          <cell r="R396">
            <v>44965</v>
          </cell>
          <cell r="S396">
            <v>45084</v>
          </cell>
          <cell r="T396">
            <v>119</v>
          </cell>
          <cell r="U396">
            <v>45084</v>
          </cell>
          <cell r="V396" t="str">
            <v>15 TFTL/TL+4 ME O 6 SES+4 ME</v>
          </cell>
          <cell r="W39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9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96">
            <v>292</v>
          </cell>
          <cell r="Z396">
            <v>93151501</v>
          </cell>
          <cell r="AA396">
            <v>16193852</v>
          </cell>
          <cell r="AB396">
            <v>16193852</v>
          </cell>
          <cell r="AC396"/>
          <cell r="AM396">
            <v>4048463</v>
          </cell>
          <cell r="AO396"/>
          <cell r="AP396"/>
          <cell r="AQ396" t="str">
            <v>N/A</v>
          </cell>
          <cell r="AR396">
            <v>432</v>
          </cell>
          <cell r="AS396">
            <v>44936</v>
          </cell>
          <cell r="AT396">
            <v>615366376</v>
          </cell>
          <cell r="AU396">
            <v>2534</v>
          </cell>
          <cell r="AV396">
            <v>44965</v>
          </cell>
          <cell r="AW396">
            <v>16193852</v>
          </cell>
          <cell r="AX396" t="str">
            <v>A-02-02-02-008-003-01</v>
          </cell>
          <cell r="AY396" t="str">
            <v>SERVICIOS DE CONSULTORÍA EN ADMINISTRACIÓN Y SERVICIOS DE GESTIÓN; SERVICIOS DE TECNOLOGÍA DE LA INFORMACIÓN</v>
          </cell>
          <cell r="AZ396" t="str">
            <v>ASEGURADORA SOLIDARIA DE COLOMBIA</v>
          </cell>
          <cell r="BA396" t="str">
            <v>376 47 994000020641</v>
          </cell>
          <cell r="BB396">
            <v>44965</v>
          </cell>
          <cell r="BC396" t="str">
            <v>CUMPLIMIENTO</v>
          </cell>
          <cell r="BD396">
            <v>25</v>
          </cell>
          <cell r="BE396">
            <v>4048463</v>
          </cell>
          <cell r="BF396">
            <v>44964</v>
          </cell>
          <cell r="BG396">
            <v>44965</v>
          </cell>
          <cell r="BH396">
            <v>45275</v>
          </cell>
          <cell r="BI396">
            <v>44964</v>
          </cell>
          <cell r="BJ396" t="str">
            <v>D. OTRAS PRESTACIONES</v>
          </cell>
          <cell r="BK396" t="str">
            <v>ANDREA RODRIGUEZ SIERRA</v>
          </cell>
          <cell r="BM396">
            <v>52394998</v>
          </cell>
          <cell r="BN396" t="str">
            <v>GRUPO DE VERIFICACION Y AUDITORIA DE CUENTAS</v>
          </cell>
          <cell r="BO396" t="str">
            <v>GESTOR DE OPERACIONES</v>
          </cell>
          <cell r="BP396" t="str">
            <v>JOSE WILLMAN TORRRES GOMEZ</v>
          </cell>
          <cell r="BQ396" t="str">
            <v>TERMINADO</v>
          </cell>
          <cell r="BR396" t="str">
            <v>MASCULINO</v>
          </cell>
          <cell r="BS396" t="str">
            <v>Bogotá</v>
          </cell>
          <cell r="BT396" t="str">
            <v>Cl 33 SUR No 19-01</v>
          </cell>
          <cell r="BU396">
            <v>3125567522</v>
          </cell>
          <cell r="BV396" t="str">
            <v>diegoalonso212@hotmail.com</v>
          </cell>
          <cell r="BW396">
            <v>29754</v>
          </cell>
          <cell r="BX396">
            <v>45247</v>
          </cell>
          <cell r="BY396">
            <v>42</v>
          </cell>
          <cell r="BZ396" t="str">
            <v>SALUD TOTAL</v>
          </cell>
          <cell r="CA396" t="str">
            <v>COLFONDOS</v>
          </cell>
          <cell r="CB396" t="str">
            <v>POSITIVA</v>
          </cell>
          <cell r="CC396" t="str">
            <v>TECNICO PROFESIONAL EN APOYO ADTIVO EN SALUD</v>
          </cell>
          <cell r="CH396" t="str">
            <v>CO1.PCCNTR.4576287</v>
          </cell>
        </row>
        <row r="397">
          <cell r="C397">
            <v>862</v>
          </cell>
          <cell r="D397" t="str">
            <v>ADRES-CPS-862-2023</v>
          </cell>
          <cell r="E397" t="str">
            <v>CONTRATACION DIRECTA</v>
          </cell>
          <cell r="F397" t="str">
            <v>PRESTACION DE SERVICIOS PROFESIONALES</v>
          </cell>
          <cell r="G397" t="str">
            <v>INICIAL</v>
          </cell>
          <cell r="H397">
            <v>45100</v>
          </cell>
          <cell r="I397" t="str">
            <v>INGRID YANETH MORENO PULIDO</v>
          </cell>
          <cell r="J397" t="str">
            <v>CC</v>
          </cell>
          <cell r="K397">
            <v>35534426</v>
          </cell>
          <cell r="L397">
            <v>3</v>
          </cell>
          <cell r="N397" t="str">
            <v>N</v>
          </cell>
          <cell r="O397" t="str">
            <v>N/A</v>
          </cell>
          <cell r="P397" t="str">
            <v>N/A</v>
          </cell>
          <cell r="Q397" t="str">
            <v>N/A</v>
          </cell>
          <cell r="R397">
            <v>45104</v>
          </cell>
          <cell r="S397">
            <v>45291</v>
          </cell>
          <cell r="T397">
            <v>187</v>
          </cell>
          <cell r="U397">
            <v>45291</v>
          </cell>
          <cell r="V397" t="str">
            <v>13 TP+25 MEP</v>
          </cell>
          <cell r="W397"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397"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397">
            <v>93151501</v>
          </cell>
          <cell r="AA397">
            <v>36279509</v>
          </cell>
          <cell r="AB397">
            <v>36279509</v>
          </cell>
          <cell r="AC397"/>
          <cell r="AM397">
            <v>5182787</v>
          </cell>
          <cell r="AO397"/>
          <cell r="AP397"/>
          <cell r="AQ397" t="str">
            <v>N/A</v>
          </cell>
          <cell r="AR397">
            <v>687</v>
          </cell>
          <cell r="AS397">
            <v>45062</v>
          </cell>
          <cell r="AT397">
            <v>943267234</v>
          </cell>
          <cell r="AU397">
            <v>10269</v>
          </cell>
          <cell r="AV397">
            <v>45103</v>
          </cell>
          <cell r="AW397">
            <v>36279509</v>
          </cell>
          <cell r="AX397" t="str">
            <v>A-02-02-02-008-003-01</v>
          </cell>
          <cell r="AY397" t="str">
            <v>SERVICIOS DE CONSULTORÍA EN ADMINISTRACIÓN Y SERVICIOS DE GESTIÓN; SERVICIOS DE TECNOLOGÍA DE LA INFORMACIÓN</v>
          </cell>
          <cell r="AZ397" t="str">
            <v>ASEGURADORA SOLIDARIA DE COLOMBIA</v>
          </cell>
          <cell r="BA397" t="str">
            <v>380-47-994000136485</v>
          </cell>
          <cell r="BB397">
            <v>45100</v>
          </cell>
          <cell r="BC397" t="str">
            <v>CUMPLIMIENTO</v>
          </cell>
          <cell r="BD397">
            <v>25</v>
          </cell>
          <cell r="BE397">
            <v>9069877.25</v>
          </cell>
          <cell r="BF397">
            <v>45100</v>
          </cell>
          <cell r="BG397">
            <v>45103</v>
          </cell>
          <cell r="BH397">
            <v>45476</v>
          </cell>
          <cell r="BI397">
            <v>45104</v>
          </cell>
          <cell r="BJ397" t="str">
            <v>D. OTRAS PRESTACIONES</v>
          </cell>
          <cell r="BK397" t="str">
            <v>MILLER ALEXANDER REINA ESCOBAR-WILSON RUBIEL VELASQUEZ CASTAÑEDA RAD 20236400051293 DEL 11 DE AGOSTO AL 30 DE AGOSTO ALCANCE HASTA EL 30 DE SEPTIEMBRE RAD 20236400059363</v>
          </cell>
          <cell r="BM397">
            <v>70663332</v>
          </cell>
          <cell r="BN397" t="str">
            <v>GRUPO DE VALIDACIÓN DE RESULTADOS DE AUDITORÍA</v>
          </cell>
          <cell r="BO397" t="str">
            <v>GESTOR DE OPERACIONES</v>
          </cell>
          <cell r="BP397" t="str">
            <v>KELLY JHOANA ITURRIAGO TORREGROSA</v>
          </cell>
          <cell r="BQ397" t="str">
            <v>EN EJECUCION</v>
          </cell>
        </row>
        <row r="398">
          <cell r="C398">
            <v>350</v>
          </cell>
          <cell r="D398" t="str">
            <v>ADRES-CPS-350-2023</v>
          </cell>
          <cell r="E398" t="str">
            <v>CONTRATACION DIRECTA</v>
          </cell>
          <cell r="F398" t="str">
            <v>PRESTACION DE SERVICIOS DE APOYO A LA GESTION</v>
          </cell>
          <cell r="G398" t="str">
            <v>INICIAL</v>
          </cell>
          <cell r="H398">
            <v>44965</v>
          </cell>
          <cell r="I398" t="str">
            <v>LUIS HERNANDO RODRIGUEZ ESPINEL</v>
          </cell>
          <cell r="J398" t="str">
            <v>CC</v>
          </cell>
          <cell r="K398">
            <v>80137120</v>
          </cell>
          <cell r="L398">
            <v>6</v>
          </cell>
          <cell r="M398" t="str">
            <v>Bogotá</v>
          </cell>
          <cell r="N398" t="str">
            <v>N</v>
          </cell>
          <cell r="O398" t="str">
            <v>N/A</v>
          </cell>
          <cell r="P398" t="str">
            <v>N/A</v>
          </cell>
          <cell r="Q398" t="str">
            <v>N/A</v>
          </cell>
          <cell r="R398">
            <v>44970</v>
          </cell>
          <cell r="S398">
            <v>45089</v>
          </cell>
          <cell r="T398">
            <v>119</v>
          </cell>
          <cell r="U398">
            <v>45089</v>
          </cell>
          <cell r="V398" t="str">
            <v>15 TFTL/TL+4 ME O 6 SES+4 ME</v>
          </cell>
          <cell r="W39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39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398">
            <v>306</v>
          </cell>
          <cell r="Z398">
            <v>93151501</v>
          </cell>
          <cell r="AA398">
            <v>16193852</v>
          </cell>
          <cell r="AB398">
            <v>16193852</v>
          </cell>
          <cell r="AC398"/>
          <cell r="AM398">
            <v>4048463</v>
          </cell>
          <cell r="AO398"/>
          <cell r="AP398"/>
          <cell r="AQ398" t="str">
            <v>N/A</v>
          </cell>
          <cell r="AR398">
            <v>432</v>
          </cell>
          <cell r="AS398">
            <v>44936</v>
          </cell>
          <cell r="AT398">
            <v>615366376</v>
          </cell>
          <cell r="AU398">
            <v>2522</v>
          </cell>
          <cell r="AV398">
            <v>44965</v>
          </cell>
          <cell r="AW398">
            <v>16193852</v>
          </cell>
          <cell r="AX398" t="str">
            <v>A-02-02-02-008-003-01</v>
          </cell>
          <cell r="AY398" t="str">
            <v>SERVICIOS DE CONSULTORÍA EN ADMINISTRACIÓN Y SERVICIOS DE GESTIÓN; SERVICIOS DE TECNOLOGÍA DE LA INFORMACIÓN</v>
          </cell>
          <cell r="AZ398" t="str">
            <v>SEGUROS DEL ESTADO</v>
          </cell>
          <cell r="BA398" t="str">
            <v>11-46-101032893</v>
          </cell>
          <cell r="BB398">
            <v>44965</v>
          </cell>
          <cell r="BC398" t="str">
            <v>CUMPLIMIENTO</v>
          </cell>
          <cell r="BD398">
            <v>25</v>
          </cell>
          <cell r="BE398">
            <v>4048463</v>
          </cell>
          <cell r="BF398">
            <v>44965</v>
          </cell>
          <cell r="BG398">
            <v>44966</v>
          </cell>
          <cell r="BH398">
            <v>45290</v>
          </cell>
          <cell r="BI398">
            <v>44964</v>
          </cell>
          <cell r="BJ398" t="str">
            <v>D. OTRAS PRESTACIONES</v>
          </cell>
          <cell r="BK398" t="str">
            <v>MAURICIO PAEZ VILLALBA</v>
          </cell>
          <cell r="BM398">
            <v>1010178182</v>
          </cell>
          <cell r="BN398" t="str">
            <v>GRUPO DE VERIFICACIÓN Y AUDITORÍA DE CUENTAS</v>
          </cell>
          <cell r="BO398" t="str">
            <v>GESTOR DE OPERACIONES</v>
          </cell>
          <cell r="BP398" t="str">
            <v>JOSE WILLMAN TORRRES GOMEZ</v>
          </cell>
          <cell r="BQ398" t="str">
            <v>TERMINADO</v>
          </cell>
          <cell r="BR398" t="str">
            <v>MASCULINO</v>
          </cell>
          <cell r="BS398" t="str">
            <v>Bogotá</v>
          </cell>
          <cell r="BT398" t="str">
            <v>CALL 188B No 11 - 55</v>
          </cell>
          <cell r="BU398">
            <v>3132017364</v>
          </cell>
          <cell r="BV398" t="str">
            <v>herrodriguez04@hotmail.com</v>
          </cell>
          <cell r="BW398">
            <v>30351</v>
          </cell>
          <cell r="BX398">
            <v>45247</v>
          </cell>
          <cell r="BY398">
            <v>40</v>
          </cell>
          <cell r="BZ398" t="str">
            <v>COMPENSAR</v>
          </cell>
          <cell r="CA398" t="str">
            <v>PROTECCION</v>
          </cell>
          <cell r="CB398" t="str">
            <v>POSITIVA</v>
          </cell>
          <cell r="CC398" t="str">
            <v>TECNICO EN ASISTENCIA ADTIVA</v>
          </cell>
          <cell r="CH398" t="str">
            <v>CO1.PCCNTR.4582454</v>
          </cell>
        </row>
        <row r="399">
          <cell r="C399">
            <v>874</v>
          </cell>
          <cell r="D399" t="str">
            <v>ADRES-CPS-874-2023</v>
          </cell>
          <cell r="E399" t="str">
            <v>CONTRATACION DIRECTA</v>
          </cell>
          <cell r="F399" t="str">
            <v>PRESTACION DE SERVICIOS PROFESIONALES</v>
          </cell>
          <cell r="G399" t="str">
            <v>INICIAL</v>
          </cell>
          <cell r="H399">
            <v>45100</v>
          </cell>
          <cell r="I399" t="str">
            <v>INGRID YOHANA GUZMAN AVELLANEDA</v>
          </cell>
          <cell r="J399" t="str">
            <v>CC</v>
          </cell>
          <cell r="K399">
            <v>1032462137</v>
          </cell>
          <cell r="L399">
            <v>1</v>
          </cell>
          <cell r="N399" t="str">
            <v>N</v>
          </cell>
          <cell r="O399" t="str">
            <v>N/A</v>
          </cell>
          <cell r="P399" t="str">
            <v>N/A</v>
          </cell>
          <cell r="Q399" t="str">
            <v>N/A</v>
          </cell>
          <cell r="R399">
            <v>45103</v>
          </cell>
          <cell r="S399">
            <v>45291</v>
          </cell>
          <cell r="T399">
            <v>188</v>
          </cell>
          <cell r="U399">
            <v>45291</v>
          </cell>
          <cell r="V399" t="str">
            <v>13 TP+25 MEP</v>
          </cell>
          <cell r="W399"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39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399">
            <v>93151501</v>
          </cell>
          <cell r="AA399">
            <v>36279509</v>
          </cell>
          <cell r="AB399">
            <v>36279509</v>
          </cell>
          <cell r="AC399"/>
          <cell r="AM399">
            <v>5182787</v>
          </cell>
          <cell r="AO399"/>
          <cell r="AP399"/>
          <cell r="AQ399" t="str">
            <v>N/A</v>
          </cell>
          <cell r="AR399">
            <v>687</v>
          </cell>
          <cell r="AS399">
            <v>45062</v>
          </cell>
          <cell r="AT399">
            <v>943267234</v>
          </cell>
          <cell r="AU399">
            <v>10261</v>
          </cell>
          <cell r="AV399">
            <v>45100</v>
          </cell>
          <cell r="AW399">
            <v>36279509</v>
          </cell>
          <cell r="AX399" t="str">
            <v>A-02-02-02-008-003-01</v>
          </cell>
          <cell r="AY399" t="str">
            <v>SERVICIOS DE CONSULTORÍA EN ADMINISTRACIÓN Y SERVICIOS DE GESTIÓN; SERVICIOS DE TECNOLOGÍA DE LA INFORMACIÓN</v>
          </cell>
          <cell r="AZ399" t="str">
            <v>SURAMERICANA</v>
          </cell>
          <cell r="BA399">
            <v>36694661</v>
          </cell>
          <cell r="BB399">
            <v>45100</v>
          </cell>
          <cell r="BC399" t="str">
            <v>CUMPLIMIENTO</v>
          </cell>
          <cell r="BD399">
            <v>25</v>
          </cell>
          <cell r="BE399">
            <v>9069877.25</v>
          </cell>
          <cell r="BF399">
            <v>45103</v>
          </cell>
          <cell r="BG399">
            <v>45103</v>
          </cell>
          <cell r="BH399">
            <v>45474</v>
          </cell>
          <cell r="BI399">
            <v>45101</v>
          </cell>
          <cell r="BJ399" t="str">
            <v>D. OTRAS PRESTACIONES</v>
          </cell>
          <cell r="BK399" t="str">
            <v>WILSON RUBIEL VELASQUEZ CASTAÑEDA-MAYRA ALEJANDRA PEREZ BEJARANO RAD 20236400054983 A PARTIR DEL 1 DE SEPTIEMBRE</v>
          </cell>
          <cell r="BM399">
            <v>79541341</v>
          </cell>
          <cell r="BN399" t="str">
            <v>GRUPO DE VALIDACIÓN DE RESULTADOS DE AUDITORÍA</v>
          </cell>
          <cell r="BO399" t="str">
            <v>GESTOR DE OPERACIONES</v>
          </cell>
          <cell r="BP399" t="str">
            <v>JENNY CAROLINA GARCIA VARON</v>
          </cell>
          <cell r="BQ399" t="str">
            <v>EN EJECUCION</v>
          </cell>
        </row>
        <row r="400">
          <cell r="C400">
            <v>324</v>
          </cell>
          <cell r="D400" t="str">
            <v>ADRES-CPS-324-2023</v>
          </cell>
          <cell r="E400" t="str">
            <v>CONTRATACION DIRECTA</v>
          </cell>
          <cell r="F400" t="str">
            <v>PRESTACION DE SERVICIOS DE APOYO A LA GESTION</v>
          </cell>
          <cell r="G400" t="str">
            <v>INICIAL</v>
          </cell>
          <cell r="H400">
            <v>44960</v>
          </cell>
          <cell r="I400" t="str">
            <v>RICARDO JAVIER PINZON ESPITIA</v>
          </cell>
          <cell r="J400" t="str">
            <v>CC</v>
          </cell>
          <cell r="K400">
            <v>80172244</v>
          </cell>
          <cell r="L400">
            <v>9</v>
          </cell>
          <cell r="M400" t="str">
            <v>Bogotá</v>
          </cell>
          <cell r="N400" t="str">
            <v>N</v>
          </cell>
          <cell r="O400" t="str">
            <v>N/A</v>
          </cell>
          <cell r="P400" t="str">
            <v>N/A</v>
          </cell>
          <cell r="Q400" t="str">
            <v>N/A</v>
          </cell>
          <cell r="R400">
            <v>44964</v>
          </cell>
          <cell r="S400">
            <v>45083</v>
          </cell>
          <cell r="T400">
            <v>119</v>
          </cell>
          <cell r="U400">
            <v>45083</v>
          </cell>
          <cell r="V400" t="str">
            <v xml:space="preserve"> 14A TFT/TL+21 ME O 6 SES + 21 ME</v>
          </cell>
          <cell r="W400" t="str">
            <v>Prestar apoyo a la Dirección de Otras Prestaciones de la ADRES en las actividades relacionadas con el suministro, manejo y preparación de los insumos e información necesarias para adelantar el proceso de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00" t="str">
            <v>1. Apoyar en la ejecución de las diferentes actividades inherentes al manejo, preparación y consolidación de la información que se utiliza como insumo para las diferentes etapas del proceso de verificación de los resultados de auditoría a las cuentas por servicios y tecnologías no financiados con la UPC y reclamaciones que sean tramitadas por los terceros contratados o directamente por la Entidad. 2. Procesar y organizar la información referente a la muestra seleccionada para la revisión de calidad de los resultados de auditoría de los recobros y reclamaciones certificados para los respectivos análisis de los informes que requiera la ADRES y otros organismos. 3. Apoyar en la revisión e integración de las matrices con los resultados de auditoría aportados por cada uno de los líderes de componente (médico, financiero, jurídico) con el fin de que sean contrastados con los resultados de auditoría a las cuentas por servicios y tecnologías no financiados con la UPC y reclamaciones que sean tramitadas por los terceros contratados o directamente por la Entidad. 4. Suministrar y actualizar las matrices, bases y demás herramientas utilizadas para la consolidación de la información requerida para el proceso de verificación de los resultados de auditoría a las cuentas por servicios y tecnologías no financiados con la UPC y reclamaciones que sean tramitadas por los terceros contratados o directamente por la Entidad. 5. Reportar cualquier situación inconsistente y/o anómala identificada durante la ejecución de las actividades asignadas. 6. Asistir oportunamente a todas las reuniones, conciliaciones y/o mesas de trabajo programadas por el supervisor del contrato, la respectiva Coordinación de Grupo y/o líder. 7. Disponer los insumos que sean necesarios para atender las solicitudes de requerimientos funcionales (SRF) o demás peticiones que se realicen por parte de la ADRES, actores del Sistema y organismos de control, entre otros. 8. Las demás actividades que se deriven del objeto y naturaleza del contrato, que para el efecto le asigne el supervisor del contrato.</v>
          </cell>
          <cell r="Y400">
            <v>250</v>
          </cell>
          <cell r="Z400">
            <v>93151501</v>
          </cell>
          <cell r="AA400">
            <v>17046168</v>
          </cell>
          <cell r="AB400">
            <v>17046168</v>
          </cell>
          <cell r="AC400"/>
          <cell r="AD400"/>
          <cell r="AE400"/>
          <cell r="AF400"/>
          <cell r="AG400"/>
          <cell r="AH400"/>
          <cell r="AI400"/>
          <cell r="AJ400"/>
          <cell r="AK400"/>
          <cell r="AL400"/>
          <cell r="AM400">
            <v>4261542</v>
          </cell>
          <cell r="AN400"/>
          <cell r="AO400"/>
          <cell r="AP400"/>
          <cell r="AQ400" t="str">
            <v>N/A</v>
          </cell>
          <cell r="AR400">
            <v>450</v>
          </cell>
          <cell r="AS400">
            <v>44936</v>
          </cell>
          <cell r="AT400">
            <v>34092336</v>
          </cell>
          <cell r="AU400">
            <v>2496</v>
          </cell>
          <cell r="AV400">
            <v>44964</v>
          </cell>
          <cell r="AW400">
            <v>17046198</v>
          </cell>
          <cell r="AX400" t="str">
            <v>A-02-02-02-008-003-01</v>
          </cell>
          <cell r="AY400" t="str">
            <v>SERVICIOS DE CONSULTORÍA EN ADMINISTRACIÓN Y SERVICIOS DE GESTIÓN; SERVICIOS DE TECNOLOGÍA DE LA INFORMACIÓN</v>
          </cell>
          <cell r="AZ400" t="str">
            <v>SEGUROS DEL ESTADO</v>
          </cell>
          <cell r="BA400" t="str">
            <v>14-44-101173848</v>
          </cell>
          <cell r="BB400">
            <v>44961</v>
          </cell>
          <cell r="BC400" t="str">
            <v>CUMPLIMIENTO</v>
          </cell>
          <cell r="BD400">
            <v>25</v>
          </cell>
          <cell r="BE400">
            <v>4261542</v>
          </cell>
          <cell r="BF400">
            <v>44960</v>
          </cell>
          <cell r="BG400">
            <v>44963</v>
          </cell>
          <cell r="BH400">
            <v>45275</v>
          </cell>
          <cell r="BI400">
            <v>44964</v>
          </cell>
          <cell r="BJ400" t="str">
            <v>D. OTRAS PRESTACIONES</v>
          </cell>
          <cell r="BK400" t="str">
            <v>CAMILO ANDRES PLAZAS VELOZA-RODRIGO ALEXANDER MOLINA PALOMARES RAD 20231450019843 DEL 14 DE ABRIL AL 7 DE MAYO DE 2023</v>
          </cell>
          <cell r="BL400"/>
          <cell r="BM400">
            <v>4151998</v>
          </cell>
          <cell r="BN400" t="str">
            <v>GRUPO DE VERIFICACIÓN Y AUDITORÍA DE CUENTAS</v>
          </cell>
          <cell r="BO400" t="str">
            <v>GESTOR DE OPERACIONES</v>
          </cell>
          <cell r="BP400" t="str">
            <v>DIANA CAROLINA BONILLA RODRIGUEZ</v>
          </cell>
          <cell r="BQ400" t="str">
            <v>TERMINADO</v>
          </cell>
          <cell r="BR400" t="str">
            <v>MASCULINO</v>
          </cell>
          <cell r="BS400" t="str">
            <v>Bogotá</v>
          </cell>
          <cell r="BT400" t="str">
            <v>Cra 111 A No 145  - 87 APT 301 BLQ 16</v>
          </cell>
          <cell r="BU400">
            <v>3012323473</v>
          </cell>
          <cell r="BV400" t="str">
            <v>10ricardo.p@gmail.com</v>
          </cell>
          <cell r="BW400">
            <v>30112</v>
          </cell>
          <cell r="BX400">
            <v>45247</v>
          </cell>
          <cell r="BY400">
            <v>41</v>
          </cell>
          <cell r="BZ400" t="str">
            <v>COMPENSAR</v>
          </cell>
          <cell r="CA400" t="str">
            <v>PORVENIR</v>
          </cell>
          <cell r="CB400" t="str">
            <v>POSITIVA</v>
          </cell>
          <cell r="CC400" t="str">
            <v>SOPORTE INFRAESTRUCTURAS INFORMATICAS Y REDES DE DATOS</v>
          </cell>
          <cell r="CD400"/>
          <cell r="CE400"/>
          <cell r="CF400"/>
          <cell r="CG400"/>
          <cell r="CH400" t="str">
            <v>CO1.PCCNTR.4552418</v>
          </cell>
          <cell r="CI400"/>
          <cell r="CJ400"/>
          <cell r="CK400"/>
          <cell r="CL400"/>
          <cell r="CM400"/>
          <cell r="CN400"/>
          <cell r="CO400"/>
        </row>
        <row r="401">
          <cell r="C401">
            <v>663</v>
          </cell>
          <cell r="D401" t="str">
            <v>ADRES-CPS-663-2023</v>
          </cell>
          <cell r="E401" t="str">
            <v>CONTRATACION DIRECTA</v>
          </cell>
          <cell r="F401" t="str">
            <v>PRESTACION DE SERVICIOS PROFESIONALES</v>
          </cell>
          <cell r="G401" t="str">
            <v>INICIAL</v>
          </cell>
          <cell r="H401">
            <v>45084</v>
          </cell>
          <cell r="I401" t="str">
            <v>INGRYD CATALINA MOLINA PULIDO</v>
          </cell>
          <cell r="J401" t="str">
            <v>CC</v>
          </cell>
          <cell r="K401">
            <v>1032383955</v>
          </cell>
          <cell r="L401">
            <v>9</v>
          </cell>
          <cell r="M401" t="str">
            <v>Bogotá</v>
          </cell>
          <cell r="N401" t="str">
            <v>N</v>
          </cell>
          <cell r="O401" t="str">
            <v>N/A</v>
          </cell>
          <cell r="P401" t="str">
            <v>N/A</v>
          </cell>
          <cell r="Q401" t="str">
            <v>N/A</v>
          </cell>
          <cell r="R401">
            <v>45085</v>
          </cell>
          <cell r="S401">
            <v>45291</v>
          </cell>
          <cell r="T401">
            <v>206</v>
          </cell>
          <cell r="U401">
            <v>45291</v>
          </cell>
          <cell r="W401" t="str">
            <v>Prestar servicios profesionales en las actividades referidas a los procesos y subprocesos de compensación del régimen contributivo de la Subdirección de Liquidaciones del Aseguramiento</v>
          </cell>
          <cell r="X401" t="str">
            <v>1.	Realizar el seguimiento y monitoreo de los procesos de PILA Financiero y PILA BDUA a cargo de la Subdirección de Liquidaciones del Aseguramiento. 
2.	Participar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Adelantar las actividades relacionadas con la ejecución de los subprocesos de compensación (Devolución de cotizaciones no compensadas, Corrección de registros aprobados), que le sean asignadas por el supervisor del contrato o la Subdirectora de Liquidaciones y Garantías. 
5.	Realizar las actividades inherentes a la ejecución del proceso de conciliación de cuentas maestras de recaudo y, en el de seguimiento a la compensación de las cotizaciones no compensadas. 
6.	Realizar los informes de comportamiento del proceso de giro y compensación durante el mes, la distribución y estado de los saldos no conciliados, y demás información relevante que demande la Subdirección de Liquidaciones del Aseguramiento y la Dirección de Liquidaciones y Garantías. 
7.	Participar y apoyar en las actividades de ejecución del proceso de conciliación de cuentas maestras de recaudo de SGP y, en el de seguimiento a la compensación de las cotizaciones no compensadas de SGP, que le sean asignadas por el Supervisor del contrato y/o por la Subdirectora de Liquidaciones y Garantías 
8.	Elaborar los informes y reportes de seguimiento que requiera la Subdirección de Liquidaciones del Aseguramiento y la Dirección de Liquidaciones y Garantías o los organismos de control, en relación con los procesos de compensación del régimen contributivo de salud. 
9.	Proyectar respuesta a los derechos de petición relacionados con el proceso de compensación del régimen contributivo de salud, cuyo trámite le sea asignado</v>
          </cell>
          <cell r="Z401">
            <v>93151501</v>
          </cell>
          <cell r="AA401">
            <v>33410118</v>
          </cell>
          <cell r="AB401">
            <v>33410118</v>
          </cell>
          <cell r="AM401">
            <v>4772874</v>
          </cell>
          <cell r="AQ401" t="str">
            <v>N/A</v>
          </cell>
          <cell r="AR401">
            <v>744</v>
          </cell>
          <cell r="AS401">
            <v>45071</v>
          </cell>
          <cell r="AT401">
            <v>33410118</v>
          </cell>
          <cell r="AU401">
            <v>10083</v>
          </cell>
          <cell r="AV401">
            <v>45085</v>
          </cell>
          <cell r="AW401">
            <v>33410118</v>
          </cell>
          <cell r="AX401" t="str">
            <v>A-02-02-02-008-003-01</v>
          </cell>
          <cell r="AY401" t="str">
            <v>SERVICIOS DE CONSULTORÍA EN ADMINISTRACIÓN Y SERVICIOS DE GESTIÓN; SERVICIOS DE TECNOLOGÍA DE LA INFORMACIÓN</v>
          </cell>
          <cell r="AZ401" t="str">
            <v>ASEGURADORA SOLIDARIA DE COLOMBIA</v>
          </cell>
          <cell r="BA401" t="str">
            <v>340 47 994000045695</v>
          </cell>
          <cell r="BB401">
            <v>45084</v>
          </cell>
          <cell r="BC401" t="str">
            <v>CUMPLIMIENTO</v>
          </cell>
          <cell r="BD401">
            <v>25</v>
          </cell>
          <cell r="BE401">
            <v>8352529.5</v>
          </cell>
          <cell r="BF401">
            <v>45083</v>
          </cell>
          <cell r="BG401">
            <v>45085</v>
          </cell>
          <cell r="BH401">
            <v>45478</v>
          </cell>
          <cell r="BI401">
            <v>45085</v>
          </cell>
          <cell r="BJ401" t="str">
            <v>SUBDIRECCIÓN DE LIQUIDACIONES DEL ASEGURAMIENTO</v>
          </cell>
          <cell r="BK401" t="str">
            <v>CLAUDIA PULIDO BUITRAGO</v>
          </cell>
          <cell r="BM401">
            <v>52351328</v>
          </cell>
          <cell r="BN401" t="str">
            <v>SUBDIRECCION DE LIQUIDACIONES DEL ASEGURAMIENTO</v>
          </cell>
          <cell r="BO401" t="str">
            <v>SUBDIRECTORA</v>
          </cell>
          <cell r="BP401" t="str">
            <v>JOSE WILLMAN TORRRES GOMEZ</v>
          </cell>
          <cell r="BQ401" t="str">
            <v>EN EJECUCION</v>
          </cell>
        </row>
        <row r="402">
          <cell r="C402">
            <v>24</v>
          </cell>
          <cell r="D402" t="str">
            <v>ADRES-CPS-024-2023</v>
          </cell>
          <cell r="E402" t="str">
            <v>CONTRATACION DIRECTA</v>
          </cell>
          <cell r="F402" t="str">
            <v>PRESTACION DE SERVICIOS DE APOYO A LA GESTION</v>
          </cell>
          <cell r="G402" t="str">
            <v>INICIAL</v>
          </cell>
          <cell r="H402">
            <v>44939</v>
          </cell>
          <cell r="I402" t="str">
            <v>JOHN EDWIN RODRIGUEZ SANCHEZ</v>
          </cell>
          <cell r="J402" t="str">
            <v>CC</v>
          </cell>
          <cell r="K402">
            <v>80174791</v>
          </cell>
          <cell r="L402">
            <v>5</v>
          </cell>
          <cell r="M402" t="str">
            <v>Bogotá</v>
          </cell>
          <cell r="N402" t="str">
            <v>N</v>
          </cell>
          <cell r="O402" t="str">
            <v>N/A</v>
          </cell>
          <cell r="P402" t="str">
            <v>N/A</v>
          </cell>
          <cell r="Q402" t="str">
            <v>N/A</v>
          </cell>
          <cell r="R402">
            <v>44939</v>
          </cell>
          <cell r="S402">
            <v>45058</v>
          </cell>
          <cell r="T402">
            <v>119</v>
          </cell>
          <cell r="U402">
            <v>45058</v>
          </cell>
          <cell r="V402" t="str">
            <v xml:space="preserve"> 14A TFT/TL+21 ME O 6 SES + 21 ME</v>
          </cell>
          <cell r="W402" t="str">
            <v xml:space="preserve">Apoyar técnicamente a la Dirección de Gestión de Tecnologías de Información y Comunicaciones en la atención de los requerimientos e incidentes de baja y media complejidad de los servicios de tecnología asociados a los esCraitorios de los trabajadores de la entidad </v>
          </cell>
          <cell r="X402" t="str">
            <v>1. Acompañar técnicamente la atención de incidentes y requerimientos de acuerdo con el
catálogo de servicios de la Dirección de Gestión de Tecnologías de Información y las
comunicaciones.
2. Asistir técnicamente a los usuarios de la entidad en actividades de instalación. configuración
y solución de incidentes asociados a las estaciones de trabajo.
3. Apoyar a la gestión de los servicios TI registrados en el catálogo de servicios y la mesa de
servicios de acuerdo con las asignaciones realizadas y dentro de los ANS establecidos en el
procedimiento de gestión de requerimientos.
4. Acompañar técnicamente a la DGTIC en las tareas asociadas a la gestión de la
configuración y monitoreo de los activos de TI que le sean asignados en el procedimiento de
gestión de requerimientos.
5. Escalar de manera oportuna los incidentes. eventos o solicitudes de servicio que no puedan
ser resueltos en primer nivel de acuerdo con las políticas y ANS establecidos por el
procedimiento de gestión de requerimientos de la Dirección de Gestión de Tecnologías de
Información y Comunicaciones y la atención de los casos de primer nivel. manteniendo una
comunicación permanente con el usuario para informarle acerca de su requerimiento o
incidente. documentando y llevando memoria de los incidentes y requerimientos
presentados.
6. Asistir técnicamente a la DGTIC en los requerimientos e incidentes de los servicios y activos
de TI asignados dentro de los tiempos establecidos en los ANS y registrar en la herramienta
de la mesa de servicios todas las actividades realizadas para dar la solución o escalar los
casos asignados.
7. Conocer y cumplir los procesos y procedimientos establecidos en la Dirección de Gestión de
Tecnologías de la Información y las Comunicaciones para el desarrollo de sus obligaciones
contractuales.
8. Participar activamente en las actividades relacionadas con la gestión de los inventarios de
los activos de TI asociados con los equipos y software que se encuentren en operación.
9. Asistir a la DGTIC en el monitoreo del cumplimiento por parte de los usuarios de la Entidad
de las políticas de seguridad de información implementadas y registrar en la mesa de servicios los eventos en los que detecte alguna situación atípica de las mismas. en relación
con los servicios de TI asignados.
10. Atender los requerimientos de la ADRES para dar solución a los incidentes o problemas que
se presenten en los activos de TI de manera presencial o remota que se necesiten de
manera urgente y extraordinaria.
11. Documentar oportunidades de mejora en la atención de incidentes y solicitudes de servicio
que permitan automatizar tareas repetitivas.
12. Generar y entregar la documentación asociada a los procedimientos técnicos de atención y
alimentar la base de conocimiento de la herramienta dispuesta para tal fin.
13. Realizar transferencia de conocimiento a nuevos integrantes del equipo de la DGTIC sobre
los procedimientos de atención de la mesa de servicios.
14. Las demás actividades que se deriven del objeto y naturaleza del contrato. que para el
efecto le designe la Entidad.</v>
          </cell>
          <cell r="Y402">
            <v>415</v>
          </cell>
          <cell r="Z402">
            <v>81111811</v>
          </cell>
          <cell r="AA402">
            <v>19091496</v>
          </cell>
          <cell r="AB402">
            <v>19091496</v>
          </cell>
          <cell r="AM402">
            <v>4772874</v>
          </cell>
          <cell r="AQ402" t="str">
            <v>N/A</v>
          </cell>
          <cell r="AR402">
            <v>490</v>
          </cell>
          <cell r="AS402">
            <v>44937</v>
          </cell>
          <cell r="AT402">
            <v>19091496</v>
          </cell>
          <cell r="AU402">
            <v>378</v>
          </cell>
          <cell r="AV402">
            <v>44939</v>
          </cell>
          <cell r="AW402">
            <v>19091496</v>
          </cell>
          <cell r="AX402" t="str">
            <v>A-02-02-02-008-003-01</v>
          </cell>
          <cell r="AY402" t="str">
            <v>SERVICIOS DE CONSULTORÍA EN ADMINISTRACIÓN Y SERVICIOS DE GESTIÓN; SERVICIOS DE TECNOLOGÍA DE LA INFORMACIÓN</v>
          </cell>
          <cell r="AZ402" t="str">
            <v>SEGUROS DEL ESTADO</v>
          </cell>
          <cell r="BA402" t="str">
            <v>11-44-101196056</v>
          </cell>
          <cell r="BB402">
            <v>44939</v>
          </cell>
          <cell r="BC402" t="str">
            <v>CUMPLIMIENTO</v>
          </cell>
          <cell r="BD402">
            <v>25</v>
          </cell>
          <cell r="BE402">
            <v>4772874</v>
          </cell>
          <cell r="BF402">
            <v>44939</v>
          </cell>
          <cell r="BG402">
            <v>44939</v>
          </cell>
          <cell r="BH402">
            <v>45243</v>
          </cell>
          <cell r="BI402">
            <v>44939</v>
          </cell>
          <cell r="BJ402" t="str">
            <v>D. GESTION TECNOLOGIAS DE LA INFORMACION Y COMUNICACIONES</v>
          </cell>
          <cell r="BK402" t="str">
            <v>OSCAR RODRIGO RAMIREZ MERCHAN-SANDRA MILEYDI DURAN GARZON RAD 20231450012063 DEL 27 DE FEBRERO AL 19 DE MARZO DE 2023-CARLOS ANDRES RUIZ ROMERO RAD 20231450015783 DEL 15 DE MARZO DE 2023</v>
          </cell>
          <cell r="BL402" t="str">
            <v>SANDRA MILEYDI DURAN GARZON RAD 20231450012063 DEL 27 DE FEBRERO AL 19 DE MARZO DE 2023</v>
          </cell>
          <cell r="BM402">
            <v>80722645</v>
          </cell>
          <cell r="BN402" t="str">
            <v>D. GESTION TECNOLOGIAS DE LA INFORMACION Y COMUNICACIONES</v>
          </cell>
          <cell r="BO402" t="str">
            <v>ASESOR DE LA DIRECCION GENERAL ASIGNADO A LA D. GESTION TECNOLOGIAS DE LA INFORMACION Y COMUNICACIONES</v>
          </cell>
          <cell r="BP402" t="str">
            <v>ROSA ELIANA RODRIGUEZ BERNAL</v>
          </cell>
          <cell r="BQ402" t="str">
            <v>TERMINADO</v>
          </cell>
          <cell r="BR402" t="str">
            <v>MASCULINO</v>
          </cell>
          <cell r="BS402" t="str">
            <v>Bogotá</v>
          </cell>
          <cell r="BT402" t="str">
            <v>Cra 17 70 61 Casa Colombia</v>
          </cell>
          <cell r="BU402">
            <v>3478896</v>
          </cell>
          <cell r="BV402" t="str">
            <v>john-0901@hotmail.com</v>
          </cell>
          <cell r="BW402">
            <v>30450</v>
          </cell>
          <cell r="BX402">
            <v>45247</v>
          </cell>
          <cell r="BY402">
            <v>40</v>
          </cell>
          <cell r="BZ402" t="str">
            <v>COMPENSAR</v>
          </cell>
          <cell r="CA402" t="str">
            <v>PROTECCION</v>
          </cell>
          <cell r="CB402" t="str">
            <v>POSITIVA</v>
          </cell>
          <cell r="CC402" t="str">
            <v>TECNICO LABORAL EN SISTEMAS-TECNICO EN MANTENIMIENTO DE COMPUTADORES</v>
          </cell>
          <cell r="CH402" t="str">
            <v>CO1.PCCNTR.4399006</v>
          </cell>
        </row>
        <row r="403">
          <cell r="C403">
            <v>523</v>
          </cell>
          <cell r="D403" t="str">
            <v>ADRES-CPS-523-2023</v>
          </cell>
          <cell r="E403" t="str">
            <v>CONTRATACION DIRECTA</v>
          </cell>
          <cell r="F403" t="str">
            <v>PRESTACION DE SERVICIOS DE APOYO A LA GESTION</v>
          </cell>
          <cell r="G403" t="str">
            <v>INICIAL</v>
          </cell>
          <cell r="H403">
            <v>45069</v>
          </cell>
          <cell r="I403" t="str">
            <v>IVAN GUIOVANNY BERNAL CAMACHO</v>
          </cell>
          <cell r="J403" t="str">
            <v>CC</v>
          </cell>
          <cell r="K403">
            <v>79893564</v>
          </cell>
          <cell r="L403">
            <v>0</v>
          </cell>
          <cell r="M403" t="str">
            <v>Bogotá</v>
          </cell>
          <cell r="N403" t="str">
            <v>N</v>
          </cell>
          <cell r="O403" t="str">
            <v>N/A</v>
          </cell>
          <cell r="P403" t="str">
            <v>N/A</v>
          </cell>
          <cell r="Q403" t="str">
            <v>N/A</v>
          </cell>
          <cell r="R403">
            <v>45071</v>
          </cell>
          <cell r="S403">
            <v>45291</v>
          </cell>
          <cell r="T403">
            <v>220</v>
          </cell>
          <cell r="U403">
            <v>45291</v>
          </cell>
          <cell r="W403"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v>
          </cell>
          <cell r="X403" t="str">
            <v xml:space="preserve">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 </v>
          </cell>
          <cell r="Z403">
            <v>80121706</v>
          </cell>
          <cell r="AA403">
            <v>31800992</v>
          </cell>
          <cell r="AB403">
            <v>31800992</v>
          </cell>
          <cell r="AM403">
            <v>3975124</v>
          </cell>
          <cell r="AQ403" t="str">
            <v>N/A</v>
          </cell>
          <cell r="AR403">
            <v>666</v>
          </cell>
          <cell r="AS403">
            <v>45057</v>
          </cell>
          <cell r="AT403">
            <v>127203968</v>
          </cell>
          <cell r="AU403">
            <v>8490</v>
          </cell>
          <cell r="AV403">
            <v>45071</v>
          </cell>
          <cell r="AW403">
            <v>31800992</v>
          </cell>
          <cell r="AX403" t="str">
            <v>A-02-02-02-008-003-01</v>
          </cell>
          <cell r="AY403" t="str">
            <v>SERVICIOS DE CONSULTORÍA EN ADMINISTRACIÓN Y SERVICIOS DE GESTIÓN; SERVICIOS DE TECNOLOGÍA DE LA INFORMACIÓN</v>
          </cell>
          <cell r="AZ403" t="str">
            <v>SEGUROS DEL ESTADO</v>
          </cell>
          <cell r="BA403" t="str">
            <v>14-46-101094264</v>
          </cell>
          <cell r="BB403">
            <v>45069</v>
          </cell>
          <cell r="BC403" t="str">
            <v>CUMPLIMIENTO</v>
          </cell>
          <cell r="BD403">
            <v>25</v>
          </cell>
          <cell r="BE403">
            <v>7950248</v>
          </cell>
          <cell r="BF403">
            <v>45064</v>
          </cell>
          <cell r="BG403">
            <v>45070</v>
          </cell>
          <cell r="BH403">
            <v>45503</v>
          </cell>
          <cell r="BI403">
            <v>45070</v>
          </cell>
          <cell r="BJ403" t="str">
            <v>D. OTRAS PRESTACIONES</v>
          </cell>
          <cell r="BK403" t="str">
            <v>LEIDY JANNETH LUIS CUERVO-RODRIGO ALEXANDER MOLINA PALOMARES RAD 20236400055003 A PARTIR DEL 1 DE SEPTIEMBRE</v>
          </cell>
          <cell r="BM403">
            <v>53062135</v>
          </cell>
          <cell r="BN403" t="str">
            <v>GRUPO DE VALIDACIÓN DE RESULTADOS DE AUDITORÍA</v>
          </cell>
          <cell r="BO403" t="str">
            <v>GESTOR DE OPERACIONES</v>
          </cell>
          <cell r="BP403" t="str">
            <v>ROSA ELIANA RODRIGUEZ BERNAL</v>
          </cell>
          <cell r="BQ403" t="str">
            <v>EN EJECUCION</v>
          </cell>
          <cell r="BX403">
            <v>45247</v>
          </cell>
          <cell r="BY403">
            <v>123</v>
          </cell>
        </row>
        <row r="404">
          <cell r="C404">
            <v>440</v>
          </cell>
          <cell r="D404" t="str">
            <v>ADRES-CPS-440-2023</v>
          </cell>
          <cell r="E404" t="str">
            <v>CONTRATACION DIRECTA</v>
          </cell>
          <cell r="F404" t="str">
            <v>PRESTACION DE SERVICIOS PROFESIONALES</v>
          </cell>
          <cell r="G404" t="str">
            <v>INICIAL</v>
          </cell>
          <cell r="H404">
            <v>45036</v>
          </cell>
          <cell r="I404" t="str">
            <v>IVONNE YASBEYDY GONZALEZ BRITEL</v>
          </cell>
          <cell r="J404" t="str">
            <v>CC</v>
          </cell>
          <cell r="K404">
            <v>1024472991</v>
          </cell>
          <cell r="L404">
            <v>7</v>
          </cell>
          <cell r="M404" t="str">
            <v>Bogotá</v>
          </cell>
          <cell r="N404" t="str">
            <v>N</v>
          </cell>
          <cell r="O404" t="str">
            <v>N/A</v>
          </cell>
          <cell r="P404" t="str">
            <v>N/A</v>
          </cell>
          <cell r="Q404" t="str">
            <v>N/A</v>
          </cell>
          <cell r="R404">
            <v>45040</v>
          </cell>
          <cell r="S404">
            <v>45291</v>
          </cell>
          <cell r="T404">
            <v>251</v>
          </cell>
          <cell r="U404">
            <v>45291</v>
          </cell>
          <cell r="V404" t="str">
            <v>13 TP+25 MEP</v>
          </cell>
          <cell r="W404"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0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04">
            <v>93151501</v>
          </cell>
          <cell r="AA404">
            <v>49236477</v>
          </cell>
          <cell r="AB404">
            <v>49236477</v>
          </cell>
          <cell r="AM404">
            <v>5182787</v>
          </cell>
          <cell r="AQ404" t="str">
            <v>N/A</v>
          </cell>
          <cell r="AR404">
            <v>604</v>
          </cell>
          <cell r="AS404">
            <v>45016</v>
          </cell>
          <cell r="AT404">
            <v>2806479189</v>
          </cell>
          <cell r="AU404">
            <v>6177</v>
          </cell>
          <cell r="AV404">
            <v>45037</v>
          </cell>
          <cell r="AW404">
            <v>49236477</v>
          </cell>
          <cell r="AX404" t="str">
            <v>A-02-02-02-008-003-01</v>
          </cell>
          <cell r="AY404" t="str">
            <v>SERVICIOS DE CONSULTORÍA EN ADMINISTRACIÓN Y SERVICIOS DE GESTIÓN; SERVICIOS DE TECNOLOGÍA DE LA INFORMACIÓN</v>
          </cell>
          <cell r="AZ404" t="str">
            <v>ASEGURADORA SOLIDARIA DE COLOMBIA</v>
          </cell>
          <cell r="BA404" t="str">
            <v>380-47-994000134374</v>
          </cell>
          <cell r="BB404">
            <v>45037</v>
          </cell>
          <cell r="BC404" t="str">
            <v>CUMPLIMIENTO</v>
          </cell>
          <cell r="BD404">
            <v>25</v>
          </cell>
          <cell r="BE404">
            <v>12309119.25</v>
          </cell>
          <cell r="BF404">
            <v>45037</v>
          </cell>
          <cell r="BG404">
            <v>45040</v>
          </cell>
          <cell r="BH404">
            <v>45534</v>
          </cell>
          <cell r="BI404">
            <v>45038</v>
          </cell>
          <cell r="BJ404" t="str">
            <v>D. OTRAS PRESTACIONES</v>
          </cell>
          <cell r="BK404" t="str">
            <v>RENA LISAG MORALES HERNANDEZ</v>
          </cell>
          <cell r="BL404"/>
          <cell r="BM404">
            <v>53139056</v>
          </cell>
          <cell r="BN404" t="str">
            <v>GRUPO DE GESTIÓN DE RECONOCIMIENTOS</v>
          </cell>
          <cell r="BO404" t="str">
            <v>GESTOR DE OPERACIONES</v>
          </cell>
          <cell r="BP404" t="str">
            <v>KELLY JHOANA ITURRIAGO TORREGROSA</v>
          </cell>
          <cell r="BQ404" t="str">
            <v>EN EJECUCION</v>
          </cell>
          <cell r="BX404">
            <v>45247</v>
          </cell>
          <cell r="BY404">
            <v>123</v>
          </cell>
        </row>
        <row r="405">
          <cell r="C405">
            <v>349</v>
          </cell>
          <cell r="D405" t="str">
            <v>ADRES-CPS-349-2023</v>
          </cell>
          <cell r="E405" t="str">
            <v>CONTRATACION DIRECTA</v>
          </cell>
          <cell r="F405" t="str">
            <v>PRESTACION DE SERVICIOS DE APOYO A LA GESTION</v>
          </cell>
          <cell r="G405" t="str">
            <v>INICIAL</v>
          </cell>
          <cell r="H405">
            <v>44966</v>
          </cell>
          <cell r="I405" t="str">
            <v>OMAR JULIAN LOZADA GONZALEZ</v>
          </cell>
          <cell r="J405" t="str">
            <v>CC</v>
          </cell>
          <cell r="K405">
            <v>80222954</v>
          </cell>
          <cell r="L405">
            <v>5</v>
          </cell>
          <cell r="M405" t="str">
            <v>Bogotá</v>
          </cell>
          <cell r="N405" t="str">
            <v>N</v>
          </cell>
          <cell r="O405" t="str">
            <v>N/A</v>
          </cell>
          <cell r="P405" t="str">
            <v>N/A</v>
          </cell>
          <cell r="Q405" t="str">
            <v>N/A</v>
          </cell>
          <cell r="R405">
            <v>44970</v>
          </cell>
          <cell r="S405">
            <v>45089</v>
          </cell>
          <cell r="T405">
            <v>119</v>
          </cell>
          <cell r="U405">
            <v>45089</v>
          </cell>
          <cell r="V405" t="str">
            <v>15 TFTL/TL+4 ME O 6 SES+4 ME</v>
          </cell>
          <cell r="W405"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05"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405">
            <v>305</v>
          </cell>
          <cell r="Z405">
            <v>93151501</v>
          </cell>
          <cell r="AA405">
            <v>16193852</v>
          </cell>
          <cell r="AB405">
            <v>16193852</v>
          </cell>
          <cell r="AC405"/>
          <cell r="AD405"/>
          <cell r="AE405"/>
          <cell r="AF405"/>
          <cell r="AG405"/>
          <cell r="AH405"/>
          <cell r="AI405"/>
          <cell r="AJ405"/>
          <cell r="AK405"/>
          <cell r="AL405"/>
          <cell r="AM405">
            <v>4048463</v>
          </cell>
          <cell r="AN405"/>
          <cell r="AO405"/>
          <cell r="AP405"/>
          <cell r="AQ405" t="str">
            <v>N/A</v>
          </cell>
          <cell r="AR405">
            <v>432</v>
          </cell>
          <cell r="AS405">
            <v>44936</v>
          </cell>
          <cell r="AT405">
            <v>615366376</v>
          </cell>
          <cell r="AU405">
            <v>2545</v>
          </cell>
          <cell r="AV405">
            <v>44966</v>
          </cell>
          <cell r="AW405">
            <v>16193852</v>
          </cell>
          <cell r="AX405" t="str">
            <v>A-02-02-02-008-003-01</v>
          </cell>
          <cell r="AY405" t="str">
            <v>SERVICIOS DE CONSULTORÍA EN ADMINISTRACIÓN Y SERVICIOS DE GESTIÓN; SERVICIOS DE TECNOLOGÍA DE LA INFORMACIÓN</v>
          </cell>
          <cell r="AZ405" t="str">
            <v>SEGUROS DEL ESTADO</v>
          </cell>
          <cell r="BA405" t="str">
            <v>14-46-101087499</v>
          </cell>
          <cell r="BB405">
            <v>44967</v>
          </cell>
          <cell r="BC405" t="str">
            <v>CUMPLIMIENTO</v>
          </cell>
          <cell r="BD405">
            <v>25</v>
          </cell>
          <cell r="BE405">
            <v>4048463</v>
          </cell>
          <cell r="BF405">
            <v>44966</v>
          </cell>
          <cell r="BG405">
            <v>44967</v>
          </cell>
          <cell r="BH405">
            <v>45280</v>
          </cell>
          <cell r="BI405">
            <v>44964</v>
          </cell>
          <cell r="BJ405" t="str">
            <v>D. OTRAS PRESTACIONES</v>
          </cell>
          <cell r="BK405" t="str">
            <v>MAURICIO PAEZ VILLALBA</v>
          </cell>
          <cell r="BL405"/>
          <cell r="BM405">
            <v>1010178182</v>
          </cell>
          <cell r="BN405" t="str">
            <v>GRUPO DE VERIFICACIÓN Y AUDITORÍA DE CUENTAS</v>
          </cell>
          <cell r="BO405" t="str">
            <v>GESTOR DE OPERACIONES</v>
          </cell>
          <cell r="BP405" t="str">
            <v>JOSE WILLMAN TORRRES GOMEZ</v>
          </cell>
          <cell r="BQ405" t="str">
            <v>TERMINADO</v>
          </cell>
          <cell r="BR405" t="str">
            <v>MASCULINO</v>
          </cell>
          <cell r="BS405" t="str">
            <v>Soacha</v>
          </cell>
          <cell r="BT405" t="str">
            <v>Cl 29 SUR - 13A 25 Apto 103 torre 8</v>
          </cell>
          <cell r="BU405">
            <v>9020405</v>
          </cell>
          <cell r="BV405" t="str">
            <v>omarjulian1624@gmail.com</v>
          </cell>
          <cell r="BW405">
            <v>30210</v>
          </cell>
          <cell r="BX405">
            <v>45247</v>
          </cell>
          <cell r="BY405">
            <v>41</v>
          </cell>
          <cell r="BZ405" t="str">
            <v>NUEVA EPS</v>
          </cell>
          <cell r="CA405" t="str">
            <v>PORVENIR</v>
          </cell>
          <cell r="CB405" t="str">
            <v>POSITIVA</v>
          </cell>
          <cell r="CC405" t="str">
            <v>TECNICA PROFESIONAL ASISTENTE ADMINISTRATIVO BILINGUE</v>
          </cell>
          <cell r="CD405"/>
          <cell r="CE405"/>
          <cell r="CF405"/>
          <cell r="CG405"/>
          <cell r="CH405" t="str">
            <v>CO1.PCCNTR.4595352</v>
          </cell>
          <cell r="CI405"/>
          <cell r="CJ405"/>
          <cell r="CK405"/>
          <cell r="CL405"/>
          <cell r="CM405"/>
          <cell r="CN405"/>
          <cell r="CO405"/>
        </row>
        <row r="406">
          <cell r="C406">
            <v>555</v>
          </cell>
          <cell r="D406" t="str">
            <v>ADRES-CPS-555-2023</v>
          </cell>
          <cell r="E406" t="str">
            <v>CONTRATACION DIRECTA</v>
          </cell>
          <cell r="F406" t="str">
            <v>PRESTACION DE SERVICIOS DE APOYO A LA GESTION</v>
          </cell>
          <cell r="G406" t="str">
            <v>INICIAL</v>
          </cell>
          <cell r="H406">
            <v>45070</v>
          </cell>
          <cell r="I406" t="str">
            <v>JAIRO WILLIAM GUERRERO MALAGON</v>
          </cell>
          <cell r="J406" t="str">
            <v>CC</v>
          </cell>
          <cell r="K406">
            <v>79429811</v>
          </cell>
          <cell r="L406">
            <v>7</v>
          </cell>
          <cell r="N406" t="str">
            <v>N</v>
          </cell>
          <cell r="O406" t="str">
            <v>N/A</v>
          </cell>
          <cell r="P406" t="str">
            <v>N/A</v>
          </cell>
          <cell r="Q406" t="str">
            <v>N/A</v>
          </cell>
          <cell r="R406">
            <v>45075</v>
          </cell>
          <cell r="S406">
            <v>45291</v>
          </cell>
          <cell r="T406">
            <v>216</v>
          </cell>
          <cell r="U406">
            <v>45291</v>
          </cell>
          <cell r="W406" t="str">
            <v>Apoyar en las actividades operativas del Grupo de Cobro Coactivo de la Oficina Asesora Jurídica y manejo de los sistemas de identificación de pagos, así como el control de la conformación de expedientes y actualización de estos en las herramientas dispuestas por la Entidad.</v>
          </cell>
          <cell r="X406" t="str">
            <v>1. Apoyar en la consecución de la información y documentación que corresponda, con el fin
de expedir los actos administrativos que ordenan el cobro.
2. Apoyar al grupo de cobro en el control de la investigación de las consultas de bienes
realizadas e ingresar la información en la base de bienes para su control y gestión.
3. Realizar el cargue de las reclamaciones en el aplicativo SII PRE de acuerdo con los
paquetes generados y mantener actualizado dicho aplicativo conforme a la gestión del
Grupo de Cobro Coactivo.
4. Adelantar las acciones necesarias para la creación o recategorización de los terceros
susceptibles de cobro con el área contable.
5. Realizar de manera eficiente la validación y aplicación de los archivos de información que
le sea entregada de la oficina de recaudo, haciendo uso de los aplicativos dispuestos para
el desarrollo de dicha actividad, con el fin de cargar en el sistema de procesos de repetición
SII PRE la información de los pagos realizados por terceros.
6. Frente el reporte de pagos, adelantar el proceso de identificación de las reclamaciones que
se encuentren canceladas en el aplicativo SII PRE y reportar el pago de estas al grupo de
notificaciones cuando no sea procedente continuar con el proceso de notificación y al área
de archivo.
7. Revisar y mantener actualizada la información en los archivos del grupo de Cobro Coactivo,
llevando la trazabilidad de la entrega de los documentos a los contratistas de notificaciones
y al área de archivo.
8. Realizar de manera eficiente la gestión, validación y depuración de los archivos de
información de la oficina jurídica – Grupo de Cobro Coactivo, con base en los criterios
legalmente establecidos, haciendo uso de los aplicativos dispuestos para el desarrollo de
dicha actividad.
9. Adelantar el proceso conciliación con las demás dependencias de la ADRES, que
intervienen en este proceso, esto es, Dirección de Otras Prestaciones, Dirección
Administrativa y Financiera, Dirección de Liquidación y Garantías, así como la Dirección de
Recursos Financieros.
10. Apoyar en todas las actividades operativas necesarias para ejercer el cobro persuasivo y
coactivo, a fin de recuperar las obligaciones a favor de la ADRES de acuerdo con la
normatividad vigente y a las directrices de la supervisión del presente contrato.
11. Apoyar en la elaboración de los informes sobre la gestión del Grupo de Cobro, para el
Comité Directivo, entes de control y demás entidades públicas.
12. Las demás actividades operativas que se deriven del objeto y naturaleza del contrato, que
se requieran para el cumplimiento de las funciones asignadas a la Oficina Asesora Jurídica
– Grupo Cobro Coactivo</v>
          </cell>
          <cell r="Z406">
            <v>93151501</v>
          </cell>
          <cell r="AA406">
            <v>21129960</v>
          </cell>
          <cell r="AB406">
            <v>21129960</v>
          </cell>
          <cell r="AM406">
            <v>2641245</v>
          </cell>
          <cell r="AQ406" t="str">
            <v>N/A</v>
          </cell>
          <cell r="AR406">
            <v>674</v>
          </cell>
          <cell r="AS406">
            <v>45057</v>
          </cell>
          <cell r="AT406">
            <v>21129960</v>
          </cell>
          <cell r="AU406">
            <v>8507</v>
          </cell>
          <cell r="AV406">
            <v>45072</v>
          </cell>
          <cell r="AW406">
            <v>21129960</v>
          </cell>
          <cell r="AX406" t="str">
            <v>A-02-02-02-008-003-01</v>
          </cell>
          <cell r="AY406" t="str">
            <v>SERVICIOS DE CONSULTORÍA EN ADMINISTRACIÓN Y SERVICIOS DE GESTIÓN; SERVICIOS DE TECNOLOGÍA DE LA INFORMACIÓN</v>
          </cell>
          <cell r="AZ406" t="str">
            <v>SEGUROS DEL ESTADO</v>
          </cell>
          <cell r="BA406" t="str">
            <v>33-46-101051223</v>
          </cell>
          <cell r="BB406">
            <v>45070</v>
          </cell>
          <cell r="BC406" t="str">
            <v>CUMPLIMIENTO</v>
          </cell>
          <cell r="BD406">
            <v>25</v>
          </cell>
          <cell r="BE406">
            <v>5282490</v>
          </cell>
          <cell r="BF406">
            <v>45070</v>
          </cell>
          <cell r="BG406">
            <v>45070</v>
          </cell>
          <cell r="BH406">
            <v>45478</v>
          </cell>
          <cell r="BI406">
            <v>45071</v>
          </cell>
          <cell r="BJ406" t="str">
            <v>O. ASESORA JURIDICA</v>
          </cell>
          <cell r="BK406" t="str">
            <v>JAQUELINE MONTERO ROJAS</v>
          </cell>
          <cell r="BM406">
            <v>52897450</v>
          </cell>
          <cell r="BN406" t="str">
            <v>GRUPO DE COBRO COACTIVO</v>
          </cell>
          <cell r="BO406" t="str">
            <v>GESTOR DE OPERACIONES</v>
          </cell>
          <cell r="BP406" t="str">
            <v>ESPERANZA RODRIGUEZ ROLDAN</v>
          </cell>
          <cell r="BQ406" t="str">
            <v>EN EJECUCION</v>
          </cell>
        </row>
        <row r="407">
          <cell r="C407">
            <v>602</v>
          </cell>
          <cell r="D407" t="str">
            <v>ADRES-CPS-602-2023</v>
          </cell>
          <cell r="E407" t="str">
            <v>CONTRATACION DIRECTA</v>
          </cell>
          <cell r="F407" t="str">
            <v>PRESTACION DE SERVICIOS PROFESIONALES</v>
          </cell>
          <cell r="G407" t="str">
            <v>INICIAL</v>
          </cell>
          <cell r="H407">
            <v>45075</v>
          </cell>
          <cell r="I407" t="str">
            <v>JAMES DANNY RODRIGUEZ CAICEDO</v>
          </cell>
          <cell r="J407" t="str">
            <v>CC</v>
          </cell>
          <cell r="K407">
            <v>1085279070</v>
          </cell>
          <cell r="L407">
            <v>4</v>
          </cell>
          <cell r="N407" t="str">
            <v>N</v>
          </cell>
          <cell r="O407" t="str">
            <v>N/A</v>
          </cell>
          <cell r="P407" t="str">
            <v>N/A</v>
          </cell>
          <cell r="Q407" t="str">
            <v>N/A</v>
          </cell>
          <cell r="R407">
            <v>45078</v>
          </cell>
          <cell r="S407">
            <v>45291</v>
          </cell>
          <cell r="T407">
            <v>213</v>
          </cell>
          <cell r="U407">
            <v>45291</v>
          </cell>
          <cell r="W407" t="str">
            <v>Prestar servicios profesionales para tramitar consultas y peticiones de carácter jurídico, revisión frente al contenido de actos administrativos y mantener actualizada la información de normas constitucionales y legales y demás asuntos de competencia de la ADRES</v>
          </cell>
          <cell r="X407" t="str">
            <v xml:space="preserve">1. Proyectar conceptos, respuestas a las consultas y peticiones de carácter jurídico elevadas a
la ADRES por los usuarios, la ciudadanía en general y por las diferentes dependencias de la
Entidad
2. Recopilar y actualización la información de las normas constitucionales, legales y
reglamentarias y la jurisprudencia relacionada con las competencias, misión institucional,
objetivos y funciones de la Entidad.
3. Contribuir con la definición de formatos de respuesta y lineamientos de defensa en los
diferentes grupos que hacen parte de la Oficina Asesora Jurídica, propendiendo por su
actualización con la normatividad vigente. 4. Apoyar en la revisión de los proyectos de actos administrativos realizados por las áreas
técnicas de la ADRES relacionados con las competencias, misión institucional, objetivos y
funciones de la Entidad.
5. Velar por el cumplimiento de las acciones, políticas y medidas encaminadas a la eficaz y
eficiente defensa de los intereses patrimoniales y judiciales de la ADRES.
6. Entregar al finalizar el plazo de ejecución del contrato, soporte generado por el Sistema de
Gestión Documental que para el efecto tenga implementada la ADRES, en el cual se evidencia
que la documentación asignada se encuentra tramitada.
7. Participar en las reuniones en que se solicite su asistencia por la relación de los temas a tratar
con las actividades del objeto contractual.
8. Cumplir con las demás actividades que se deriven del objeto y naturaleza del presente
contrato. </v>
          </cell>
          <cell r="Z407">
            <v>93151501</v>
          </cell>
          <cell r="AA407">
            <v>55808000</v>
          </cell>
          <cell r="AB407">
            <v>55808000</v>
          </cell>
          <cell r="AM407">
            <v>6976000</v>
          </cell>
          <cell r="AQ407" t="str">
            <v>N/A</v>
          </cell>
          <cell r="AR407">
            <v>738</v>
          </cell>
          <cell r="AS407">
            <v>45065</v>
          </cell>
          <cell r="AT407">
            <v>111616000</v>
          </cell>
          <cell r="AU407">
            <v>8524</v>
          </cell>
          <cell r="AV407">
            <v>45076</v>
          </cell>
          <cell r="AW407">
            <v>55808000</v>
          </cell>
          <cell r="AX407" t="str">
            <v>A-02-02-02-008-002-01</v>
          </cell>
          <cell r="AY407" t="str">
            <v>SERVICIOS JURÍDICOS</v>
          </cell>
          <cell r="AZ407" t="str">
            <v>SEGUROS DEL ESTADO</v>
          </cell>
          <cell r="BA407" t="str">
            <v>33-46-101051396</v>
          </cell>
          <cell r="BB407">
            <v>45075</v>
          </cell>
          <cell r="BC407" t="str">
            <v>CUMPLIMIENTO</v>
          </cell>
          <cell r="BD407">
            <v>25</v>
          </cell>
          <cell r="BE407">
            <v>13952000</v>
          </cell>
          <cell r="BF407">
            <v>45075</v>
          </cell>
          <cell r="BG407">
            <v>45076</v>
          </cell>
          <cell r="BH407">
            <v>45481</v>
          </cell>
          <cell r="BI407">
            <v>45077</v>
          </cell>
          <cell r="BJ407" t="str">
            <v>O. ASESORA JURIDICA</v>
          </cell>
          <cell r="BK407" t="str">
            <v>NATHALY CONSTANZA ALVARADO NUÑEZ</v>
          </cell>
          <cell r="BM407">
            <v>1015415271</v>
          </cell>
          <cell r="BP407" t="str">
            <v>ROSA ELIANA RODRIGUEZ BERNAL</v>
          </cell>
          <cell r="BQ407" t="str">
            <v>EN EJECUCION</v>
          </cell>
        </row>
        <row r="408">
          <cell r="C408">
            <v>428</v>
          </cell>
          <cell r="D408" t="str">
            <v>ADRES-CPS-428-2023</v>
          </cell>
          <cell r="E408" t="str">
            <v>CONTRATACION DIRECTA</v>
          </cell>
          <cell r="F408" t="str">
            <v>PRESTACION DE SERVICIOS PROFESIONALES</v>
          </cell>
          <cell r="G408" t="str">
            <v>INICIAL</v>
          </cell>
          <cell r="H408">
            <v>45040</v>
          </cell>
          <cell r="I408" t="str">
            <v>JANNETH NUÑEZ MORENO</v>
          </cell>
          <cell r="J408" t="str">
            <v>CC</v>
          </cell>
          <cell r="K408">
            <v>52324642</v>
          </cell>
          <cell r="L408">
            <v>9</v>
          </cell>
          <cell r="M408" t="str">
            <v>Bogotá</v>
          </cell>
          <cell r="N408" t="str">
            <v>N</v>
          </cell>
          <cell r="O408" t="str">
            <v>N/A</v>
          </cell>
          <cell r="P408" t="str">
            <v>N/A</v>
          </cell>
          <cell r="Q408" t="str">
            <v>N/A</v>
          </cell>
          <cell r="R408">
            <v>45050</v>
          </cell>
          <cell r="S408">
            <v>45291</v>
          </cell>
          <cell r="T408">
            <v>241</v>
          </cell>
          <cell r="U408">
            <v>45291</v>
          </cell>
          <cell r="V408" t="str">
            <v>13 TP+25 MEP</v>
          </cell>
          <cell r="W40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0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08">
            <v>93151501</v>
          </cell>
          <cell r="AA408">
            <v>49236477</v>
          </cell>
          <cell r="AB408">
            <v>49236477</v>
          </cell>
          <cell r="AM408">
            <v>5182787</v>
          </cell>
          <cell r="AQ408" t="str">
            <v>N/A</v>
          </cell>
          <cell r="AR408">
            <v>604</v>
          </cell>
          <cell r="AS408">
            <v>45016</v>
          </cell>
          <cell r="AT408">
            <v>2806479189</v>
          </cell>
          <cell r="AU408">
            <v>6555</v>
          </cell>
          <cell r="AV408">
            <v>45042</v>
          </cell>
          <cell r="AW408">
            <v>49236477</v>
          </cell>
          <cell r="AX408" t="str">
            <v>A-02-02-02-008-003-01</v>
          </cell>
          <cell r="AY408" t="str">
            <v>SERVICIOS DE CONSULTORÍA EN ADMINISTRACIÓN Y SERVICIOS DE GESTIÓN; SERVICIOS DE TECNOLOGÍA DE LA INFORMACIÓN</v>
          </cell>
          <cell r="AZ408" t="str">
            <v>SEGUROS DEL ESTADO</v>
          </cell>
          <cell r="BA408" t="str">
            <v>37-46-101005103</v>
          </cell>
          <cell r="BB408">
            <v>45048</v>
          </cell>
          <cell r="BC408" t="str">
            <v>CUMPLIMIENTO</v>
          </cell>
          <cell r="BD408">
            <v>25</v>
          </cell>
          <cell r="BE408">
            <v>12309119.25</v>
          </cell>
          <cell r="BF408">
            <v>45040</v>
          </cell>
          <cell r="BG408">
            <v>45050</v>
          </cell>
          <cell r="BH408">
            <v>45478</v>
          </cell>
          <cell r="BI408">
            <v>45042</v>
          </cell>
          <cell r="BJ408" t="str">
            <v>D. OTRAS PRESTACIONES</v>
          </cell>
          <cell r="BK408" t="str">
            <v>EDINSON MAURICIO HERNANDEZ MANRIQUE</v>
          </cell>
          <cell r="BM408">
            <v>13928254</v>
          </cell>
          <cell r="BN408" t="str">
            <v>GRUPO DE GESTION DE RECONOCIMIENTOS</v>
          </cell>
          <cell r="BO408" t="str">
            <v>GESTOR DE OPERACIONES</v>
          </cell>
          <cell r="BP408" t="str">
            <v>ESPERANZA RODRIGUEZ ROLDAN</v>
          </cell>
          <cell r="BQ408" t="str">
            <v>EN EJECUCION</v>
          </cell>
          <cell r="BX408">
            <v>45247</v>
          </cell>
          <cell r="BY408">
            <v>123</v>
          </cell>
        </row>
        <row r="409">
          <cell r="C409">
            <v>159</v>
          </cell>
          <cell r="D409" t="str">
            <v>ADRES-CPS-159-2023</v>
          </cell>
          <cell r="E409" t="str">
            <v>CONTRATACION DIRECTA</v>
          </cell>
          <cell r="F409" t="str">
            <v>PRESTACION DE SERVICIOS DE APOYO A LA GESTION</v>
          </cell>
          <cell r="G409" t="str">
            <v>INICIAL</v>
          </cell>
          <cell r="H409">
            <v>44951</v>
          </cell>
          <cell r="I409" t="str">
            <v>OMAR CAMILO TAQUEZ QUINTERO</v>
          </cell>
          <cell r="J409" t="str">
            <v>CC</v>
          </cell>
          <cell r="K409">
            <v>80248183</v>
          </cell>
          <cell r="L409">
            <v>6</v>
          </cell>
          <cell r="M409" t="str">
            <v>Bogotá</v>
          </cell>
          <cell r="N409" t="str">
            <v>N</v>
          </cell>
          <cell r="O409" t="str">
            <v>N/A</v>
          </cell>
          <cell r="P409" t="str">
            <v>N/A</v>
          </cell>
          <cell r="Q409" t="str">
            <v>N/A</v>
          </cell>
          <cell r="R409">
            <v>44958</v>
          </cell>
          <cell r="S409">
            <v>45077</v>
          </cell>
          <cell r="T409">
            <v>119</v>
          </cell>
          <cell r="U409">
            <v>45077</v>
          </cell>
          <cell r="V409" t="str">
            <v>15 TFTL/TL+4 ME O 6 SES+4 ME</v>
          </cell>
          <cell r="W40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0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409">
            <v>291</v>
          </cell>
          <cell r="Z409">
            <v>93151501</v>
          </cell>
          <cell r="AA409">
            <v>16193852</v>
          </cell>
          <cell r="AB409">
            <v>16193852</v>
          </cell>
          <cell r="AM409">
            <v>4048463</v>
          </cell>
          <cell r="AQ409" t="str">
            <v>N/A</v>
          </cell>
          <cell r="AR409">
            <v>432</v>
          </cell>
          <cell r="AS409">
            <v>44936</v>
          </cell>
          <cell r="AT409">
            <v>615366376</v>
          </cell>
          <cell r="AU409">
            <v>923</v>
          </cell>
          <cell r="AV409">
            <v>44957</v>
          </cell>
          <cell r="AW409">
            <v>16193852</v>
          </cell>
          <cell r="AX409" t="str">
            <v>A-02-02-02-008-003-01</v>
          </cell>
          <cell r="AY409" t="str">
            <v>SERVICIOS DE CONSULTORÍA EN ADMINISTRACIÓN Y SERVICIOS DE GESTIÓN; SERVICIOS DE TECNOLOGÍA DE LA INFORMACIÓN</v>
          </cell>
          <cell r="AZ409" t="str">
            <v>ASEGURADORA SOLIDARIA DE COLOMBIA</v>
          </cell>
          <cell r="BA409" t="str">
            <v>380 -47-994000130878</v>
          </cell>
          <cell r="BB409">
            <v>44952</v>
          </cell>
          <cell r="BC409" t="str">
            <v>CUMPLIMIENTO</v>
          </cell>
          <cell r="BD409">
            <v>25</v>
          </cell>
          <cell r="BE409">
            <v>4048463</v>
          </cell>
          <cell r="BF409">
            <v>44951</v>
          </cell>
          <cell r="BG409">
            <v>44952</v>
          </cell>
          <cell r="BH409">
            <v>45263</v>
          </cell>
          <cell r="BI409">
            <v>44953</v>
          </cell>
          <cell r="BJ409" t="str">
            <v>D. OTRAS PRESTACIONES</v>
          </cell>
          <cell r="BK409" t="str">
            <v>MAURICIO ANDRES GONZALEZ ANTOLINEZ-JHAN PIERO CAMPOS CUELLAR RAD 20231450026523 DEL 2 AL 23 DE MAYO DE 2023</v>
          </cell>
          <cell r="BM409">
            <v>80074021</v>
          </cell>
          <cell r="BN409" t="str">
            <v>GRUPO DE GESTIÓN DE RECONOCIMIENTOS</v>
          </cell>
          <cell r="BO409" t="str">
            <v>GESTOR DE OPERACIONES</v>
          </cell>
          <cell r="BP409" t="str">
            <v>JOSE WILLMAN TORRRES GOMEZ</v>
          </cell>
          <cell r="BQ409" t="str">
            <v>TERMINADO</v>
          </cell>
          <cell r="BR409" t="str">
            <v>MASCULINO</v>
          </cell>
          <cell r="BS409" t="str">
            <v>Soacha</v>
          </cell>
          <cell r="BT409" t="str">
            <v>Cll 29 5B este 14 Sur Int 9 Apto 103 apartamento san mateo</v>
          </cell>
          <cell r="BU409">
            <v>2219201</v>
          </cell>
          <cell r="BV409" t="str">
            <v>camilotaquez927@gmail.com</v>
          </cell>
          <cell r="BW409">
            <v>30374</v>
          </cell>
          <cell r="BX409">
            <v>45247</v>
          </cell>
          <cell r="BY409">
            <v>40</v>
          </cell>
          <cell r="BZ409" t="str">
            <v>COMPENSAR</v>
          </cell>
          <cell r="CA409" t="str">
            <v>PORVENIR</v>
          </cell>
          <cell r="CB409" t="str">
            <v>POSITIVA</v>
          </cell>
          <cell r="CC409" t="str">
            <v>TECNICA PROFESIONAL EN PROCESOS
ADMINISTRATIVOS EN SALUD</v>
          </cell>
          <cell r="CH409" t="str">
            <v>CO1.PCCNTR.4458568</v>
          </cell>
        </row>
        <row r="410">
          <cell r="C410">
            <v>514</v>
          </cell>
          <cell r="D410" t="str">
            <v>ADRES-CPS-514-2023</v>
          </cell>
          <cell r="E410" t="str">
            <v>CONTRATACION DIRECTA</v>
          </cell>
          <cell r="F410" t="str">
            <v>PRESTACION DE SERVICIOS PROFESIONALES</v>
          </cell>
          <cell r="G410" t="str">
            <v>INICIAL</v>
          </cell>
          <cell r="H410">
            <v>45069</v>
          </cell>
          <cell r="I410" t="str">
            <v>JAVIER RICARDO PRADA PULIDO</v>
          </cell>
          <cell r="J410" t="str">
            <v>CC</v>
          </cell>
          <cell r="K410">
            <v>1012332544</v>
          </cell>
          <cell r="L410">
            <v>4</v>
          </cell>
          <cell r="M410" t="str">
            <v>Bogotá</v>
          </cell>
          <cell r="N410" t="str">
            <v>N</v>
          </cell>
          <cell r="O410" t="str">
            <v>N/A</v>
          </cell>
          <cell r="P410" t="str">
            <v>N/A</v>
          </cell>
          <cell r="Q410" t="str">
            <v>N/A</v>
          </cell>
          <cell r="R410">
            <v>45071</v>
          </cell>
          <cell r="S410">
            <v>45291</v>
          </cell>
          <cell r="T410">
            <v>220</v>
          </cell>
          <cell r="U410">
            <v>45291</v>
          </cell>
          <cell r="V410" t="str">
            <v>14 TP</v>
          </cell>
          <cell r="W410" t="str">
            <v>Prestar sus servicios profesionales a la Dirección de Gestión de los Recursos Financieros de Salud en el registro contable de las operaciones de la URA y el registro de terceros en los sistemas de información</v>
          </cell>
          <cell r="X410" t="str">
            <v>1. Recibir, revisar y procesar las solicitudes de creación y/o actualización de terceros en el
Sistema Financiero de la ADRES de Unidad de Recursos Administrados (URA) de la ADRES,
realizadas por los diferentes actores del Sistema General de Seguridad Social en Salud
SGSSS.
2. Dar respuesta a los requerimientos sobre creación y/o actualización de terceros realizados
por los diferentes procesos de la Unidad de Recursos Administrados de la ADRES.
3.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público.4. Comparar los reportes que se generen sobre las operaciones contra las cifras de control o la
información generada por las diferentes áreas, con el fin de verificar la consistencia de la
información.
5. Apoyar en la preparación de las conciliaciones bancarias y las conciliaciones operativas con
las demás áreas según lo establecido en el Decreto 1429 de 2016.
6. Participar en las actividades de revisión, ajuste y generación de informes para el cierre
financiero mensual.
7. Preparar y entregar los informes sobre las operaciones financieras de la Entidad y los datos
requeridos para sustentar los estados financieros de misma.
8. Preparar y presentar los soportes para declaraciones tributarias.
9. Apoyar en la elaboración de las comunicaciones relacionadas con el objeto del contrato o las
respuestas a los requerimientos de los organismos de control, cuando se le requiera.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
12. Las demás actividades que se deriven del objeto y naturaleza del contrato, que para el efecto
le designe la Entidad</v>
          </cell>
          <cell r="Z410">
            <v>93151501</v>
          </cell>
          <cell r="AA410">
            <v>38182992</v>
          </cell>
          <cell r="AB410">
            <v>38182992</v>
          </cell>
          <cell r="AM410">
            <v>4772874</v>
          </cell>
          <cell r="AQ410" t="str">
            <v>N/A</v>
          </cell>
          <cell r="AR410">
            <v>626</v>
          </cell>
          <cell r="AS410">
            <v>45044</v>
          </cell>
          <cell r="AT410">
            <v>38182992</v>
          </cell>
          <cell r="AU410">
            <v>8493</v>
          </cell>
          <cell r="AV410">
            <v>45071</v>
          </cell>
          <cell r="AW410">
            <v>38182992</v>
          </cell>
          <cell r="AX410" t="str">
            <v>A-02-02-02-008-003-09</v>
          </cell>
          <cell r="AY410" t="str">
            <v>OTROS SERVICIOS PROFESIONALES Y TÉCNICOS N.C.P.</v>
          </cell>
          <cell r="AZ410" t="str">
            <v>ASEGURADORA SOLIDARIA DE COLOMBIA</v>
          </cell>
          <cell r="BA410" t="str">
            <v>340-47-994000045302</v>
          </cell>
          <cell r="BB410">
            <v>45070</v>
          </cell>
          <cell r="BC410" t="str">
            <v>CUMPLIMIENTO</v>
          </cell>
          <cell r="BD410">
            <v>25</v>
          </cell>
          <cell r="BE410">
            <v>9545748</v>
          </cell>
          <cell r="BF410">
            <v>45069</v>
          </cell>
          <cell r="BG410">
            <v>45072</v>
          </cell>
          <cell r="BH410">
            <v>45478</v>
          </cell>
          <cell r="BI410">
            <v>45071</v>
          </cell>
          <cell r="BJ410" t="str">
            <v>D. DE GESTION DE LOS RECURSOS FINANCIEROS DE LA SALUD</v>
          </cell>
          <cell r="BK410" t="str">
            <v>MARIA MARGARITA BRAVO ROBAYO</v>
          </cell>
          <cell r="BL410"/>
          <cell r="BM410">
            <v>39740635</v>
          </cell>
          <cell r="BN410" t="str">
            <v>GRUPO DE GESTION CONTABLE Y CONTROL DE RECURSOS</v>
          </cell>
          <cell r="BO410" t="str">
            <v>GESTOR DE OPERACIONES</v>
          </cell>
          <cell r="BP410" t="str">
            <v>ROSA ELIANA RODRIGUEZ BERNAL</v>
          </cell>
          <cell r="BQ410" t="str">
            <v>EN EJECUCION</v>
          </cell>
          <cell r="BX410">
            <v>45247</v>
          </cell>
          <cell r="BY410">
            <v>123</v>
          </cell>
        </row>
        <row r="411">
          <cell r="C411">
            <v>87</v>
          </cell>
          <cell r="D411" t="str">
            <v>ADRES-CPS-087-2023</v>
          </cell>
          <cell r="E411" t="str">
            <v>CONTRATACION DIRECTA</v>
          </cell>
          <cell r="F411" t="str">
            <v>PRESTACION DE SERVICIOS PROFESIONALES</v>
          </cell>
          <cell r="G411" t="str">
            <v>INICIAL</v>
          </cell>
          <cell r="H411">
            <v>44951</v>
          </cell>
          <cell r="I411" t="str">
            <v>MANUEL SANCHEZ CUEVAS</v>
          </cell>
          <cell r="J411" t="str">
            <v>CC</v>
          </cell>
          <cell r="K411">
            <v>80250264</v>
          </cell>
          <cell r="L411">
            <v>0</v>
          </cell>
          <cell r="M411" t="str">
            <v>Bogotá</v>
          </cell>
          <cell r="N411" t="str">
            <v>N</v>
          </cell>
          <cell r="O411" t="str">
            <v>N/A</v>
          </cell>
          <cell r="P411" t="str">
            <v>N/A</v>
          </cell>
          <cell r="Q411" t="str">
            <v>N/A</v>
          </cell>
          <cell r="R411">
            <v>44953</v>
          </cell>
          <cell r="S411">
            <v>45072</v>
          </cell>
          <cell r="T411">
            <v>119</v>
          </cell>
          <cell r="U411">
            <v>45072</v>
          </cell>
          <cell r="V411" t="str">
            <v>13 TP+25 MEP</v>
          </cell>
          <cell r="W411"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11"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411">
            <v>353</v>
          </cell>
          <cell r="Z411">
            <v>93151501</v>
          </cell>
          <cell r="AA411">
            <v>20731148</v>
          </cell>
          <cell r="AB411">
            <v>20731148</v>
          </cell>
          <cell r="AM411">
            <v>5182787</v>
          </cell>
          <cell r="AQ411" t="str">
            <v>N/A</v>
          </cell>
          <cell r="AR411">
            <v>440</v>
          </cell>
          <cell r="AS411">
            <v>44936</v>
          </cell>
          <cell r="AT411">
            <v>684127884</v>
          </cell>
          <cell r="AU411">
            <v>865</v>
          </cell>
          <cell r="AV411">
            <v>44952</v>
          </cell>
          <cell r="AW411">
            <v>20731148</v>
          </cell>
          <cell r="AX411" t="str">
            <v>A-02-02-02-008-003-01</v>
          </cell>
          <cell r="AY411" t="str">
            <v>SERVICIOS DE CONSULTORÍA EN ADMINISTRACIÓN Y SERVICIOS DE GESTIÓN; SERVICIOS DE TECNOLOGÍA DE LA INFORMACIÓN</v>
          </cell>
          <cell r="AZ411" t="str">
            <v>SEGUROS DEL ESTADO</v>
          </cell>
          <cell r="BA411" t="str">
            <v>14-44-101172708</v>
          </cell>
          <cell r="BB411">
            <v>44952</v>
          </cell>
          <cell r="BC411" t="str">
            <v>CUMPLIMIENTO</v>
          </cell>
          <cell r="BD411">
            <v>25</v>
          </cell>
          <cell r="BE411">
            <v>5182787</v>
          </cell>
          <cell r="BF411">
            <v>44951</v>
          </cell>
          <cell r="BG411">
            <v>44952</v>
          </cell>
          <cell r="BH411">
            <v>45626</v>
          </cell>
          <cell r="BI411">
            <v>44953</v>
          </cell>
          <cell r="BJ411" t="str">
            <v>D. OTRAS PRESTACIONES</v>
          </cell>
          <cell r="BK411" t="str">
            <v>PAOLA ANDREA CESPEDES FORERO-ANDREA RODRÍGUEZ SIERRA RAD 20231450020123 A PARTIR DEL  10 DE ABRIL AL 1 DE MAYO DE 2023</v>
          </cell>
          <cell r="BM411">
            <v>52536438</v>
          </cell>
          <cell r="BN411" t="str">
            <v>GRUPO DE VERIFICACIÓN Y AUDITORÍA DE CUENTAS</v>
          </cell>
          <cell r="BO411" t="str">
            <v>GESTOR DE OPERACIONES</v>
          </cell>
          <cell r="BP411" t="str">
            <v>ESPERANZA RODRIGUEZ ROLDAN</v>
          </cell>
          <cell r="BQ411" t="str">
            <v>TERMINADO</v>
          </cell>
          <cell r="BR411" t="str">
            <v>MASCULINO</v>
          </cell>
          <cell r="BS411" t="str">
            <v>Bogotá</v>
          </cell>
          <cell r="BT411" t="str">
            <v>Cll 55A 72A 57 Sur Casa</v>
          </cell>
          <cell r="BU411">
            <v>3045285313</v>
          </cell>
          <cell r="BV411" t="str">
            <v>manuelsanchez84@gmail.com</v>
          </cell>
          <cell r="BW411">
            <v>30924</v>
          </cell>
          <cell r="BX411">
            <v>45247</v>
          </cell>
          <cell r="BY411">
            <v>39</v>
          </cell>
          <cell r="BZ411" t="str">
            <v>EPS  SURA</v>
          </cell>
          <cell r="CA411" t="str">
            <v>COLFONDOS</v>
          </cell>
          <cell r="CB411" t="str">
            <v>POSITIVA</v>
          </cell>
          <cell r="CC411" t="str">
            <v>ADMON EMPRESAS- ESP GERENCIA DE SERVICIOS DE SALUD</v>
          </cell>
          <cell r="CH411" t="str">
            <v>CO1.PCCNTR.4456802</v>
          </cell>
        </row>
        <row r="412">
          <cell r="C412">
            <v>495</v>
          </cell>
          <cell r="D412" t="str">
            <v>ADRES-CPS-495-2023</v>
          </cell>
          <cell r="E412" t="str">
            <v>CONTRATACION DIRECTA</v>
          </cell>
          <cell r="F412" t="str">
            <v>PRESTACION DE SERVICIOS DE APOYO A LA GESTION</v>
          </cell>
          <cell r="G412" t="str">
            <v>INICIAL</v>
          </cell>
          <cell r="H412">
            <v>45058</v>
          </cell>
          <cell r="I412" t="str">
            <v>JAZMIN ROCIO BASTO GUEVARA</v>
          </cell>
          <cell r="J412" t="str">
            <v>CC</v>
          </cell>
          <cell r="K412">
            <v>53131604</v>
          </cell>
          <cell r="L412">
            <v>3</v>
          </cell>
          <cell r="M412" t="str">
            <v>Bogotá</v>
          </cell>
          <cell r="N412" t="str">
            <v>N</v>
          </cell>
          <cell r="O412" t="str">
            <v>N/A</v>
          </cell>
          <cell r="P412" t="str">
            <v>N/A</v>
          </cell>
          <cell r="Q412" t="str">
            <v>N/A</v>
          </cell>
          <cell r="R412">
            <v>45062</v>
          </cell>
          <cell r="S412">
            <v>45291</v>
          </cell>
          <cell r="T412">
            <v>229</v>
          </cell>
          <cell r="U412">
            <v>45291</v>
          </cell>
          <cell r="V412" t="str">
            <v>15 TFTL/TL+4 ME O 6 SES+4 ME</v>
          </cell>
          <cell r="W41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1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12">
            <v>93151501</v>
          </cell>
          <cell r="AA412">
            <v>38460399</v>
          </cell>
          <cell r="AB412">
            <v>38460399</v>
          </cell>
          <cell r="AM412">
            <v>4048463</v>
          </cell>
          <cell r="AQ412" t="str">
            <v>N/A</v>
          </cell>
          <cell r="AR412">
            <v>605</v>
          </cell>
          <cell r="AS412">
            <v>45016</v>
          </cell>
          <cell r="AT412">
            <v>1999940748</v>
          </cell>
          <cell r="AU412">
            <v>8114</v>
          </cell>
          <cell r="AV412">
            <v>45062</v>
          </cell>
          <cell r="AW412">
            <v>38460399</v>
          </cell>
          <cell r="AX412" t="str">
            <v>A-02-02-02-008-003-01</v>
          </cell>
          <cell r="AY412" t="str">
            <v>SERVICIOS DE CONSULTORÍA EN ADMINISTRACIÓN Y SERVICIOS DE GESTIÓN; SERVICIOS DE TECNOLOGÍA DE LA INFORMACIÓN</v>
          </cell>
          <cell r="AZ412" t="str">
            <v>SEGUROS DEL ESTADO</v>
          </cell>
          <cell r="BA412" t="str">
            <v>14-44-101182362</v>
          </cell>
          <cell r="BB412">
            <v>45062</v>
          </cell>
          <cell r="BC412" t="str">
            <v>CUMPLIMIENTO</v>
          </cell>
          <cell r="BD412">
            <v>25</v>
          </cell>
          <cell r="BE412">
            <v>9615099.75</v>
          </cell>
          <cell r="BF412">
            <v>45058</v>
          </cell>
          <cell r="BG412">
            <v>45063</v>
          </cell>
          <cell r="BH412">
            <v>45483</v>
          </cell>
          <cell r="BI412">
            <v>45062</v>
          </cell>
          <cell r="BJ412" t="str">
            <v>D. OTRAS PRESTACIONES</v>
          </cell>
          <cell r="BK412" t="str">
            <v>CAMILO ALBERTO ALFARO JIMENEZ-EDINSON MAURICIO HERNANDEZ MANRIQUE RAD 20236400060953  A PARTIR DEL 29 DE SEPTIEMBRE AL 20 DE OCTUBRE</v>
          </cell>
          <cell r="BM412">
            <v>1020740232</v>
          </cell>
          <cell r="BN412" t="str">
            <v>GRUPO DE GESTIÓN DE RECONOCIMIENTOS</v>
          </cell>
          <cell r="BO412" t="str">
            <v>GESTOR DE OPERACIONES</v>
          </cell>
          <cell r="BP412" t="str">
            <v>JUAN CAMILO MARTINEZ RODRIGUEZ</v>
          </cell>
          <cell r="BQ412" t="str">
            <v>EN EJECUCION</v>
          </cell>
          <cell r="BX412">
            <v>45247</v>
          </cell>
          <cell r="BY412">
            <v>123</v>
          </cell>
          <cell r="CH412" t="str">
            <v>CO1.PCCNTR.4946510</v>
          </cell>
        </row>
        <row r="413">
          <cell r="C413">
            <v>851</v>
          </cell>
          <cell r="D413" t="str">
            <v>ADRES-CPS-851-2023</v>
          </cell>
          <cell r="E413" t="str">
            <v>CONTRATACION DIRECTA</v>
          </cell>
          <cell r="F413" t="str">
            <v>PRESTACION DE SERVICIOS PROFESIONALES</v>
          </cell>
          <cell r="G413" t="str">
            <v>INICIAL</v>
          </cell>
          <cell r="H413">
            <v>45105</v>
          </cell>
          <cell r="I413" t="str">
            <v>JEAN STYVERSON CHAVEZ BARAJAS</v>
          </cell>
          <cell r="J413" t="str">
            <v>CC</v>
          </cell>
          <cell r="K413">
            <v>1032393154</v>
          </cell>
          <cell r="L413">
            <v>9</v>
          </cell>
          <cell r="N413" t="str">
            <v>N</v>
          </cell>
          <cell r="O413" t="str">
            <v>N/A</v>
          </cell>
          <cell r="P413" t="str">
            <v>N/A</v>
          </cell>
          <cell r="Q413" t="str">
            <v>N/A</v>
          </cell>
          <cell r="R413">
            <v>45107</v>
          </cell>
          <cell r="S413">
            <v>45291</v>
          </cell>
          <cell r="T413">
            <v>184</v>
          </cell>
          <cell r="U413">
            <v>45291</v>
          </cell>
          <cell r="W413"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413"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v>
          </cell>
          <cell r="Z413">
            <v>93151501</v>
          </cell>
          <cell r="AA413">
            <v>36279509</v>
          </cell>
          <cell r="AB413">
            <v>36279509</v>
          </cell>
          <cell r="AM413">
            <v>5182787</v>
          </cell>
          <cell r="AQ413" t="str">
            <v>N/A</v>
          </cell>
          <cell r="AR413">
            <v>784</v>
          </cell>
          <cell r="AS413">
            <v>45075</v>
          </cell>
          <cell r="AT413">
            <v>36279509</v>
          </cell>
          <cell r="AU413">
            <v>10604</v>
          </cell>
          <cell r="AV413">
            <v>45107</v>
          </cell>
          <cell r="AW413">
            <v>36279509</v>
          </cell>
          <cell r="AX413" t="str">
            <v>A-02-02-02-008-003-01</v>
          </cell>
          <cell r="AY413" t="str">
            <v>SERVICIOS DE CONSULTORÍA EN ADMINISTRACIÓN Y SERVICIOS DE GESTIÓN; SERVICIOS DE TECNOLOGÍA DE LA INFORMACIÓN</v>
          </cell>
          <cell r="AZ413" t="str">
            <v>SEGUROS DEL ESTADO</v>
          </cell>
          <cell r="BA413" t="str">
            <v>14-44-101186780</v>
          </cell>
          <cell r="BB413">
            <v>45106</v>
          </cell>
          <cell r="BC413" t="str">
            <v>CUMPLIMIENTO</v>
          </cell>
          <cell r="BD413">
            <v>25</v>
          </cell>
          <cell r="BE413">
            <v>9069877.25</v>
          </cell>
          <cell r="BF413">
            <v>45105</v>
          </cell>
          <cell r="BG413">
            <v>45106</v>
          </cell>
          <cell r="BH413">
            <v>45493</v>
          </cell>
          <cell r="BI413">
            <v>45106</v>
          </cell>
          <cell r="BJ413" t="str">
            <v>D. OTRAS PRESTACIONES</v>
          </cell>
          <cell r="BK413" t="str">
            <v>EDINSON MAURICIO HERNANDEZ MANRIQUE</v>
          </cell>
          <cell r="BM413">
            <v>13928254</v>
          </cell>
          <cell r="BN413" t="str">
            <v>GRUPO DE GESTION DE RECONOCIMIENTOS</v>
          </cell>
          <cell r="BO413" t="str">
            <v>GESTOR DE OPERACIONES</v>
          </cell>
          <cell r="BP413" t="str">
            <v>ROSA ELIANA RODRIGUEZ BERNAL</v>
          </cell>
          <cell r="BQ413" t="str">
            <v>EN EJECUCION</v>
          </cell>
        </row>
        <row r="414">
          <cell r="C414">
            <v>624</v>
          </cell>
          <cell r="D414" t="str">
            <v>ADRES-CPS-624-2023</v>
          </cell>
          <cell r="E414" t="str">
            <v>CONTRATACION DIRECTA</v>
          </cell>
          <cell r="F414" t="str">
            <v>PRESTACION DE SERVICIOS DE APOYO A LA GESTION</v>
          </cell>
          <cell r="G414" t="str">
            <v>INICIAL</v>
          </cell>
          <cell r="H414">
            <v>45076</v>
          </cell>
          <cell r="I414" t="str">
            <v>JEIMMY CONSTANZA DIAZ BUITRAGO</v>
          </cell>
          <cell r="J414" t="str">
            <v>CC</v>
          </cell>
          <cell r="K414">
            <v>52533435</v>
          </cell>
          <cell r="L414">
            <v>7</v>
          </cell>
          <cell r="M414" t="str">
            <v>Bogotá</v>
          </cell>
          <cell r="N414" t="str">
            <v>N</v>
          </cell>
          <cell r="O414" t="str">
            <v>N/A</v>
          </cell>
          <cell r="P414" t="str">
            <v>N/A</v>
          </cell>
          <cell r="Q414" t="str">
            <v>N/A</v>
          </cell>
          <cell r="R414">
            <v>45082</v>
          </cell>
          <cell r="S414">
            <v>45291</v>
          </cell>
          <cell r="T414">
            <v>209</v>
          </cell>
          <cell r="U414">
            <v>45291</v>
          </cell>
          <cell r="V414" t="str">
            <v>15 TFTL/TL+4 ME O 6 SES+4 ME</v>
          </cell>
          <cell r="W41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1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414"/>
          <cell r="Z414">
            <v>93151501</v>
          </cell>
          <cell r="AA414">
            <v>32387704</v>
          </cell>
          <cell r="AB414">
            <v>32387704</v>
          </cell>
          <cell r="AC414"/>
          <cell r="AD414"/>
          <cell r="AE414"/>
          <cell r="AF414"/>
          <cell r="AG414"/>
          <cell r="AH414"/>
          <cell r="AI414"/>
          <cell r="AJ414"/>
          <cell r="AK414"/>
          <cell r="AL414"/>
          <cell r="AM414">
            <v>4048463</v>
          </cell>
          <cell r="AN414"/>
          <cell r="AO414"/>
          <cell r="AP414"/>
          <cell r="AQ414" t="str">
            <v>N/A</v>
          </cell>
          <cell r="AR414">
            <v>737</v>
          </cell>
          <cell r="AS414">
            <v>45065</v>
          </cell>
          <cell r="AT414">
            <v>485815560</v>
          </cell>
          <cell r="AU414">
            <v>9965</v>
          </cell>
          <cell r="AV414">
            <v>45077</v>
          </cell>
          <cell r="AW414">
            <v>32387704</v>
          </cell>
          <cell r="AX414" t="str">
            <v>A-02-02-02-008-003-01</v>
          </cell>
          <cell r="AY414" t="str">
            <v>SERVICIOS DE CONSULTORÍA EN ADMINISTRACIÓN Y SERVICIOS DE GESTIÓN; SERVICIOS DE TECNOLOGÍA DE LA INFORMACIÓN</v>
          </cell>
          <cell r="AZ414" t="str">
            <v>ASEGURADORA SOLIDARIA DE COLOMBIA</v>
          </cell>
          <cell r="BA414" t="str">
            <v>380-47-994000135632</v>
          </cell>
          <cell r="BB414">
            <v>45077</v>
          </cell>
          <cell r="BC414" t="str">
            <v>CUMPLIMIENTO</v>
          </cell>
          <cell r="BD414">
            <v>25</v>
          </cell>
          <cell r="BE414">
            <v>8096926</v>
          </cell>
          <cell r="BF414">
            <v>45078</v>
          </cell>
          <cell r="BG414">
            <v>45078</v>
          </cell>
          <cell r="BH414">
            <v>45476</v>
          </cell>
          <cell r="BI414">
            <v>45078</v>
          </cell>
          <cell r="BJ414" t="str">
            <v>D. OTRAS PRESTACIONES</v>
          </cell>
          <cell r="BK414" t="str">
            <v>MAURICIO ANDRES GONZALEZ ANTOLINEZ</v>
          </cell>
          <cell r="BL414"/>
          <cell r="BM414">
            <v>80074021</v>
          </cell>
          <cell r="BN414" t="str">
            <v>GRUPO DE GESTIÓN DE RECONOCIMIENTOS</v>
          </cell>
          <cell r="BO414" t="str">
            <v>GESTOR DE OPERACIONES</v>
          </cell>
          <cell r="BP414" t="str">
            <v>ROSA ELIANA RODRIGUEZ BERNAL</v>
          </cell>
          <cell r="BQ414" t="str">
            <v>EN EJECUCION</v>
          </cell>
          <cell r="BR414"/>
          <cell r="BS414"/>
          <cell r="BT414"/>
          <cell r="BU414"/>
          <cell r="BV414"/>
          <cell r="BW414"/>
          <cell r="BX414"/>
          <cell r="BY414"/>
          <cell r="BZ414"/>
          <cell r="CA414"/>
          <cell r="CB414"/>
          <cell r="CC414"/>
          <cell r="CD414"/>
          <cell r="CE414"/>
          <cell r="CF414"/>
          <cell r="CG414"/>
          <cell r="CH414"/>
          <cell r="CI414"/>
          <cell r="CJ414"/>
          <cell r="CK414"/>
          <cell r="CL414"/>
          <cell r="CM414"/>
          <cell r="CN414"/>
          <cell r="CO414"/>
        </row>
        <row r="415">
          <cell r="C415">
            <v>69</v>
          </cell>
          <cell r="D415" t="str">
            <v>ADRES-CPS-069-2023</v>
          </cell>
          <cell r="E415" t="str">
            <v>CONTRATACION DIRECTA</v>
          </cell>
          <cell r="F415" t="str">
            <v>PRESTACION DE SERVICIOS PROFESIONALES</v>
          </cell>
          <cell r="G415" t="str">
            <v>INICIAL</v>
          </cell>
          <cell r="H415">
            <v>44951</v>
          </cell>
          <cell r="I415" t="str">
            <v>CARLOS EDUARDO DIAZ SUAREZ</v>
          </cell>
          <cell r="J415" t="str">
            <v>CC</v>
          </cell>
          <cell r="K415">
            <v>80658264</v>
          </cell>
          <cell r="L415">
            <v>3</v>
          </cell>
          <cell r="M415" t="str">
            <v>Bogotá</v>
          </cell>
          <cell r="N415" t="str">
            <v>N</v>
          </cell>
          <cell r="O415" t="str">
            <v>N/A</v>
          </cell>
          <cell r="P415" t="str">
            <v>N/A</v>
          </cell>
          <cell r="Q415" t="str">
            <v>N/A</v>
          </cell>
          <cell r="R415">
            <v>44953</v>
          </cell>
          <cell r="S415">
            <v>45072</v>
          </cell>
          <cell r="T415">
            <v>119</v>
          </cell>
          <cell r="U415">
            <v>45072</v>
          </cell>
          <cell r="V415" t="str">
            <v>13 TP+25 MEP</v>
          </cell>
          <cell r="W41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1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415">
            <v>334</v>
          </cell>
          <cell r="Z415">
            <v>93151501</v>
          </cell>
          <cell r="AA415">
            <v>20731148</v>
          </cell>
          <cell r="AB415">
            <v>20731148</v>
          </cell>
          <cell r="AM415">
            <v>5182787</v>
          </cell>
          <cell r="AQ415" t="str">
            <v>N/A</v>
          </cell>
          <cell r="AR415">
            <v>440</v>
          </cell>
          <cell r="AS415">
            <v>44936</v>
          </cell>
          <cell r="AT415">
            <v>684127884</v>
          </cell>
          <cell r="AU415">
            <v>527</v>
          </cell>
          <cell r="AV415">
            <v>44951</v>
          </cell>
          <cell r="AW415">
            <v>20731148</v>
          </cell>
          <cell r="AX415" t="str">
            <v>A-02-02-02-008-003-01</v>
          </cell>
          <cell r="AY415" t="str">
            <v>SERVICIOS DE CONSULTORÍA EN ADMINISTRACIÓN Y SERVICIOS DE GESTIÓN; SERVICIOS DE TECNOLOGÍA DE LA INFORMACIÓN</v>
          </cell>
          <cell r="AZ415" t="str">
            <v>SEGUROS DEL ESTADO</v>
          </cell>
          <cell r="BA415" t="str">
            <v>14-44-101172534</v>
          </cell>
          <cell r="BB415">
            <v>44951</v>
          </cell>
          <cell r="BC415" t="str">
            <v>CUMPLIMIENTO</v>
          </cell>
          <cell r="BD415">
            <v>25</v>
          </cell>
          <cell r="BE415">
            <v>5182787</v>
          </cell>
          <cell r="BF415">
            <v>44951</v>
          </cell>
          <cell r="BG415">
            <v>44952</v>
          </cell>
          <cell r="BH415">
            <v>45260</v>
          </cell>
          <cell r="BI415">
            <v>44953</v>
          </cell>
          <cell r="BJ415" t="str">
            <v>D. OTRAS PRESTACIONES</v>
          </cell>
          <cell r="BK415" t="str">
            <v>WILLIAM ENRIQUE TORRES RODRIGUEZ</v>
          </cell>
          <cell r="BL415"/>
          <cell r="BM415">
            <v>11275886</v>
          </cell>
          <cell r="BN415" t="str">
            <v>GRUPO DE VERIFICACION Y AUDITORIA DE CUENTAS</v>
          </cell>
          <cell r="BO415" t="str">
            <v>GESTOR DE OPERACIONES</v>
          </cell>
          <cell r="BP415" t="str">
            <v>ESPERANZA RODRIGUEZ ROLDAN</v>
          </cell>
          <cell r="BQ415" t="str">
            <v>TERMINADO</v>
          </cell>
          <cell r="BR415" t="str">
            <v>MASCULINO</v>
          </cell>
          <cell r="BS415" t="str">
            <v>Bogotá</v>
          </cell>
          <cell r="BT415" t="str">
            <v xml:space="preserve">Cra 3A Sur N° 8 -03 Casa 123 Conjunto Residencial Suazalito  </v>
          </cell>
          <cell r="BU415">
            <v>3105773687</v>
          </cell>
          <cell r="BV415" t="str">
            <v xml:space="preserve">cdiaz8516@hotmail.com </v>
          </cell>
          <cell r="BW415">
            <v>31244</v>
          </cell>
          <cell r="BX415">
            <v>45247</v>
          </cell>
          <cell r="BY415">
            <v>38</v>
          </cell>
          <cell r="BZ415" t="str">
            <v>SURA</v>
          </cell>
          <cell r="CA415" t="str">
            <v xml:space="preserve">COLPENSIONES </v>
          </cell>
          <cell r="CB415" t="str">
            <v>POSITIVA</v>
          </cell>
          <cell r="CC415" t="str">
            <v>ADM EMPRESAS</v>
          </cell>
          <cell r="CH415" t="str">
            <v>CO1.PCCNTR.4454845</v>
          </cell>
        </row>
        <row r="416">
          <cell r="C416">
            <v>538</v>
          </cell>
          <cell r="D416" t="str">
            <v>ADRES-CPS-538-2023</v>
          </cell>
          <cell r="E416" t="str">
            <v>CONTRATACION DIRECTA</v>
          </cell>
          <cell r="F416" t="str">
            <v>PRESTACION DE SERVICIOS PROFESIONALES</v>
          </cell>
          <cell r="G416" t="str">
            <v>INICIAL</v>
          </cell>
          <cell r="H416">
            <v>45064</v>
          </cell>
          <cell r="I416" t="str">
            <v>JEISON FABIÁN VIDAL GALINDO</v>
          </cell>
          <cell r="J416" t="str">
            <v>CC</v>
          </cell>
          <cell r="K416">
            <v>1073676670</v>
          </cell>
          <cell r="L416">
            <v>2</v>
          </cell>
          <cell r="M416" t="str">
            <v>Bogotá</v>
          </cell>
          <cell r="N416" t="str">
            <v>N</v>
          </cell>
          <cell r="O416" t="str">
            <v>N/A</v>
          </cell>
          <cell r="P416" t="str">
            <v>N/A</v>
          </cell>
          <cell r="Q416" t="str">
            <v>N/A</v>
          </cell>
          <cell r="R416">
            <v>45065</v>
          </cell>
          <cell r="S416">
            <v>45291</v>
          </cell>
          <cell r="T416">
            <v>226</v>
          </cell>
          <cell r="U416">
            <v>45291</v>
          </cell>
          <cell r="V416" t="str">
            <v>13 TP+25 MEP</v>
          </cell>
          <cell r="W416"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1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16">
            <v>93151501</v>
          </cell>
          <cell r="AA416">
            <v>49236477</v>
          </cell>
          <cell r="AB416">
            <v>49236477</v>
          </cell>
          <cell r="AM416">
            <v>5182787</v>
          </cell>
          <cell r="AQ416" t="str">
            <v>N/A</v>
          </cell>
          <cell r="AR416">
            <v>604</v>
          </cell>
          <cell r="AS416">
            <v>45016</v>
          </cell>
          <cell r="AT416">
            <v>2806479189</v>
          </cell>
          <cell r="AU416">
            <v>8121</v>
          </cell>
          <cell r="AV416">
            <v>45064</v>
          </cell>
          <cell r="AW416">
            <v>49236477</v>
          </cell>
          <cell r="AX416" t="str">
            <v>A-02-02-02-008-003-01</v>
          </cell>
          <cell r="AY416" t="str">
            <v>SERVICIOS DE CONSULTORÍA EN ADMINISTRACIÓN Y SERVICIOS DE GESTIÓN; SERVICIOS DE TECNOLOGÍA DE LA INFORMACIÓN</v>
          </cell>
          <cell r="AZ416" t="str">
            <v>SEGUROS DEL ESTADO</v>
          </cell>
          <cell r="BA416" t="str">
            <v>14-44-101182578</v>
          </cell>
          <cell r="BB416">
            <v>45064</v>
          </cell>
          <cell r="BC416" t="str">
            <v>CUMPLIMIENTO</v>
          </cell>
          <cell r="BD416">
            <v>25</v>
          </cell>
          <cell r="BE416">
            <v>12309119.25</v>
          </cell>
          <cell r="BF416">
            <v>45064</v>
          </cell>
          <cell r="BG416">
            <v>45065</v>
          </cell>
          <cell r="BH416">
            <v>45483</v>
          </cell>
          <cell r="BI416">
            <v>45065</v>
          </cell>
          <cell r="BJ416" t="str">
            <v>D. OTRAS PRESTACIONES</v>
          </cell>
          <cell r="BK416" t="str">
            <v>JHAN PIERO CAMPOS CUELLAR</v>
          </cell>
          <cell r="BM416">
            <v>1093755452</v>
          </cell>
          <cell r="BN416" t="str">
            <v>GRUPO DE VERIFICACIÓN Y AUDITORÍA DE CUENTAS</v>
          </cell>
          <cell r="BO416" t="str">
            <v>GESTOR DE OPERACIONES</v>
          </cell>
          <cell r="BP416" t="str">
            <v>DIANA CAROLINA BONILLA RODRIGUEZ</v>
          </cell>
          <cell r="BQ416" t="str">
            <v>EN EJECUCION</v>
          </cell>
          <cell r="BX416">
            <v>45247</v>
          </cell>
          <cell r="BY416">
            <v>123</v>
          </cell>
        </row>
        <row r="417">
          <cell r="C417">
            <v>652</v>
          </cell>
          <cell r="D417" t="str">
            <v>ADRES-CPS-652-2023</v>
          </cell>
          <cell r="E417" t="str">
            <v>CONTRATACION DIRECTA</v>
          </cell>
          <cell r="F417" t="str">
            <v>PRESTACION DE SERVICIOS PROFESIONALES</v>
          </cell>
          <cell r="G417" t="str">
            <v>INICIAL</v>
          </cell>
          <cell r="H417">
            <v>45079</v>
          </cell>
          <cell r="I417" t="str">
            <v>CESAR AUGUSTO RODRIGUEZ DE LA ROSA</v>
          </cell>
          <cell r="J417" t="str">
            <v>CC</v>
          </cell>
          <cell r="K417">
            <v>80764406</v>
          </cell>
          <cell r="L417">
            <v>6</v>
          </cell>
          <cell r="N417" t="str">
            <v>N</v>
          </cell>
          <cell r="O417" t="str">
            <v>N/A</v>
          </cell>
          <cell r="P417" t="str">
            <v>N/A</v>
          </cell>
          <cell r="Q417" t="str">
            <v>N/A</v>
          </cell>
          <cell r="R417">
            <v>45084</v>
          </cell>
          <cell r="S417">
            <v>45291</v>
          </cell>
          <cell r="T417">
            <v>85</v>
          </cell>
          <cell r="U417">
            <v>45169</v>
          </cell>
          <cell r="W417"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417"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417">
            <v>80121706</v>
          </cell>
          <cell r="AA417">
            <v>55808000</v>
          </cell>
          <cell r="AB417">
            <v>55808000</v>
          </cell>
          <cell r="AM417">
            <v>6976000</v>
          </cell>
          <cell r="AQ417" t="str">
            <v>N/A</v>
          </cell>
          <cell r="AR417">
            <v>767</v>
          </cell>
          <cell r="AS417">
            <v>45071</v>
          </cell>
          <cell r="AT417">
            <v>819819520</v>
          </cell>
          <cell r="AU417">
            <v>10034</v>
          </cell>
          <cell r="AV417">
            <v>45083</v>
          </cell>
          <cell r="AW417">
            <v>55808000</v>
          </cell>
          <cell r="AX417" t="str">
            <v>A-02-02-02-008-002-01</v>
          </cell>
          <cell r="AY417" t="str">
            <v>SERVICIOS JURÍDICOS</v>
          </cell>
          <cell r="AZ417" t="str">
            <v>ASEGURADORA SOLIDARIA DE COLOMBIA</v>
          </cell>
          <cell r="BA417" t="str">
            <v>380 47 994000135810</v>
          </cell>
          <cell r="BB417">
            <v>45082</v>
          </cell>
          <cell r="BC417" t="str">
            <v>CUMPLIMIENTO</v>
          </cell>
          <cell r="BD417">
            <v>25</v>
          </cell>
          <cell r="BE417">
            <v>13952000</v>
          </cell>
          <cell r="BF417">
            <v>45079</v>
          </cell>
          <cell r="BG417">
            <v>45083</v>
          </cell>
          <cell r="BH417">
            <v>45476</v>
          </cell>
          <cell r="BI417">
            <v>45084</v>
          </cell>
          <cell r="BJ417" t="str">
            <v>O. ASESORA JURIDICA</v>
          </cell>
          <cell r="BK417" t="str">
            <v>CLAUDIA PAOLA PEREZ SUA</v>
          </cell>
          <cell r="BM417">
            <v>1014242822</v>
          </cell>
          <cell r="BN417" t="str">
            <v>GRUPO DE REPRESENTACION JUDICIAL</v>
          </cell>
          <cell r="BO417" t="str">
            <v>GESTOR DE OPERACIONES</v>
          </cell>
          <cell r="BP417" t="str">
            <v>KELLY JHOANA ITURRIAGO TORREGROSA</v>
          </cell>
          <cell r="BQ417" t="str">
            <v>TERMINADO</v>
          </cell>
        </row>
        <row r="418">
          <cell r="C418">
            <v>237</v>
          </cell>
          <cell r="D418" t="str">
            <v>ADRES-CPS-237-2023</v>
          </cell>
          <cell r="E418" t="str">
            <v>CONTRATACION DIRECTA</v>
          </cell>
          <cell r="F418" t="str">
            <v>PRESTACION DE SERVICIOS PROFESIONALES</v>
          </cell>
          <cell r="G418" t="str">
            <v>INICIAL</v>
          </cell>
          <cell r="H418">
            <v>44956</v>
          </cell>
          <cell r="I418" t="str">
            <v>WILLY DAVID CALDERON CAMARGO</v>
          </cell>
          <cell r="J418" t="str">
            <v>CC</v>
          </cell>
          <cell r="K418">
            <v>80771638</v>
          </cell>
          <cell r="L418">
            <v>7</v>
          </cell>
          <cell r="M418" t="str">
            <v>Bogotá</v>
          </cell>
          <cell r="N418" t="str">
            <v>N</v>
          </cell>
          <cell r="O418" t="str">
            <v>N/A</v>
          </cell>
          <cell r="P418" t="str">
            <v>N/A</v>
          </cell>
          <cell r="Q418" t="str">
            <v>N/A</v>
          </cell>
          <cell r="R418">
            <v>44957</v>
          </cell>
          <cell r="S418">
            <v>45077</v>
          </cell>
          <cell r="T418">
            <v>181</v>
          </cell>
          <cell r="U418">
            <v>45138</v>
          </cell>
          <cell r="W418" t="str">
            <v>Prestar servicios profesionales para el desarrollo de las actividades relacionadas con la estrategia de comunicación digital y de redes sociales de la ADRES</v>
          </cell>
          <cell r="X418" t="str">
            <v>1. Realizar las actividades relacionadas con la gestión de las redes sociales de la ADRES. incluyendo su actualización y seguimiento. conforme a la estrategia de comunicación de la entidad. 2. Estructurar campañas y contenidos de comunicación digital para empoderar la gestión de la ADRES. 3. Tramitar y gestionar las solicitudes y peticiones que realice la ciudadanía a través
de las redes sociales. de acuerdo con el proceso institucional establecido y
proyectar la respuesta al requerimiento.
4. Elaborar y presentar informes de seguimiento que reflejen el comportamiento de los
indicadores y los logros obtenidos en el desarrollo de la campañas y gestión de
redes sociales de la ADRES.
5. Realizar el cubrimiento de eventos e intervenciones de la dirección general y otros
directivos de la entidad. cuando sea requerido por la Dirección General.
6. Asistir a las reuniones y demás eventos (presenciales y/o virtuales ) que convoquen
las diferentes áreas de la ADRES.
7. Las demás que se deriven del objeto y naturaleza del contrato</v>
          </cell>
          <cell r="Y418">
            <v>39</v>
          </cell>
          <cell r="Z418">
            <v>80111620</v>
          </cell>
          <cell r="AA418">
            <v>18171992</v>
          </cell>
          <cell r="AB418">
            <v>18171992</v>
          </cell>
          <cell r="AG418">
            <v>45077</v>
          </cell>
          <cell r="AH418">
            <v>45138</v>
          </cell>
          <cell r="AI418">
            <v>45077</v>
          </cell>
          <cell r="AJ418">
            <v>9085996</v>
          </cell>
          <cell r="AK418">
            <v>45138</v>
          </cell>
          <cell r="AL418">
            <v>27257988</v>
          </cell>
          <cell r="AM418">
            <v>4542998</v>
          </cell>
          <cell r="AQ418" t="str">
            <v>N/A</v>
          </cell>
          <cell r="AR418">
            <v>541</v>
          </cell>
          <cell r="AS418">
            <v>44943</v>
          </cell>
          <cell r="AT418">
            <v>18171992</v>
          </cell>
          <cell r="AU418">
            <v>918</v>
          </cell>
          <cell r="AV418">
            <v>44956</v>
          </cell>
          <cell r="AW418">
            <v>18171992</v>
          </cell>
          <cell r="AX418" t="str">
            <v>A-02-02-02-008-003-01</v>
          </cell>
          <cell r="AY418" t="str">
            <v>SERVICIOS DE CONSULTORÍA EN ADMINISTRACIÓN Y SERVICIOS DE GESTIÓN; SERVICIOS DE TECNOLOGÍA DE LA INFORMACIÓN</v>
          </cell>
          <cell r="AZ418" t="str">
            <v>ASEGURADORA SOLIDARIA DE COLOMBIA</v>
          </cell>
          <cell r="BA418" t="str">
            <v>380-47-994000131355</v>
          </cell>
          <cell r="BB418">
            <v>44957</v>
          </cell>
          <cell r="BC418" t="str">
            <v>CUMPLIMIENTO</v>
          </cell>
          <cell r="BD418">
            <v>25</v>
          </cell>
          <cell r="BE418">
            <v>4542998</v>
          </cell>
          <cell r="BF418">
            <v>44956</v>
          </cell>
          <cell r="BG418">
            <v>44957</v>
          </cell>
          <cell r="BH418">
            <v>45263</v>
          </cell>
          <cell r="BI418">
            <v>44957</v>
          </cell>
          <cell r="BJ418" t="str">
            <v>D. GENERAL</v>
          </cell>
          <cell r="BK418" t="str">
            <v>JOHANNA ANDREA CONTRERAS VALDERRAMA-EDNA ZORAYA SANCHEZ GONZALEZ RAD 20231450013103 A PARTIR DEL 1 DE MARZO DE 2023-SONIA ALEJANDRA PERDOMO ARIAS RADICADO 20236400046233 A PARTIR DEL 18 DE JULIO DE 2023</v>
          </cell>
          <cell r="BL418" t="str">
            <v>EDNA ZORAYA SANCHEZ GONZALEZ RAD 20231450013103 A PARTIR DEL 1 DE MARZO DE 2023</v>
          </cell>
          <cell r="BM418">
            <v>1018428869</v>
          </cell>
          <cell r="BN418" t="str">
            <v>DIRECCION GENERAL</v>
          </cell>
          <cell r="BO418" t="str">
            <v>ASESORA</v>
          </cell>
          <cell r="BP418" t="str">
            <v>DIANA CAROLINA BONILLA RODRIGUEZ</v>
          </cell>
          <cell r="BQ418" t="str">
            <v>TERMINADO</v>
          </cell>
          <cell r="BR418" t="str">
            <v>MASCULINO</v>
          </cell>
          <cell r="BS418" t="str">
            <v>Bogotá</v>
          </cell>
          <cell r="BT418" t="str">
            <v>Cll 152B No 72-91 SUBA BQ 8 APTO 504</v>
          </cell>
          <cell r="BU418">
            <v>4693262</v>
          </cell>
          <cell r="BV418" t="str">
            <v> willkrac@gmail.com</v>
          </cell>
          <cell r="BW418">
            <v>31143</v>
          </cell>
          <cell r="BX418">
            <v>45247</v>
          </cell>
          <cell r="BY418">
            <v>38</v>
          </cell>
          <cell r="BZ418" t="str">
            <v>SURA</v>
          </cell>
          <cell r="CA418" t="str">
            <v>COLFONDOS</v>
          </cell>
          <cell r="CB418" t="str">
            <v>POSITIVA</v>
          </cell>
          <cell r="CC418" t="str">
            <v>COMUNICADOR SOCAIL-PERIODISTA</v>
          </cell>
          <cell r="CH418" t="str">
            <v>CO1.PCCNTR.4517420</v>
          </cell>
        </row>
        <row r="419">
          <cell r="C419">
            <v>747</v>
          </cell>
          <cell r="D419" t="str">
            <v>ADRES-CPS-747-2023</v>
          </cell>
          <cell r="E419" t="str">
            <v>CONTRATACION DIRECTA</v>
          </cell>
          <cell r="F419" t="str">
            <v>PRESTACION DE SERVICIOS DE APOYO A LA GESTION</v>
          </cell>
          <cell r="G419" t="str">
            <v>INICIAL</v>
          </cell>
          <cell r="H419">
            <v>45084</v>
          </cell>
          <cell r="I419" t="str">
            <v>JEISON FERNANDO SUSA MOLINA</v>
          </cell>
          <cell r="J419" t="str">
            <v>CC</v>
          </cell>
          <cell r="K419">
            <v>1026266386</v>
          </cell>
          <cell r="L419">
            <v>5</v>
          </cell>
          <cell r="N419" t="str">
            <v>N</v>
          </cell>
          <cell r="O419" t="str">
            <v>N/A</v>
          </cell>
          <cell r="P419" t="str">
            <v>N/A</v>
          </cell>
          <cell r="Q419" t="str">
            <v>N/A</v>
          </cell>
          <cell r="R419">
            <v>45085</v>
          </cell>
          <cell r="S419">
            <v>45291</v>
          </cell>
          <cell r="T419">
            <v>206</v>
          </cell>
          <cell r="U419">
            <v>45291</v>
          </cell>
          <cell r="W419" t="str">
            <v>Apoyar a la Dirección de Otras Prestaciones de la ADRES en el análisis, verificación y cruce de la información de las fuentes internas y externas involucradas en los procesos de recobros y reclamaciones, efectuando las validaciones que se consideren pertinente, así como en la elaboración de los apoyos técnicos que se requieran para atender la operación de la dependencia.</v>
          </cell>
          <cell r="X419" t="str">
            <v>1. Brindar apoyo en la revisión de las funcionalidades de los aplicativos misionales de recobros y reclamaciones, validando su funcionamiento sobre las bases de datos de producción. 2. Brindar apoyo a la gestión en las actividades de seguimiento y monitoreo del proceso de recobros y reclamaciones a través de la validación de la consistencia de la información generada a partir de las fuentes internas y externas. 3. Apoyar en la revisión de las observaciones sobre los diferentes insumos generados para el proceso de auditoría en recobros y reclamaciones. 4. Apoyar la documentación de mejoras frente a los aplicativos misionales de recobros y reclamaciones que se identifiquen derivados de los incidentes en la operación o cambios en la normativa vigente. 5. Brindar apoyo en los asuntos que se requieran para la publicación en página web de los temas asociados a la Dirección de Otras Prestaciones. 6. Brindar apoyo a la gestión adelantada por la ADRES frente a las entidades recobrantes y reclamantes en el manejo de los aplicativos misionales 7. Apoyar en la gestión de validación de las solicitudes de la firma auditora en torno a los aplicativos de recobros y reclamaciones. 8. Apoyar en la validación del inventario de imágenes de reclamaciones y recobros entregados por los diferentes actores del proceso. 9. Brindar apoyo para la consecución de insumos técnicos que se requieran en procesos judiciales y que le sean asignados. 10. Las demás actividades que se deriven del objeto y naturaleza del contrato, que para el efecto le asigne la Dirección de Otras Prestaciones</v>
          </cell>
          <cell r="Z419">
            <v>93151501</v>
          </cell>
          <cell r="AA419">
            <v>39492448</v>
          </cell>
          <cell r="AB419">
            <v>39492448</v>
          </cell>
          <cell r="AM419">
            <v>4936556</v>
          </cell>
          <cell r="AQ419" t="str">
            <v>N/A</v>
          </cell>
          <cell r="AR419">
            <v>715</v>
          </cell>
          <cell r="AS419">
            <v>45065</v>
          </cell>
          <cell r="AT419">
            <v>39492448</v>
          </cell>
          <cell r="AU419">
            <v>10077</v>
          </cell>
          <cell r="AV419">
            <v>45085</v>
          </cell>
          <cell r="AW419">
            <v>39492448</v>
          </cell>
          <cell r="AX419" t="str">
            <v>A-02-02-02-008-003-01</v>
          </cell>
          <cell r="AY419" t="str">
            <v>SERVICIOS DE CONSULTORÍA EN ADMINISTRACIÓN Y SERVICIOS DE GESTIÓN; SERVICIOS DE TECNOLOGÍA DE LA INFORMACIÓN</v>
          </cell>
          <cell r="AZ419" t="str">
            <v>ASEGURADORA SOLIDARIA DE COLOMBIA</v>
          </cell>
          <cell r="BA419" t="str">
            <v>380-47-994000136113</v>
          </cell>
          <cell r="BB419">
            <v>45084</v>
          </cell>
          <cell r="BC419" t="str">
            <v>CUMPLIMIENTO</v>
          </cell>
          <cell r="BD419">
            <v>25</v>
          </cell>
          <cell r="BE419">
            <v>9873112</v>
          </cell>
          <cell r="BF419">
            <v>45084</v>
          </cell>
          <cell r="BG419">
            <v>45085</v>
          </cell>
          <cell r="BH419">
            <v>45476</v>
          </cell>
          <cell r="BI419">
            <v>45085</v>
          </cell>
          <cell r="BJ419" t="str">
            <v>D. OTRAS PRESTACIONES</v>
          </cell>
          <cell r="BK419" t="str">
            <v>PAOLA ANDREA CESPEDES FORERO</v>
          </cell>
          <cell r="BM419">
            <v>52536438</v>
          </cell>
          <cell r="BP419" t="str">
            <v>KELLY JHOANA ITURRIAGO TORREGROSA</v>
          </cell>
          <cell r="BQ419" t="str">
            <v>EN EJECUCION</v>
          </cell>
        </row>
        <row r="420">
          <cell r="C420">
            <v>923</v>
          </cell>
          <cell r="D420" t="str">
            <v>ADRES-CPS-923-2023</v>
          </cell>
          <cell r="E420" t="str">
            <v>CONTRATACION DIRECTA</v>
          </cell>
          <cell r="F420" t="str">
            <v>PRESTACION DE SERVICIOS PROFESIONALES</v>
          </cell>
          <cell r="G420" t="str">
            <v>INICIAL</v>
          </cell>
          <cell r="H420">
            <v>45140</v>
          </cell>
          <cell r="I420" t="str">
            <v>JEISSON OSWALDO ESPITIA RAMOS</v>
          </cell>
          <cell r="J420" t="str">
            <v>CC</v>
          </cell>
          <cell r="K420">
            <v>1049611041</v>
          </cell>
          <cell r="L420">
            <v>3</v>
          </cell>
          <cell r="M420" t="str">
            <v>Bogotá</v>
          </cell>
          <cell r="N420" t="str">
            <v>N</v>
          </cell>
          <cell r="O420" t="str">
            <v>N/A</v>
          </cell>
          <cell r="P420" t="str">
            <v>N/A</v>
          </cell>
          <cell r="Q420" t="str">
            <v>N/A</v>
          </cell>
          <cell r="R420">
            <v>45141</v>
          </cell>
          <cell r="S420">
            <v>45291</v>
          </cell>
          <cell r="T420">
            <v>150</v>
          </cell>
          <cell r="U420">
            <v>45291</v>
          </cell>
          <cell r="V420" t="str">
            <v>13 TP+25 MEP</v>
          </cell>
          <cell r="W420" t="str">
            <v>Prestar sus servicios profesionales en la producción y administración de contenidos de la página web de la ADRES</v>
          </cell>
          <cell r="X420" t="str">
            <v>1. Administrar los contenidos del sitio web de la ADRES bajo la política de comunicaciones de la
entidad.
2. Realizar la actualización de los módulos del sitio web de la ADRES en la plataforma Sharepoint
de Microsoft.
3. Realizar la actualización y estabilización de los módulos del portal de web de la entidad de
acuerdo con los
lineamientos institucionales y las normas vigentes.
4. Apoyar la programación de los módulos que se requieran en el portal web y la intranet de la
ADRES.
5. Verificar que los contenidos y módulos de los portales web (externo e internos) de la ADRES
cumplan con las
normas vigentes de Gobierno en Línea, transparencia y participación ciudadana.
6. Apoyar a los lideres de procesos para el cumplimiento de los requisitos del Sistema Integrado
de Gestión
Institucional y Evaluación, desde la definición de especificaciones, la actualización documental de
Manuales,
procesos, procedimientos e instructivos, la identificación de normatividad vigente aplicable, la
implementación
de puntos de control, acciones preventivas y correctivas notas de mejora, auditorías internas,
actualización
documental, gestión del Riesgo.
7. Asistir a las reuniones virtuales y/o presenciales convocadas por la entidad para el
direccionamiento de sus
funciones.
8. Las demás que se deriven del objeto y naturaleza del contrat</v>
          </cell>
          <cell r="Y420"/>
          <cell r="Z420">
            <v>80111620</v>
          </cell>
          <cell r="AA420">
            <v>25053300</v>
          </cell>
          <cell r="AB420">
            <v>25053300</v>
          </cell>
          <cell r="AC420"/>
          <cell r="AD420"/>
          <cell r="AE420"/>
          <cell r="AF420"/>
          <cell r="AG420"/>
          <cell r="AH420"/>
          <cell r="AI420"/>
          <cell r="AJ420"/>
          <cell r="AK420"/>
          <cell r="AL420"/>
          <cell r="AM420">
            <v>5010660</v>
          </cell>
          <cell r="AN420"/>
          <cell r="AO420"/>
          <cell r="AP420"/>
          <cell r="AQ420" t="str">
            <v>N/A</v>
          </cell>
          <cell r="AR420">
            <v>850</v>
          </cell>
          <cell r="AS420">
            <v>45131</v>
          </cell>
          <cell r="AT420">
            <v>25053300</v>
          </cell>
          <cell r="AU420">
            <v>15437</v>
          </cell>
          <cell r="AV420">
            <v>45141</v>
          </cell>
          <cell r="AW420">
            <v>25053300</v>
          </cell>
          <cell r="AX420" t="str">
            <v>A-02-02-02-008-003-01</v>
          </cell>
          <cell r="AY420" t="str">
            <v>SERVICIOS DE CONSULTORÍA EN ADMINISTRACIÓN Y SERVICIOS DE GESTIÓN; SERVICIOS DE TECNOLOGÍA DE LA INFORMACIÓN</v>
          </cell>
          <cell r="AZ420" t="str">
            <v>SEGUROS DEL ESTADO</v>
          </cell>
          <cell r="BA420" t="str">
            <v>11-46-101038721</v>
          </cell>
          <cell r="BB420">
            <v>45140</v>
          </cell>
          <cell r="BC420" t="str">
            <v>CUMPLIMIENTO</v>
          </cell>
          <cell r="BD420">
            <v>25</v>
          </cell>
          <cell r="BE420">
            <v>6263325</v>
          </cell>
          <cell r="BF420">
            <v>45140</v>
          </cell>
          <cell r="BG420">
            <v>45140</v>
          </cell>
          <cell r="BH420">
            <v>45483</v>
          </cell>
          <cell r="BI420">
            <v>45141</v>
          </cell>
          <cell r="BJ420" t="str">
            <v>DIRECCION GENERAL</v>
          </cell>
          <cell r="BK420" t="str">
            <v>SONIA ALEJANDRA PERDOMO ARIAS</v>
          </cell>
          <cell r="BL420"/>
          <cell r="BM420">
            <v>39576006</v>
          </cell>
          <cell r="BN420" t="str">
            <v>DIRECCION GENERAL</v>
          </cell>
          <cell r="BO420" t="str">
            <v>ASESOR</v>
          </cell>
          <cell r="BP420" t="str">
            <v>JENNY CAROLINA GARCIA VARON</v>
          </cell>
          <cell r="BQ420" t="str">
            <v>EN EJECUCION</v>
          </cell>
          <cell r="BR420" t="str">
            <v>MASCULINO</v>
          </cell>
          <cell r="BS420" t="str">
            <v>Cajica</v>
          </cell>
          <cell r="BT420" t="str">
            <v xml:space="preserve">DG 3 SUR 7 96 </v>
          </cell>
          <cell r="BU420">
            <v>3123692398</v>
          </cell>
          <cell r="BV420" t="str">
            <v>jeissonoespitia@gmail.com</v>
          </cell>
          <cell r="BW420">
            <v>32187</v>
          </cell>
          <cell r="BX420">
            <v>45247</v>
          </cell>
          <cell r="BY420">
            <v>35</v>
          </cell>
          <cell r="BZ420" t="str">
            <v>SANITAS</v>
          </cell>
          <cell r="CA420" t="str">
            <v>PORVENIR</v>
          </cell>
          <cell r="CB420" t="str">
            <v>POSITIVA</v>
          </cell>
          <cell r="CC420" t="str">
            <v>ING DE SISTEMAS Y COMPUTACION</v>
          </cell>
          <cell r="CD420"/>
          <cell r="CE420"/>
          <cell r="CF420"/>
          <cell r="CG420"/>
          <cell r="CH420"/>
          <cell r="CI420"/>
          <cell r="CJ420"/>
          <cell r="CK420"/>
          <cell r="CL420"/>
          <cell r="CM420"/>
          <cell r="CN420"/>
          <cell r="CO420"/>
        </row>
        <row r="421">
          <cell r="C421">
            <v>154</v>
          </cell>
          <cell r="D421" t="str">
            <v>ADRES-CPS-154-2023</v>
          </cell>
          <cell r="E421" t="str">
            <v>CONTRATACION DIRECTA</v>
          </cell>
          <cell r="F421" t="str">
            <v>PRESTACION DE SERVICIOS PROFESIONALES</v>
          </cell>
          <cell r="G421" t="str">
            <v>INICIAL</v>
          </cell>
          <cell r="H421">
            <v>44946</v>
          </cell>
          <cell r="I421" t="str">
            <v>JHON HEIVER FLORIAN GUZMÁN</v>
          </cell>
          <cell r="J421" t="str">
            <v>CC</v>
          </cell>
          <cell r="K421">
            <v>80792954</v>
          </cell>
          <cell r="L421">
            <v>1</v>
          </cell>
          <cell r="M421" t="str">
            <v>Bogotá</v>
          </cell>
          <cell r="N421" t="str">
            <v>N</v>
          </cell>
          <cell r="O421" t="str">
            <v>N/A</v>
          </cell>
          <cell r="P421" t="str">
            <v>N/A</v>
          </cell>
          <cell r="Q421" t="str">
            <v>N/A</v>
          </cell>
          <cell r="R421">
            <v>44949</v>
          </cell>
          <cell r="S421">
            <v>45068</v>
          </cell>
          <cell r="T421">
            <v>119</v>
          </cell>
          <cell r="U421">
            <v>45068</v>
          </cell>
          <cell r="V421" t="str">
            <v>9 TP+E+23MPR</v>
          </cell>
          <cell r="W421" t="str">
            <v>Prestar servicios profesionales a la Dirección General de la Administradora de los Recursos del Sistema General de Seguridad Social en Salud-ADRES. en la formulación de instrumentos conceptuales. metodológicos y técnicos para la analítica de información de la entidad para el desarrollo del programa de Analítica de Datos e información que se pretende implementar en la Entidad</v>
          </cell>
          <cell r="X421" t="str">
            <v>1. Apoyar en la definición del o los enfoques (de derechos. diferencial. poblacional)
sobre los cuales se actualizará el perfil estadístico y analítico de la ADRES. basado en
el modelo conceptual de determinantes sociales de la salud generando la interrelación
de los aspectos sociales. económicos. políticos. culturales y medioambientales que
influencian los efectos de salud. 2. Apoyar en la estructuración de la metodología y construcción del plan estadístico y
analítico. conforme a los lineamientos y normatividad vigente para la ADRES
3. Apoyar técnicamente la clasificación. categorización y valorización de la información
con atributos de especificidad sobre la fuente y fidelización de la información tales
como cobertura. disponibilidad y flujo de la información
4. Generar análisis estadísticos de datos a demanda o periódicamente para las
consultas que lo requieran. elaborando un documento que responda a las variaciones
de la paralización de las variables maCraoeconómicas.
5. Apoyar profesionalmente las respuestas a oficios. derechos de petición. informes.
actas y demás solicitudes relacionadas con el objeto del contrato y anteriores
obligaciones
6. Apoyar en la consolidación del Sistema Integrado de Gestión a través de la
actualización de la gestión documental asociada a los procedimientos del área y el
mejoramiento continuo a través de las acciones necesarias para el mantenimiento y
sostenibilidad del Sistema Integrado de Gestión y medición del desarrollo Institucional.
7. Asistir y participar en las reuniones que le sean delegadas por el líder u supervisor
del contrato en los temas relacionados con el objeto del contrato</v>
          </cell>
          <cell r="Y421">
            <v>466</v>
          </cell>
          <cell r="Z421">
            <v>93151501</v>
          </cell>
          <cell r="AA421">
            <v>36000000</v>
          </cell>
          <cell r="AB421">
            <v>36000000</v>
          </cell>
          <cell r="AM421">
            <v>9000000</v>
          </cell>
          <cell r="AQ421" t="str">
            <v>N/A</v>
          </cell>
          <cell r="AR421">
            <v>392</v>
          </cell>
          <cell r="AS421">
            <v>44932</v>
          </cell>
          <cell r="AT421">
            <v>72000000</v>
          </cell>
          <cell r="AU421">
            <v>454</v>
          </cell>
          <cell r="AV421">
            <v>44949</v>
          </cell>
          <cell r="AW421">
            <v>36000000</v>
          </cell>
          <cell r="AX421" t="str">
            <v>A-02-02-02-008-003-01</v>
          </cell>
          <cell r="AY421" t="str">
            <v>SERVICIOS DE CONSULTORÍA EN ADMINISTRACIÓN Y SERVICIOS DE GESTIÓN; SERVICIOS DE TECNOLOGÍA DE LA INFORMACIÓN</v>
          </cell>
          <cell r="AZ421" t="str">
            <v>SEGUROS DEL ESTADO</v>
          </cell>
          <cell r="BA421" t="str">
            <v>14-46-101083836</v>
          </cell>
          <cell r="BB421" t="str">
            <v>23/01/023</v>
          </cell>
          <cell r="BC421" t="str">
            <v>CUMPLIMIENTO</v>
          </cell>
          <cell r="BD421">
            <v>25</v>
          </cell>
          <cell r="BE421">
            <v>9000000</v>
          </cell>
          <cell r="BF421">
            <v>44949</v>
          </cell>
          <cell r="BG421">
            <v>44949</v>
          </cell>
          <cell r="BH421">
            <v>45260</v>
          </cell>
          <cell r="BI421">
            <v>44947</v>
          </cell>
          <cell r="BJ421" t="str">
            <v>D. GENERAL</v>
          </cell>
          <cell r="BK421" t="str">
            <v>EDNA ZORAYA SANCHEZ GONZALEZ</v>
          </cell>
          <cell r="BM421">
            <v>1078367163</v>
          </cell>
          <cell r="BN421" t="str">
            <v>D. GENERAL</v>
          </cell>
          <cell r="BO421" t="str">
            <v>ASESOR</v>
          </cell>
          <cell r="BP421" t="str">
            <v>DIANA CAROLINA BONILLA RODRIGUEZ</v>
          </cell>
          <cell r="BQ421" t="str">
            <v>TERMINADO</v>
          </cell>
          <cell r="BR421" t="str">
            <v>MASCULINO</v>
          </cell>
          <cell r="BS421" t="str">
            <v>Bogotá</v>
          </cell>
          <cell r="BT421" t="str">
            <v>CL 6 C 72 B 45</v>
          </cell>
          <cell r="BU421">
            <v>3245502356</v>
          </cell>
          <cell r="BV421" t="str">
            <v>jhfloriang@gmail.com</v>
          </cell>
          <cell r="BW421">
            <v>30696</v>
          </cell>
          <cell r="BX421">
            <v>45247</v>
          </cell>
          <cell r="BY421">
            <v>39</v>
          </cell>
          <cell r="BZ421" t="str">
            <v>SURA</v>
          </cell>
          <cell r="CA421" t="str">
            <v>PORVENIR</v>
          </cell>
          <cell r="CB421" t="str">
            <v>POSITIVA</v>
          </cell>
          <cell r="CC421" t="str">
            <v>ECONOMIA-MAESTRIA EN HISTORIA</v>
          </cell>
          <cell r="CH421" t="str">
            <v>CO1.PCCNTR.4438881</v>
          </cell>
        </row>
        <row r="422">
          <cell r="C422">
            <v>849</v>
          </cell>
          <cell r="D422" t="str">
            <v>ADRES-CPS-849-2023</v>
          </cell>
          <cell r="E422" t="str">
            <v>CONTRATACION DIRECTA</v>
          </cell>
          <cell r="F422" t="str">
            <v>PRESTACION DE SERVICIOS PROFESIONALES</v>
          </cell>
          <cell r="G422" t="str">
            <v>INICIAL</v>
          </cell>
          <cell r="H422">
            <v>45097</v>
          </cell>
          <cell r="I422" t="str">
            <v>JENNIFER ALEXANDRA CHAVES RIVERA</v>
          </cell>
          <cell r="J422" t="str">
            <v>CC</v>
          </cell>
          <cell r="K422">
            <v>1069732053</v>
          </cell>
          <cell r="L422">
            <v>3</v>
          </cell>
          <cell r="N422" t="str">
            <v>N</v>
          </cell>
          <cell r="O422" t="str">
            <v>N/A</v>
          </cell>
          <cell r="P422" t="str">
            <v>N/A</v>
          </cell>
          <cell r="Q422" t="str">
            <v>N/A</v>
          </cell>
          <cell r="R422">
            <v>45099</v>
          </cell>
          <cell r="S422">
            <v>45291</v>
          </cell>
          <cell r="T422">
            <v>192</v>
          </cell>
          <cell r="U422">
            <v>45291</v>
          </cell>
          <cell r="V422" t="str">
            <v>13 TP+25 MEP</v>
          </cell>
          <cell r="W42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2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422">
            <v>93151501</v>
          </cell>
          <cell r="AA422">
            <v>41462296</v>
          </cell>
          <cell r="AB422">
            <v>41462296</v>
          </cell>
          <cell r="AM422">
            <v>5182787</v>
          </cell>
          <cell r="AQ422" t="str">
            <v>N/A</v>
          </cell>
          <cell r="AR422">
            <v>735</v>
          </cell>
          <cell r="AS422">
            <v>45065</v>
          </cell>
          <cell r="AT422">
            <v>1368255768</v>
          </cell>
          <cell r="AU422">
            <v>10240</v>
          </cell>
          <cell r="AV422">
            <v>45098</v>
          </cell>
          <cell r="AW422">
            <v>41462296</v>
          </cell>
          <cell r="AX422" t="str">
            <v>A-02-02-02-008-003-01</v>
          </cell>
          <cell r="AY422" t="str">
            <v>SERVICIOS DE CONSULTORÍA EN ADMINISTRACIÓN Y SERVICIOS DE GESTIÓN; SERVICIOS DE TECNOLOGÍA DE LA INFORMACIÓN</v>
          </cell>
          <cell r="AZ422" t="str">
            <v>SEGUROS DEL ESTADO</v>
          </cell>
          <cell r="BA422" t="str">
            <v>14-44-101185691</v>
          </cell>
          <cell r="BB422">
            <v>45099</v>
          </cell>
          <cell r="BC422" t="str">
            <v>CUMPLIMIENTO</v>
          </cell>
          <cell r="BD422">
            <v>25</v>
          </cell>
          <cell r="BE422">
            <v>10365574</v>
          </cell>
          <cell r="BF422">
            <v>45097</v>
          </cell>
          <cell r="BG422">
            <v>45099</v>
          </cell>
          <cell r="BH422">
            <v>45493</v>
          </cell>
          <cell r="BI422">
            <v>45099</v>
          </cell>
          <cell r="BJ422" t="str">
            <v>D. OTRAS PRESTACIONES</v>
          </cell>
          <cell r="BK422" t="str">
            <v>JHAN PIERO CAMPOS CUELLAR</v>
          </cell>
          <cell r="BM422">
            <v>1093755452</v>
          </cell>
          <cell r="BN422" t="str">
            <v>GRUPO DE VERIFICACIÓN Y AUDITORÍA DE CUENTAS</v>
          </cell>
          <cell r="BO422" t="str">
            <v>GESTOR DE OPERACIONES</v>
          </cell>
          <cell r="BP422" t="str">
            <v>JENNY CAROLINA GARCIA VARON</v>
          </cell>
          <cell r="BQ422" t="str">
            <v>EN EJECUCION</v>
          </cell>
        </row>
        <row r="423">
          <cell r="C423">
            <v>285</v>
          </cell>
          <cell r="D423" t="str">
            <v>ADRES-CPS-285-2023</v>
          </cell>
          <cell r="E423" t="str">
            <v>CONTRATACION DIRECTA</v>
          </cell>
          <cell r="F423" t="str">
            <v>PRESTACION DE SERVICIOS DE APOYO A LA GESTION</v>
          </cell>
          <cell r="G423" t="str">
            <v>INICIAL</v>
          </cell>
          <cell r="H423">
            <v>44964</v>
          </cell>
          <cell r="I423" t="str">
            <v>JUAN CAMILO CUBILLOS GOMEZ</v>
          </cell>
          <cell r="J423" t="str">
            <v>CC</v>
          </cell>
          <cell r="K423">
            <v>80829273</v>
          </cell>
          <cell r="L423">
            <v>4</v>
          </cell>
          <cell r="M423" t="str">
            <v>Bogotá</v>
          </cell>
          <cell r="N423" t="str">
            <v>N</v>
          </cell>
          <cell r="O423" t="str">
            <v>N/A</v>
          </cell>
          <cell r="P423" t="str">
            <v>N/A</v>
          </cell>
          <cell r="Q423" t="str">
            <v>N/A</v>
          </cell>
          <cell r="R423">
            <v>44965</v>
          </cell>
          <cell r="S423">
            <v>45084</v>
          </cell>
          <cell r="T423">
            <v>119</v>
          </cell>
          <cell r="U423">
            <v>45084</v>
          </cell>
          <cell r="V423" t="str">
            <v xml:space="preserve"> 14A TFT/TL+21 ME O 6 SES + 21 ME</v>
          </cell>
          <cell r="W423" t="str">
            <v>Prestar apoyo a la Dirección de Otras Prestaciones de la ADRES en las actividades relacionadas con el suministro, manejo y preparación de los insumos e información necesarias para adelantar el proceso de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23" t="str">
            <v>1. Apoyar en la ejecución de las diferentes actividades inherentes al manejo, preparación y consolidación de la información que se utiliza como insumo para las diferentes etapas del proceso de verificación de los resultados de auditoría a las cuentas por servicios y tecnologías no financiados con la UPC y reclamaciones que sean tramitadas por los terceros contratados o directamente por la Entidad. 2. Procesar y organizar la información referente a la muestra seleccionada para la revisión de calidad de los resultados de auditoría de los recobros y reclamaciones certificados para los respectivos análisis de los informes que requiera la ADRES y otros organismos. 3. Apoyar en la revisión e integración de las matrices con los resultados de auditoría aportados por cada uno de los líderes de componente (médico, financiero, jurídico) con el fin de que sean contrastados con los resultados de auditoría a las cuentas por servicios y tecnologías no financiados con la UPC y reclamaciones que sean tramitadas por los terceros contratados o directamente por la Entidad. 4. Suministrar y actualizar las matrices, bases y demás herramientas utilizadas para la consolidación de la información requerida para el proceso de verificación de los resultados de auditoría a las cuentas por servicios y tecnologías no financiados con la UPC y reclamaciones que sean tramitadas por los terceros contratados o directamente por la Entidad. 5. Reportar cualquier situación inconsistente y/o anómala identificada durante la ejecución de las actividades asignadas. 6. Asistir oportunamente a todas las reuniones, conciliaciones y/o mesas de trabajo programadas por el supervisor del contrato, la respectiva Coordinación de Grupo y/o líder. 7. Disponer los insumos que sean necesarios para atender las solicitudes de requerimientos funcionales (SRF) o demás peticiones que se realicen por parte de la ADRES, actores del Sistema y organismos de control, entre otros. 8. Las demás actividades que se deriven del objeto y naturaleza del contrato, que para el efecto le asigne el supervisor del contrato.</v>
          </cell>
          <cell r="Y423">
            <v>250</v>
          </cell>
          <cell r="Z423">
            <v>93151501</v>
          </cell>
          <cell r="AA423">
            <v>17046168</v>
          </cell>
          <cell r="AB423">
            <v>17046168</v>
          </cell>
          <cell r="AM423">
            <v>4261542</v>
          </cell>
          <cell r="AQ423" t="str">
            <v>N/A</v>
          </cell>
          <cell r="AR423">
            <v>450</v>
          </cell>
          <cell r="AS423">
            <v>44936</v>
          </cell>
          <cell r="AT423">
            <v>34092336</v>
          </cell>
          <cell r="AU423">
            <v>2497</v>
          </cell>
          <cell r="AV423">
            <v>44964</v>
          </cell>
          <cell r="AW423">
            <v>17046168</v>
          </cell>
          <cell r="AX423" t="str">
            <v>A-02-02-02-008-003-01</v>
          </cell>
          <cell r="AY423" t="str">
            <v>SERVICIOS DE CONSULTORÍA EN ADMINISTRACIÓN Y SERVICIOS DE GESTIÓN; SERVICIOS DE TECNOLOGÍA DE LA INFORMACIÓN</v>
          </cell>
          <cell r="AZ423" t="str">
            <v>ASEGURADORA SOLIDARIA DE COLOMBIA</v>
          </cell>
          <cell r="BA423" t="str">
            <v>376-47-994000020644</v>
          </cell>
          <cell r="BB423">
            <v>44965</v>
          </cell>
          <cell r="BC423" t="str">
            <v>CUMPLIMIENTO</v>
          </cell>
          <cell r="BD423">
            <v>25</v>
          </cell>
          <cell r="BE423">
            <v>4261542</v>
          </cell>
          <cell r="BF423">
            <v>44964</v>
          </cell>
          <cell r="BG423">
            <v>44965</v>
          </cell>
          <cell r="BH423">
            <v>45275</v>
          </cell>
          <cell r="BI423">
            <v>44965</v>
          </cell>
          <cell r="BJ423" t="str">
            <v>D. OTRAS PRESTACIONES</v>
          </cell>
          <cell r="BK423" t="str">
            <v>CAMILO ANDRES PLAZAS VELOZA-RODRIGO ALEXANDER MOLINA PALOMARES RAD 20231450019843 DEL 14 DE ABRIL AL 7 DE MAYO DE 2023</v>
          </cell>
          <cell r="BM423">
            <v>4151998</v>
          </cell>
          <cell r="BN423" t="str">
            <v>GRUPO DE VERIFICACIÓN Y AUDITORÍA DE CUENTAS</v>
          </cell>
          <cell r="BO423" t="str">
            <v>GESTOR DE OPERACIONES</v>
          </cell>
          <cell r="BP423" t="str">
            <v>DIANA CAROLINA BONILLA RODRIGUEZ</v>
          </cell>
          <cell r="BQ423" t="str">
            <v>TERMINADO</v>
          </cell>
          <cell r="BR423" t="str">
            <v>MASCULINO</v>
          </cell>
          <cell r="BS423" t="str">
            <v>Bogotá</v>
          </cell>
          <cell r="BT423" t="str">
            <v>Cl 42 bis sur No 78 h 87</v>
          </cell>
          <cell r="BU423">
            <v>3134265832</v>
          </cell>
          <cell r="BV423" t="str">
            <v>juancamilocubillosg@gmail.com</v>
          </cell>
          <cell r="BW423">
            <v>30982</v>
          </cell>
          <cell r="BX423">
            <v>45247</v>
          </cell>
          <cell r="BY423">
            <v>39</v>
          </cell>
          <cell r="BZ423" t="str">
            <v>FAMISANAR</v>
          </cell>
          <cell r="CA423" t="str">
            <v>PORVENIR</v>
          </cell>
          <cell r="CB423" t="str">
            <v>POSITIVA</v>
          </cell>
          <cell r="CC423" t="str">
            <v>TECNICO LABORAL EN AUXILIAR ADTIVO</v>
          </cell>
          <cell r="CH423" t="str">
            <v>CO1.PCCNTR.4566752</v>
          </cell>
        </row>
        <row r="424">
          <cell r="C424">
            <v>794</v>
          </cell>
          <cell r="D424" t="str">
            <v>ADRES-CPS-794-2023</v>
          </cell>
          <cell r="E424" t="str">
            <v>CONTRATACION DIRECTA</v>
          </cell>
          <cell r="F424" t="str">
            <v>PRESTACION DE SERVICIOS DE APOYO A LA GESTION</v>
          </cell>
          <cell r="G424" t="str">
            <v>INICIAL</v>
          </cell>
          <cell r="H424">
            <v>45096</v>
          </cell>
          <cell r="I424" t="str">
            <v>JENNIFER BARRAGAN HERNANDEZ</v>
          </cell>
          <cell r="J424" t="str">
            <v>CC</v>
          </cell>
          <cell r="K424">
            <v>1030576609</v>
          </cell>
          <cell r="L424">
            <v>7</v>
          </cell>
          <cell r="N424" t="str">
            <v>N</v>
          </cell>
          <cell r="O424" t="str">
            <v>N/A</v>
          </cell>
          <cell r="P424" t="str">
            <v>N/A</v>
          </cell>
          <cell r="Q424" t="str">
            <v>N/A</v>
          </cell>
          <cell r="R424">
            <v>45098</v>
          </cell>
          <cell r="S424">
            <v>45291</v>
          </cell>
          <cell r="T424">
            <v>193</v>
          </cell>
          <cell r="U424">
            <v>45291</v>
          </cell>
          <cell r="V424" t="str">
            <v>15 TFTL/TL+4 ME O 6 SES+4 ME</v>
          </cell>
          <cell r="W424"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424"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424">
            <v>93151501</v>
          </cell>
          <cell r="AA424">
            <v>32387704</v>
          </cell>
          <cell r="AB424">
            <v>32387704</v>
          </cell>
          <cell r="AM424">
            <v>4048463</v>
          </cell>
          <cell r="AQ424" t="str">
            <v>N/A</v>
          </cell>
          <cell r="AR424">
            <v>688</v>
          </cell>
          <cell r="AS424">
            <v>45062</v>
          </cell>
          <cell r="AT424">
            <v>226713928</v>
          </cell>
          <cell r="AU424">
            <v>10219</v>
          </cell>
          <cell r="AV424">
            <v>45097</v>
          </cell>
          <cell r="AW424">
            <v>32387704</v>
          </cell>
          <cell r="AX424" t="str">
            <v>A-02-02-02-008-003-01</v>
          </cell>
          <cell r="AY424" t="str">
            <v>SERVICIOS DE CONSULTORÍA EN ADMINISTRACIÓN Y SERVICIOS DE GESTIÓN; SERVICIOS DE TECNOLOGÍA DE LA INFORMACIÓN</v>
          </cell>
          <cell r="AZ424" t="str">
            <v>SEGUROS DEL ESTADO</v>
          </cell>
          <cell r="BA424" t="str">
            <v>14-44-101185439</v>
          </cell>
          <cell r="BB424">
            <v>45097</v>
          </cell>
          <cell r="BC424" t="str">
            <v>CUMPLIMIENTO</v>
          </cell>
          <cell r="BD424">
            <v>25</v>
          </cell>
          <cell r="BE424">
            <v>8096926</v>
          </cell>
          <cell r="BF424">
            <v>45096</v>
          </cell>
          <cell r="BG424">
            <v>45098</v>
          </cell>
          <cell r="BH424">
            <v>45483</v>
          </cell>
          <cell r="BI424">
            <v>45098</v>
          </cell>
          <cell r="BJ424" t="str">
            <v>D. OTRAS PRESTACIONES</v>
          </cell>
          <cell r="BK424" t="str">
            <v>RODRIGO ALEXANDER MOLINA PALOMARES</v>
          </cell>
          <cell r="BL424"/>
          <cell r="BM424">
            <v>1078366565</v>
          </cell>
          <cell r="BN424" t="str">
            <v>GRUPO DE VALIDACIÓN DE RESULTADOS DE AUDITORÍA</v>
          </cell>
          <cell r="BP424" t="str">
            <v>LAURA SANCHEZ SANTAMARIA</v>
          </cell>
          <cell r="BQ424" t="str">
            <v>EN EJECUCION</v>
          </cell>
        </row>
        <row r="425">
          <cell r="C425">
            <v>197</v>
          </cell>
          <cell r="D425" t="str">
            <v>ADRES-CPS-197-2023</v>
          </cell>
          <cell r="E425" t="str">
            <v>CONTRATACION DIRECTA</v>
          </cell>
          <cell r="F425" t="str">
            <v>PRESTACION DE SERVICIOS PROFESIONALES</v>
          </cell>
          <cell r="G425" t="str">
            <v>INICIAL</v>
          </cell>
          <cell r="H425">
            <v>44951</v>
          </cell>
          <cell r="I425" t="str">
            <v>ANDRES GUILLERMO BRUCE RUIZ</v>
          </cell>
          <cell r="J425" t="str">
            <v>CC</v>
          </cell>
          <cell r="K425">
            <v>80844255</v>
          </cell>
          <cell r="L425">
            <v>4</v>
          </cell>
          <cell r="M425" t="str">
            <v>Bogotá</v>
          </cell>
          <cell r="N425" t="str">
            <v>N</v>
          </cell>
          <cell r="O425" t="str">
            <v>N/A</v>
          </cell>
          <cell r="P425" t="str">
            <v>N/A</v>
          </cell>
          <cell r="Q425" t="str">
            <v>N/A</v>
          </cell>
          <cell r="R425">
            <v>44953</v>
          </cell>
          <cell r="S425">
            <v>45072</v>
          </cell>
          <cell r="T425">
            <v>119</v>
          </cell>
          <cell r="U425">
            <v>45072</v>
          </cell>
          <cell r="V425" t="str">
            <v>14 TP</v>
          </cell>
          <cell r="W425" t="str">
            <v>Realizar la gestión y seguimiento al reporte y la oportunidad y calidad de la información entregada por los actores del proceso de la BDUA. BDEX y PVS bajo la normativa vigente.</v>
          </cell>
          <cell r="X425" t="str">
            <v>1. Realizar el seguimiento y monitoreo que garantice la correcta operación y resultados de los
procesos de BDUA de acuerdo con las Resoluciones generadas por el Ministerio de Salud y
Protección Social y el aseguramiento de la publicación de los resultados del proceso en el
SFTP para que las entidades descarguen dicha información.
2. Elaborar la respuesta a las peticiones. quejas. reclamos y sugerencias que los ciudadanos
formulen. y que se relacionen con el cumplimiento de la misión de la institución.
3. Participar y proponer mejoras que permitan garantizar la oportunidad. eficiencia y eficacia en
la gestión de los trámites de respuesta a la Peticiones. Quejas y Reclamos en virtud del objeto
del contrato.
4. Brindar la atención a los usuarios y elaborar la respuesta en los tiempos establecidos por ley
de las PQR y asistencias técnicas que se reciban por los distintos canales de atención
dispuestos por la ADRES y Recibir las peticiones. quejas. reclamos y sugerencias que los
ciudadanos formulen. y que se relacionen con el cumplimiento de la misión de la institución.
5. Dar respuesta a las EPS en las inquietudes del proceso de BDUA para un correcto. oportuno
y eficaz manejo de la información para la BDUA. BDEX y PVS.
6. Elaborar y proyectar r los distintos informes requeridos por las dependencias de la entidad. .
actores del sistema y entes de control relacionados con la operación de la BDUA. BDEX y
PVS. a su vez. realizar los informes de control y seguimiento relacionados con la calidad y
oportunidad en la entrega de los archivos remitidos por la EPS. EPS-S. entidades del régimen
de excepción y especial. entidades prestadoras de planes voluntarios de salud. INPEC y entes
territoriales. así como la asistencia técnica a las entidades participantes y preparar los
informes y reportes de seguimiento que requiera la Entidad y que estén relacionados con el
objeto contractual.
7. Elaborar las respuestas a las EPS. aseguradores y entidades del régimen de excepción frente
al fortalecimiento y mejoramiento de los procesos de reporte de maestros y novedades de
afiliados a la BDUA.
8. Realizar el seguimiento a las glosas que se generen dentro de los procesos de reporte de
información por parte de EPS. EPS-S. entidades del régimen de excepción y especial.
entidades prestadoras de planes voluntarios de salud. INPEC y entes territoriales para
asegurar el procesamiento del mayor número de novedades con oportunidad y calidad.
9. Realizar el seguimiento a los procesos para el mejoramiento continuo de los procesos que se
ejecutan. formular las recomendaciones y sugerencias para que se evalúe su conveniencia 10. Las demás actividades que se deriven del objeto y naturaleza del contrato. que para el efecto
le designe la DGTIC.</v>
          </cell>
          <cell r="Y425">
            <v>434</v>
          </cell>
          <cell r="Z425">
            <v>81111800</v>
          </cell>
          <cell r="AA425">
            <v>19091496</v>
          </cell>
          <cell r="AB425">
            <v>19091496</v>
          </cell>
          <cell r="AM425">
            <v>4772874</v>
          </cell>
          <cell r="AQ425" t="str">
            <v>N/A</v>
          </cell>
          <cell r="AR425">
            <v>491</v>
          </cell>
          <cell r="AS425">
            <v>44937</v>
          </cell>
          <cell r="AT425">
            <v>19091496</v>
          </cell>
          <cell r="AU425">
            <v>871</v>
          </cell>
          <cell r="AV425">
            <v>44952</v>
          </cell>
          <cell r="AW425">
            <v>19091496</v>
          </cell>
          <cell r="AX425" t="str">
            <v>A-02-02-02-008-003-01</v>
          </cell>
          <cell r="AY425" t="str">
            <v>SERVICIOS DE CONSULTORÍA EN ADMINISTRACIÓN Y SERVICIOS DE GESTIÓN; SERVICIOS DE TECNOLOGÍA DE LA INFORMACIÓN</v>
          </cell>
          <cell r="AZ425" t="str">
            <v>SEGUROS DEL ESTADO</v>
          </cell>
          <cell r="BA425" t="str">
            <v>25-44-101176629</v>
          </cell>
          <cell r="BB425">
            <v>44952</v>
          </cell>
          <cell r="BC425" t="str">
            <v>CUMPLIMIENTO</v>
          </cell>
          <cell r="BD425">
            <v>25</v>
          </cell>
          <cell r="BE425">
            <v>4772874</v>
          </cell>
          <cell r="BF425">
            <v>44952</v>
          </cell>
          <cell r="BG425">
            <v>44952</v>
          </cell>
          <cell r="BH425">
            <v>45261</v>
          </cell>
          <cell r="BI425">
            <v>44953</v>
          </cell>
          <cell r="BJ425" t="str">
            <v>D. GESTION TECNOLOGIAS DE LA INFORMACION Y COMUNICACIONES</v>
          </cell>
          <cell r="BK425" t="str">
            <v>WILMER GARCIA LONDOÑO</v>
          </cell>
          <cell r="BM425">
            <v>80152956</v>
          </cell>
          <cell r="BN425" t="str">
            <v>GRUPO DE GESTION DE OPERACIONES DE SISTEMAS DE INFORMACION</v>
          </cell>
          <cell r="BO425" t="str">
            <v>GESTOR DE OPERACIONES</v>
          </cell>
          <cell r="BP425" t="str">
            <v>ROSA ELIANA RODRIGUEZ BERNAL</v>
          </cell>
          <cell r="BQ425" t="str">
            <v>TERMINADO</v>
          </cell>
          <cell r="BR425" t="str">
            <v>MASCULINO</v>
          </cell>
          <cell r="BS425" t="str">
            <v>Bogotá</v>
          </cell>
          <cell r="BT425" t="str">
            <v>Cra 79 C No 6-70 CASA PIO XII</v>
          </cell>
          <cell r="BU425">
            <v>3192273680</v>
          </cell>
          <cell r="BV425" t="str">
            <v> andresbrus@outlook.com</v>
          </cell>
          <cell r="BW425">
            <v>31121</v>
          </cell>
          <cell r="BX425">
            <v>45247</v>
          </cell>
          <cell r="BY425">
            <v>38</v>
          </cell>
          <cell r="BZ425" t="str">
            <v>SURA</v>
          </cell>
          <cell r="CA425" t="str">
            <v>COLPENSIONES</v>
          </cell>
          <cell r="CB425" t="str">
            <v>POSITIVA</v>
          </cell>
          <cell r="CC425" t="str">
            <v>ADM DE EMPRESAS</v>
          </cell>
          <cell r="CH425" t="str">
            <v>CO1.PCCNTR.4482206</v>
          </cell>
        </row>
        <row r="426">
          <cell r="C426">
            <v>566</v>
          </cell>
          <cell r="D426" t="str">
            <v>ADRES-CPS-566-2023</v>
          </cell>
          <cell r="E426" t="str">
            <v>CONTRATACION DIRECTA</v>
          </cell>
          <cell r="F426" t="str">
            <v>PRESTACION DE SERVICIOS PROFESIONALES</v>
          </cell>
          <cell r="G426" t="str">
            <v>INICIAL</v>
          </cell>
          <cell r="H426">
            <v>45075</v>
          </cell>
          <cell r="I426" t="str">
            <v>ANDRES GUILLERMO BRUCES RUIZ</v>
          </cell>
          <cell r="J426" t="str">
            <v>CC</v>
          </cell>
          <cell r="K426">
            <v>80844255</v>
          </cell>
          <cell r="L426">
            <v>4</v>
          </cell>
          <cell r="N426" t="str">
            <v>N</v>
          </cell>
          <cell r="O426" t="str">
            <v>N/A</v>
          </cell>
          <cell r="P426" t="str">
            <v>N/A</v>
          </cell>
          <cell r="Q426" t="str">
            <v>N/A</v>
          </cell>
          <cell r="R426">
            <v>45077</v>
          </cell>
          <cell r="S426">
            <v>45291</v>
          </cell>
          <cell r="T426">
            <v>97</v>
          </cell>
          <cell r="U426">
            <v>45174</v>
          </cell>
          <cell r="W426" t="str">
            <v>Realizar la gestión y seguimiento al reporte y la oportunidad y calidad de la información entregada por los actores del proceso de la BDUA, BDEX y PVS bajo la normativa vigent</v>
          </cell>
          <cell r="X426" t="str">
            <v>1. Realizar el seguimiento y monitoreo que garantice la correcta operación y resultados de los procesos de BDUA de acuerdo con las Resoluciones generadas por el Ministerio de Salud y Protección Social y el aseguramiento de la publicación de los resultados del proceso en el SFTP para que las entidades descarguen dicha información. 2. Elaborar la respuesta a las peticiones, quejas, reclamos y sugerencias que los ciudadanos formulen, y que se relacionen con el cumplimiento de la misión de la institución. 3. Participar y proponer mejoras que permitan garantizar la oportunidad, eficiencia y eficacia en la gestión de los trámites de respuesta a la Peticiones, Quejas y Reclamos en virtud del objeto del contrato. 4. Brindar la atención a los usuarios y elaborar la respuesta en los tiempos establecidos por ley de las PQR y asistencias técnicas que se reciban por los distintos canales de atención dispuestos por la ADRES y Recibir las peticiones, quejas, reclamos y sugerencias que los ciudadanos formulen, y que se relacionen con el cumplimiento de la misión de la institución. 5. Dar respuesta a las EPS en las inquietudes del proceso de BDUA para un correcto, oportuno y eficaz manejo de la información para la BDUA, BDEX y PVS. 6. Elaborar y proyectar los distintos informes requeridos por las dependencias de la entidad, actores del sistema y entes de control relacionados con la operación de la BDUA, BDEX y PVS, a su vez, realizar los informes de control y seguimiento relacionados con la calidad y oportunidad en la entrega de los archivos remitidos por la EPS, EPS-S, entidades del régimen de excepción y especial, entidades prestadoras de planes voluntarios de salud, INPEC y entes territoriales, así como la asistencia técnica a las entidades participantes y preparar los informes y reportes de seguimiento que requiera la Entidad y que estén relacionados con el objeto contractual. 7. Elaborar las respuestas a las EPS, aseguradores y entidades del régimen de excepción frente al fortalecimiento y mejoramiento de los procesos de reporte de maestros y novedades de afiliados a la BDUA. 8. Realizar el seguimiento a las glosas que se generen dentro de los procesos de reporte de información por parte de EPS, EPS-S, entidades del régimen de excepción y especial, entidades prestadoras de planes voluntarios de salud, INPEC y entes territoriales para asegurar el procesamiento del mayor número de novedades con oportunidad y calidad. 9. Realizar el seguimiento a los procesos para el mejoramiento continuo de los procesos que se ejecutan, formular las recomendaciones y sugerencias para que se evalúe su conveniencia.</v>
          </cell>
          <cell r="Z426">
            <v>81111800</v>
          </cell>
          <cell r="AA426">
            <v>38182992</v>
          </cell>
          <cell r="AB426">
            <v>38182992</v>
          </cell>
          <cell r="AM426">
            <v>4772874</v>
          </cell>
          <cell r="AQ426" t="str">
            <v>N/A</v>
          </cell>
          <cell r="AR426">
            <v>699</v>
          </cell>
          <cell r="AS426">
            <v>45063</v>
          </cell>
          <cell r="AT426">
            <v>38182992</v>
          </cell>
          <cell r="AU426">
            <v>9964</v>
          </cell>
          <cell r="AV426">
            <v>45077</v>
          </cell>
          <cell r="AW426">
            <v>38182992</v>
          </cell>
          <cell r="AX426" t="str">
            <v>A-02-02-02-008-003-01</v>
          </cell>
          <cell r="AY426" t="str">
            <v>SERVICIOS DE CONSULTORÍA EN ADMINISTRACIÓN Y SERVICIOS DE GESTIÓN; SERVICIOS DE TECNOLOGÍA DE LA INFORMACIÓN</v>
          </cell>
          <cell r="AZ426" t="str">
            <v>SEGUROS DEL ESTADO</v>
          </cell>
          <cell r="BA426" t="str">
            <v>25-46-101028179</v>
          </cell>
          <cell r="BB426">
            <v>45076</v>
          </cell>
          <cell r="BC426" t="str">
            <v>CUMPLIMIENTO</v>
          </cell>
          <cell r="BD426">
            <v>25</v>
          </cell>
          <cell r="BE426">
            <v>9545748</v>
          </cell>
          <cell r="BF426">
            <v>45076</v>
          </cell>
          <cell r="BG426">
            <v>45077</v>
          </cell>
          <cell r="BH426">
            <v>45474</v>
          </cell>
          <cell r="BI426">
            <v>45077</v>
          </cell>
          <cell r="BJ426" t="str">
            <v>D. GESTION TECNOLOGIAS DE LA INFORMACION Y COMUNICACIONES</v>
          </cell>
          <cell r="BK426" t="str">
            <v>WILMER GARCIA LONDOÑO</v>
          </cell>
          <cell r="BM426">
            <v>80152956</v>
          </cell>
          <cell r="BN426" t="str">
            <v>GRUPO DE GESTION DE OPERACIONES DE SISTEMAS DE INFORMACION</v>
          </cell>
          <cell r="BO426" t="str">
            <v>GESTOR DE OPERACIONES</v>
          </cell>
          <cell r="BP426" t="str">
            <v>ROSA ELIANA RODRIGUEZ BERNAL</v>
          </cell>
          <cell r="BQ426" t="str">
            <v>TERMINADO</v>
          </cell>
        </row>
        <row r="427">
          <cell r="C427">
            <v>479</v>
          </cell>
          <cell r="D427" t="str">
            <v>ADRES-CPS-479-2023</v>
          </cell>
          <cell r="E427" t="str">
            <v>CONTRATACION DIRECTA</v>
          </cell>
          <cell r="F427" t="str">
            <v>PRESTACION DE SERVICIOS DE APOYO A LA GESTION</v>
          </cell>
          <cell r="G427" t="str">
            <v>INICIAL</v>
          </cell>
          <cell r="H427">
            <v>45056</v>
          </cell>
          <cell r="I427" t="str">
            <v>JENNIFER PAOLA PARAMO CASTRO</v>
          </cell>
          <cell r="J427" t="str">
            <v>CC</v>
          </cell>
          <cell r="K427">
            <v>1032434942</v>
          </cell>
          <cell r="L427">
            <v>3</v>
          </cell>
          <cell r="M427" t="str">
            <v>Bogotá</v>
          </cell>
          <cell r="N427" t="str">
            <v>N</v>
          </cell>
          <cell r="O427" t="str">
            <v>N/A</v>
          </cell>
          <cell r="P427" t="str">
            <v>N/A</v>
          </cell>
          <cell r="Q427" t="str">
            <v>N/A</v>
          </cell>
          <cell r="R427">
            <v>45057</v>
          </cell>
          <cell r="S427">
            <v>45291</v>
          </cell>
          <cell r="T427">
            <v>234</v>
          </cell>
          <cell r="U427">
            <v>45291</v>
          </cell>
          <cell r="V427" t="str">
            <v>15 TFTL/TL+4 ME O 6 SES+4 ME</v>
          </cell>
          <cell r="W427"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27"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27">
            <v>93151501</v>
          </cell>
          <cell r="AA427">
            <v>38460399</v>
          </cell>
          <cell r="AB427">
            <v>38460399</v>
          </cell>
          <cell r="AM427">
            <v>4048463</v>
          </cell>
          <cell r="AQ427" t="str">
            <v>N/A</v>
          </cell>
          <cell r="AR427">
            <v>605</v>
          </cell>
          <cell r="AS427">
            <v>45016</v>
          </cell>
          <cell r="AT427">
            <v>1999940748</v>
          </cell>
          <cell r="AU427">
            <v>8054</v>
          </cell>
          <cell r="AV427">
            <v>45056</v>
          </cell>
          <cell r="AW427">
            <v>38460399</v>
          </cell>
          <cell r="AX427" t="str">
            <v>A-02-02-02-008-003-01</v>
          </cell>
          <cell r="AY427" t="str">
            <v>SERVICIOS DE CONSULTORÍA EN ADMINISTRACIÓN Y SERVICIOS DE GESTIÓN; SERVICIOS DE TECNOLOGÍA DE LA INFORMACIÓN</v>
          </cell>
          <cell r="AZ427" t="str">
            <v>ASEGURADORA SOLIDARIA DE COLOMBIA</v>
          </cell>
          <cell r="BA427" t="str">
            <v>380-47-994000134912</v>
          </cell>
          <cell r="BB427">
            <v>45056</v>
          </cell>
          <cell r="BC427" t="str">
            <v>CUMPLIMIENTO</v>
          </cell>
          <cell r="BD427">
            <v>25</v>
          </cell>
          <cell r="BE427">
            <v>9615099.75</v>
          </cell>
          <cell r="BF427">
            <v>45056</v>
          </cell>
          <cell r="BG427">
            <v>45056</v>
          </cell>
          <cell r="BH427">
            <v>45476</v>
          </cell>
          <cell r="BI427">
            <v>45057</v>
          </cell>
          <cell r="BJ427" t="str">
            <v>D. OTRAS PRESTACIONES</v>
          </cell>
          <cell r="BK427" t="str">
            <v>EDINSON MAURICIO HERNANDEZ MANRIQUE</v>
          </cell>
          <cell r="BM427">
            <v>13928254</v>
          </cell>
          <cell r="BN427" t="str">
            <v>GRUPO DE GESTION DE RECONOCIMIENTOS</v>
          </cell>
          <cell r="BO427" t="str">
            <v>GESTOR DE OPERACIONES</v>
          </cell>
          <cell r="BP427" t="str">
            <v>KARLA MAYELIS MENGUAL REDONDO</v>
          </cell>
          <cell r="BQ427" t="str">
            <v>EN EJECUCION</v>
          </cell>
          <cell r="BR427" t="str">
            <v>FEMENINO</v>
          </cell>
          <cell r="BS427" t="str">
            <v>Bogotá</v>
          </cell>
          <cell r="BT427" t="str">
            <v>DIAGONAL 58 SUR 77 71</v>
          </cell>
          <cell r="BU427">
            <v>3202445155</v>
          </cell>
          <cell r="BV427" t="str">
            <v>jfpm11@gmail.com</v>
          </cell>
          <cell r="BW427">
            <v>32898</v>
          </cell>
          <cell r="BX427">
            <v>45247</v>
          </cell>
          <cell r="BY427">
            <v>33</v>
          </cell>
          <cell r="BZ427" t="str">
            <v>FAMISANAR</v>
          </cell>
          <cell r="CA427" t="str">
            <v>COLFONDOS</v>
          </cell>
          <cell r="CB427" t="str">
            <v>POSITIVA</v>
          </cell>
          <cell r="CC427" t="str">
            <v>TECNICO PROFESIONAL EN AUXILIAR ADMINISTRACION EN SALUD</v>
          </cell>
          <cell r="CH427" t="str">
            <v>CO1.PCCNTR.4940537</v>
          </cell>
        </row>
        <row r="428">
          <cell r="C428">
            <v>81</v>
          </cell>
          <cell r="D428" t="str">
            <v>ADRES-CPS-081-2023</v>
          </cell>
          <cell r="E428" t="str">
            <v>CONTRATACION DIRECTA</v>
          </cell>
          <cell r="F428" t="str">
            <v>PRESTACION DE SERVICIOS PROFESIONALES</v>
          </cell>
          <cell r="G428" t="str">
            <v>INICIAL</v>
          </cell>
          <cell r="H428">
            <v>44951</v>
          </cell>
          <cell r="I428" t="str">
            <v>JONATHAN STEVE RAMIREZ CIFUENTES</v>
          </cell>
          <cell r="J428" t="str">
            <v>CC</v>
          </cell>
          <cell r="K428">
            <v>80845284</v>
          </cell>
          <cell r="L428">
            <v>2</v>
          </cell>
          <cell r="M428" t="str">
            <v>Bogotá</v>
          </cell>
          <cell r="N428" t="str">
            <v>N</v>
          </cell>
          <cell r="O428" t="str">
            <v>N/A</v>
          </cell>
          <cell r="P428" t="str">
            <v>N/A</v>
          </cell>
          <cell r="Q428" t="str">
            <v>N/A</v>
          </cell>
          <cell r="R428">
            <v>44953</v>
          </cell>
          <cell r="S428">
            <v>45072</v>
          </cell>
          <cell r="T428">
            <v>119</v>
          </cell>
          <cell r="U428">
            <v>45072</v>
          </cell>
          <cell r="V428" t="str">
            <v>13 TP+25 MEP</v>
          </cell>
          <cell r="W428"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28"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428">
            <v>347</v>
          </cell>
          <cell r="Z428">
            <v>93151501</v>
          </cell>
          <cell r="AA428">
            <v>20731148</v>
          </cell>
          <cell r="AB428">
            <v>20731148</v>
          </cell>
          <cell r="AM428">
            <v>5182787</v>
          </cell>
          <cell r="AQ428" t="str">
            <v>N/A</v>
          </cell>
          <cell r="AR428">
            <v>440</v>
          </cell>
          <cell r="AS428">
            <v>44936</v>
          </cell>
          <cell r="AT428">
            <v>684127884</v>
          </cell>
          <cell r="AU428">
            <v>869</v>
          </cell>
          <cell r="AV428">
            <v>44952</v>
          </cell>
          <cell r="AW428">
            <v>20731148</v>
          </cell>
          <cell r="AX428" t="str">
            <v>A-02-02-02-008-003-01</v>
          </cell>
          <cell r="AY428" t="str">
            <v>SERVICIOS DE CONSULTORÍA EN ADMINISTRACIÓN Y SERVICIOS DE GESTIÓN; SERVICIOS DE TECNOLOGÍA DE LA INFORMACIÓN</v>
          </cell>
          <cell r="AZ428" t="str">
            <v>SEGUROS DEL ESTADO</v>
          </cell>
          <cell r="BA428" t="str">
            <v>14-44-101172343</v>
          </cell>
          <cell r="BB428">
            <v>44950</v>
          </cell>
          <cell r="BC428" t="str">
            <v>CUMPLIMIENTO</v>
          </cell>
          <cell r="BD428">
            <v>25</v>
          </cell>
          <cell r="BE428">
            <v>5182787</v>
          </cell>
          <cell r="BF428">
            <v>44950</v>
          </cell>
          <cell r="BG428">
            <v>44952</v>
          </cell>
          <cell r="BH428">
            <v>45270</v>
          </cell>
          <cell r="BI428">
            <v>44953</v>
          </cell>
          <cell r="BJ428" t="str">
            <v>D. OTRAS PRESTACIONES</v>
          </cell>
          <cell r="BK428" t="str">
            <v>WILLIAM ENRIQUE TORRES RODRIGUEZ</v>
          </cell>
          <cell r="BL428"/>
          <cell r="BM428">
            <v>11275886</v>
          </cell>
          <cell r="BN428" t="str">
            <v>GRUPO DE VERIFICACION Y AUDITORIA DE CUENTAS</v>
          </cell>
          <cell r="BO428" t="str">
            <v>GESTOR DE OPERACIONES</v>
          </cell>
          <cell r="BP428" t="str">
            <v>ESPERANZA RODRIGUEZ ROLDAN</v>
          </cell>
          <cell r="BQ428" t="str">
            <v>TERMINADO</v>
          </cell>
          <cell r="BR428" t="str">
            <v>MASCULINO</v>
          </cell>
          <cell r="BS428" t="str">
            <v>Bogotá</v>
          </cell>
          <cell r="BT428" t="str">
            <v>Cra 11 No. 67D Sur 65 Apto 302 Apartamento la Fiscala.</v>
          </cell>
          <cell r="BU428">
            <v>3108820507</v>
          </cell>
          <cell r="BV428" t="str">
            <v>jramirezcifuentes@gmail.com</v>
          </cell>
          <cell r="BW428">
            <v>31371</v>
          </cell>
          <cell r="BX428">
            <v>45247</v>
          </cell>
          <cell r="BY428">
            <v>37</v>
          </cell>
          <cell r="BZ428" t="str">
            <v>FAMISANAR</v>
          </cell>
          <cell r="CA428" t="str">
            <v>PORVENIR</v>
          </cell>
          <cell r="CB428" t="str">
            <v>POSITIVA</v>
          </cell>
          <cell r="CC428" t="str">
            <v>ADM DE EMPRESAS</v>
          </cell>
          <cell r="CH428" t="str">
            <v>CO1.PCCNTR.4456448</v>
          </cell>
        </row>
        <row r="429">
          <cell r="C429">
            <v>846</v>
          </cell>
          <cell r="D429" t="str">
            <v>ADRES-CPS-846-2023</v>
          </cell>
          <cell r="E429" t="str">
            <v>CONTRATACION DIRECTA</v>
          </cell>
          <cell r="F429" t="str">
            <v>PRESTACION DE SERVICIOS PROFESIONALES</v>
          </cell>
          <cell r="G429" t="str">
            <v>INICIAL</v>
          </cell>
          <cell r="H429">
            <v>45094</v>
          </cell>
          <cell r="I429" t="str">
            <v>JENNIN MARCELA MORA MORALES</v>
          </cell>
          <cell r="J429" t="str">
            <v>CC</v>
          </cell>
          <cell r="K429">
            <v>1057411706</v>
          </cell>
          <cell r="L429">
            <v>3</v>
          </cell>
          <cell r="N429" t="str">
            <v>N</v>
          </cell>
          <cell r="O429" t="str">
            <v>N/A</v>
          </cell>
          <cell r="P429" t="str">
            <v>N/A</v>
          </cell>
          <cell r="Q429" t="str">
            <v>N/A</v>
          </cell>
          <cell r="R429">
            <v>45098</v>
          </cell>
          <cell r="S429">
            <v>45291</v>
          </cell>
          <cell r="T429">
            <v>193</v>
          </cell>
          <cell r="U429">
            <v>45291</v>
          </cell>
          <cell r="W429"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42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429">
            <v>93151501</v>
          </cell>
          <cell r="AA429">
            <v>36279509</v>
          </cell>
          <cell r="AB429">
            <v>36279509</v>
          </cell>
          <cell r="AM429">
            <v>5182787</v>
          </cell>
          <cell r="AQ429" t="str">
            <v>N/A</v>
          </cell>
          <cell r="AR429">
            <v>724</v>
          </cell>
          <cell r="AS429">
            <v>45065</v>
          </cell>
          <cell r="AT429">
            <v>362795090</v>
          </cell>
          <cell r="AU429">
            <v>10222</v>
          </cell>
          <cell r="AV429">
            <v>45098</v>
          </cell>
          <cell r="AW429">
            <v>36279509</v>
          </cell>
          <cell r="AX429" t="str">
            <v>A-02-02-02-008-003-01</v>
          </cell>
          <cell r="AY429" t="str">
            <v>SERVICIOS DE CONSULTORÍA EN ADMINISTRACIÓN Y SERVICIOS DE GESTIÓN; SERVICIOS DE TECNOLOGÍA DE LA INFORMACIÓN</v>
          </cell>
          <cell r="AZ429" t="str">
            <v>ASEGURADORA SOLIDARIA DE COLOMBIA</v>
          </cell>
          <cell r="BA429" t="str">
            <v>380-47-994000136389</v>
          </cell>
          <cell r="BB429">
            <v>45097</v>
          </cell>
          <cell r="BC429" t="str">
            <v>CUMPLIMIENTO</v>
          </cell>
          <cell r="BD429">
            <v>25</v>
          </cell>
          <cell r="BE429">
            <v>9069877.25</v>
          </cell>
          <cell r="BF429">
            <v>45094</v>
          </cell>
          <cell r="BG429">
            <v>45098</v>
          </cell>
          <cell r="BH429">
            <v>45476</v>
          </cell>
          <cell r="BI429">
            <v>45098</v>
          </cell>
          <cell r="BJ429" t="str">
            <v>D. OTRAS PRESTACIONES</v>
          </cell>
          <cell r="BK429" t="str">
            <v>MAURICIO PAEZ VILLALBA</v>
          </cell>
          <cell r="BL429"/>
          <cell r="BM429">
            <v>1010178182</v>
          </cell>
          <cell r="BN429" t="str">
            <v>GRUPO DE VERIFICACIÓN Y AUDITORÍA DE CUENTAS</v>
          </cell>
          <cell r="BO429" t="str">
            <v>GESTOR DE OPERACIONES</v>
          </cell>
          <cell r="BP429" t="str">
            <v>JENNY CAROLINA GARCIA VARON</v>
          </cell>
          <cell r="BQ429" t="str">
            <v>EN EJECUCION</v>
          </cell>
        </row>
        <row r="430">
          <cell r="C430">
            <v>481</v>
          </cell>
          <cell r="D430" t="str">
            <v>ADRES-CPS-481-2023</v>
          </cell>
          <cell r="E430" t="str">
            <v>CONTRATACION DIRECTA</v>
          </cell>
          <cell r="F430" t="str">
            <v>PRESTACION DE SERVICIOS PROFESIONALES</v>
          </cell>
          <cell r="G430" t="str">
            <v>INICIAL</v>
          </cell>
          <cell r="H430">
            <v>45056</v>
          </cell>
          <cell r="I430" t="str">
            <v>JENNY ISABEL GARAVITO BURGOS</v>
          </cell>
          <cell r="J430" t="str">
            <v>CC</v>
          </cell>
          <cell r="K430">
            <v>52494416</v>
          </cell>
          <cell r="L430">
            <v>9</v>
          </cell>
          <cell r="M430" t="str">
            <v>Bogotá</v>
          </cell>
          <cell r="N430" t="str">
            <v>N</v>
          </cell>
          <cell r="O430" t="str">
            <v>N/A</v>
          </cell>
          <cell r="P430" t="str">
            <v>N/A</v>
          </cell>
          <cell r="Q430" t="str">
            <v>N/A</v>
          </cell>
          <cell r="R430">
            <v>45062</v>
          </cell>
          <cell r="S430">
            <v>45291</v>
          </cell>
          <cell r="T430">
            <v>229</v>
          </cell>
          <cell r="U430">
            <v>45291</v>
          </cell>
          <cell r="V430" t="str">
            <v>13 TP+25 MEP</v>
          </cell>
          <cell r="W430"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3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indicados.11. Apoyar en la realización de actividades de tipo operativo que demande la gestión
administrativa requerida por la Dirección de Otras Prestaciones.</v>
          </cell>
          <cell r="Z430">
            <v>93151501</v>
          </cell>
          <cell r="AA430">
            <v>49236477</v>
          </cell>
          <cell r="AB430">
            <v>49236477</v>
          </cell>
          <cell r="AM430">
            <v>5182787</v>
          </cell>
          <cell r="AQ430" t="str">
            <v>N/A</v>
          </cell>
          <cell r="AR430">
            <v>604</v>
          </cell>
          <cell r="AS430">
            <v>45016</v>
          </cell>
          <cell r="AT430">
            <v>2806479189</v>
          </cell>
          <cell r="AU430">
            <v>8065</v>
          </cell>
          <cell r="AV430">
            <v>45058</v>
          </cell>
          <cell r="AW430">
            <v>49236477</v>
          </cell>
          <cell r="AX430" t="str">
            <v>A-02-02-02-008-003-01</v>
          </cell>
          <cell r="AY430" t="str">
            <v>SERVICIOS DE CONSULTORÍA EN ADMINISTRACIÓN Y SERVICIOS DE GESTIÓN; SERVICIOS DE TECNOLOGÍA DE LA INFORMACIÓN</v>
          </cell>
          <cell r="AZ430" t="str">
            <v>SEGUROS DEL ESTADO</v>
          </cell>
          <cell r="BA430" t="str">
            <v>14-44-101181924</v>
          </cell>
          <cell r="BB430">
            <v>45057</v>
          </cell>
          <cell r="BC430" t="str">
            <v>CUMPLIMIENTO</v>
          </cell>
          <cell r="BD430">
            <v>25</v>
          </cell>
          <cell r="BE430">
            <v>12309119.25</v>
          </cell>
          <cell r="BF430">
            <v>45056</v>
          </cell>
          <cell r="BG430">
            <v>45062</v>
          </cell>
          <cell r="BH430">
            <v>45483</v>
          </cell>
          <cell r="BI430">
            <v>45059</v>
          </cell>
          <cell r="BJ430" t="str">
            <v>D. OTRAS PRESTACIONES</v>
          </cell>
          <cell r="BK430" t="str">
            <v>RENA LISAG MORALES HERNANDEZ</v>
          </cell>
          <cell r="BL430"/>
          <cell r="BM430">
            <v>53139056</v>
          </cell>
          <cell r="BN430" t="str">
            <v>GRUPO DE GESTIÓN DE RECONOCIMIENTOS</v>
          </cell>
          <cell r="BO430" t="str">
            <v>GESTOR DE OPERACIONES</v>
          </cell>
          <cell r="BP430" t="str">
            <v>JUAN CAMILO MARTINEZ RODRIGUEZ</v>
          </cell>
          <cell r="BQ430" t="str">
            <v>EN EJECUCION</v>
          </cell>
          <cell r="BR430" t="str">
            <v>FEMENINO</v>
          </cell>
          <cell r="BS430" t="str">
            <v>Bogotá</v>
          </cell>
          <cell r="BT430" t="str">
            <v>Cll 65 111 21 casa</v>
          </cell>
          <cell r="BU430">
            <v>3213801677</v>
          </cell>
          <cell r="BV430" t="str">
            <v>jenisitaburgos@gmail.com</v>
          </cell>
          <cell r="BW430">
            <v>28802</v>
          </cell>
          <cell r="BX430">
            <v>45247</v>
          </cell>
          <cell r="BY430">
            <v>45</v>
          </cell>
          <cell r="BZ430" t="str">
            <v>SANITAS</v>
          </cell>
          <cell r="CA430" t="str">
            <v>PROTECCION</v>
          </cell>
          <cell r="CB430" t="str">
            <v>POSITIVA</v>
          </cell>
          <cell r="CC430" t="str">
            <v>ABOGADA-ESP DERECHO DEL TRABAJO Y LA SEGURIDAD SOCIAL</v>
          </cell>
          <cell r="CH430" t="str">
            <v>CO1.PCCNTR.4940985</v>
          </cell>
        </row>
        <row r="431">
          <cell r="C431">
            <v>157</v>
          </cell>
          <cell r="D431" t="str">
            <v>ADRES-CPS-157-2023</v>
          </cell>
          <cell r="E431" t="str">
            <v>CONTRATACION DIRECTA</v>
          </cell>
          <cell r="F431" t="str">
            <v>PRESTACION DE SERVICIOS DE APOYO A LA GESTION</v>
          </cell>
          <cell r="G431" t="str">
            <v>INICIAL</v>
          </cell>
          <cell r="H431">
            <v>44951</v>
          </cell>
          <cell r="I431" t="str">
            <v>JESUS ALEJANDRO PEÑA GRANADOS</v>
          </cell>
          <cell r="J431" t="str">
            <v>CC</v>
          </cell>
          <cell r="K431">
            <v>80857805</v>
          </cell>
          <cell r="L431">
            <v>1</v>
          </cell>
          <cell r="M431" t="str">
            <v>Bogotá</v>
          </cell>
          <cell r="N431" t="str">
            <v>N</v>
          </cell>
          <cell r="O431" t="str">
            <v>N/A</v>
          </cell>
          <cell r="P431" t="str">
            <v>N/A</v>
          </cell>
          <cell r="Q431" t="str">
            <v>N/A</v>
          </cell>
          <cell r="R431">
            <v>44958</v>
          </cell>
          <cell r="S431">
            <v>45077</v>
          </cell>
          <cell r="T431">
            <v>119</v>
          </cell>
          <cell r="U431">
            <v>45077</v>
          </cell>
          <cell r="V431" t="str">
            <v>15 TFTL/TL+4 ME O 6 SES+4 ME</v>
          </cell>
          <cell r="W431"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31"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431">
            <v>289</v>
          </cell>
          <cell r="Z431">
            <v>93151501</v>
          </cell>
          <cell r="AA431">
            <v>16193852</v>
          </cell>
          <cell r="AB431">
            <v>16193852</v>
          </cell>
          <cell r="AM431">
            <v>4048463</v>
          </cell>
          <cell r="AQ431" t="str">
            <v>N/A</v>
          </cell>
          <cell r="AR431">
            <v>432</v>
          </cell>
          <cell r="AS431">
            <v>44936</v>
          </cell>
          <cell r="AT431">
            <v>615366376</v>
          </cell>
          <cell r="AU431">
            <v>921</v>
          </cell>
          <cell r="AV431">
            <v>44957</v>
          </cell>
          <cell r="AW431">
            <v>16193852</v>
          </cell>
          <cell r="AX431" t="str">
            <v>A-02-02-02-008-003-01</v>
          </cell>
          <cell r="AY431" t="str">
            <v>SERVICIOS DE CONSULTORÍA EN ADMINISTRACIÓN Y SERVICIOS DE GESTIÓN; SERVICIOS DE TECNOLOGÍA DE LA INFORMACIÓN</v>
          </cell>
          <cell r="AZ431" t="str">
            <v>ASEGURADORA SOLIDARIA DE COLOMBIA</v>
          </cell>
          <cell r="BA431" t="str">
            <v>380-47-994000130942</v>
          </cell>
          <cell r="BB431">
            <v>44952</v>
          </cell>
          <cell r="BC431" t="str">
            <v>CUMPLIMIENTO</v>
          </cell>
          <cell r="BD431">
            <v>25</v>
          </cell>
          <cell r="BE431">
            <v>4048463</v>
          </cell>
          <cell r="BF431">
            <v>44951</v>
          </cell>
          <cell r="BG431">
            <v>44952</v>
          </cell>
          <cell r="BH431">
            <v>45260</v>
          </cell>
          <cell r="BI431">
            <v>44953</v>
          </cell>
          <cell r="BJ431" t="str">
            <v>D. OTRAS PRESTACIONES</v>
          </cell>
          <cell r="BK431" t="str">
            <v>MAURICIO ANDRES GONZALEZ ANTOLINEZ-JHAN PIERO CAMPOS CUELLAR RAD 20231450026523 DEL 2 AL 23 DE MAYO DE 2023</v>
          </cell>
          <cell r="BM431">
            <v>80074021</v>
          </cell>
          <cell r="BN431" t="str">
            <v>GRUPO DE GESTIÓN DE RECONOCIMIENTOS</v>
          </cell>
          <cell r="BO431" t="str">
            <v>GESTOR DE OPERACIONES</v>
          </cell>
          <cell r="BP431" t="str">
            <v>JOSE WILLMAN TORRRES GOMEZ</v>
          </cell>
          <cell r="BQ431" t="str">
            <v>TERMINADO</v>
          </cell>
          <cell r="BR431" t="str">
            <v>MASCULINO</v>
          </cell>
          <cell r="BS431" t="str">
            <v>Bogotá</v>
          </cell>
          <cell r="BT431" t="str">
            <v>Cll 78 D sur No 18 U - 36 Casa</v>
          </cell>
          <cell r="BU431" t="str">
            <v> 7658655</v>
          </cell>
          <cell r="BV431" t="str">
            <v>jesusalejandropena1985@gmail.com</v>
          </cell>
          <cell r="BW431">
            <v>31112</v>
          </cell>
          <cell r="BX431">
            <v>45247</v>
          </cell>
          <cell r="BY431">
            <v>38</v>
          </cell>
          <cell r="BZ431" t="str">
            <v>SANITAS</v>
          </cell>
          <cell r="CA431" t="str">
            <v>COLFONDOS</v>
          </cell>
          <cell r="CB431" t="str">
            <v>POSITIVA</v>
          </cell>
          <cell r="CC431" t="str">
            <v>TECNICO PROFESIONAL EN SISTEMAS</v>
          </cell>
          <cell r="CH431" t="str">
            <v>CO1.PCCNTR.4458365</v>
          </cell>
        </row>
        <row r="432">
          <cell r="C432">
            <v>784</v>
          </cell>
          <cell r="D432" t="str">
            <v>ADRES-CPS-784-2023</v>
          </cell>
          <cell r="E432" t="str">
            <v>CONTRATACION DIRECTA</v>
          </cell>
          <cell r="F432" t="str">
            <v>PRESTACION DE SERVICIOS PROFESIONALES</v>
          </cell>
          <cell r="G432" t="str">
            <v>INICIAL</v>
          </cell>
          <cell r="H432">
            <v>45092</v>
          </cell>
          <cell r="I432" t="str">
            <v>JENNY JOHANNA FUQUEN DIAZ</v>
          </cell>
          <cell r="J432" t="str">
            <v>CC</v>
          </cell>
          <cell r="K432">
            <v>52201253</v>
          </cell>
          <cell r="L432">
            <v>9</v>
          </cell>
          <cell r="M432"/>
          <cell r="N432" t="str">
            <v>N</v>
          </cell>
          <cell r="O432" t="str">
            <v>N/A</v>
          </cell>
          <cell r="P432" t="str">
            <v>N/A</v>
          </cell>
          <cell r="Q432" t="str">
            <v>N/A</v>
          </cell>
          <cell r="R432">
            <v>45093</v>
          </cell>
          <cell r="S432">
            <v>45291</v>
          </cell>
          <cell r="T432">
            <v>198</v>
          </cell>
          <cell r="U432">
            <v>45291</v>
          </cell>
          <cell r="V432" t="str">
            <v>13 TP+25 MEP</v>
          </cell>
          <cell r="W432"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43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432"/>
          <cell r="Z432">
            <v>93151501</v>
          </cell>
          <cell r="AA432">
            <v>36279509</v>
          </cell>
          <cell r="AB432">
            <v>36279509</v>
          </cell>
          <cell r="AC432"/>
          <cell r="AD432"/>
          <cell r="AE432"/>
          <cell r="AF432"/>
          <cell r="AG432"/>
          <cell r="AH432"/>
          <cell r="AI432"/>
          <cell r="AJ432"/>
          <cell r="AK432"/>
          <cell r="AL432"/>
          <cell r="AM432">
            <v>5182787</v>
          </cell>
          <cell r="AN432"/>
          <cell r="AO432"/>
          <cell r="AP432"/>
          <cell r="AQ432" t="str">
            <v>N/A</v>
          </cell>
          <cell r="AR432">
            <v>687</v>
          </cell>
          <cell r="AS432">
            <v>45062</v>
          </cell>
          <cell r="AT432">
            <v>943267234</v>
          </cell>
          <cell r="AU432">
            <v>10155</v>
          </cell>
          <cell r="AV432">
            <v>45092</v>
          </cell>
          <cell r="AW432">
            <v>36279509</v>
          </cell>
          <cell r="AX432" t="str">
            <v>A-02-02-02-008-003-01</v>
          </cell>
          <cell r="AY432" t="str">
            <v>SERVICIOS DE CONSULTORÍA EN ADMINISTRACIÓN Y SERVICIOS DE GESTIÓN; SERVICIOS DE TECNOLOGÍA DE LA INFORMACIÓN</v>
          </cell>
          <cell r="AZ432" t="str">
            <v>ASEGURADORA SOLIDARIA DE COLOMBIA</v>
          </cell>
          <cell r="BA432" t="str">
            <v>380-47-994000136302</v>
          </cell>
          <cell r="BB432">
            <v>45092</v>
          </cell>
          <cell r="BC432" t="str">
            <v>CUMPLIMIENTO</v>
          </cell>
          <cell r="BD432">
            <v>25</v>
          </cell>
          <cell r="BE432">
            <v>9069877.25</v>
          </cell>
          <cell r="BF432">
            <v>45092</v>
          </cell>
          <cell r="BG432">
            <v>45092</v>
          </cell>
          <cell r="BH432">
            <v>45476</v>
          </cell>
          <cell r="BI432">
            <v>45093</v>
          </cell>
          <cell r="BJ432" t="str">
            <v>D. OTRAS PRESTACIONES</v>
          </cell>
          <cell r="BK432" t="str">
            <v>WILSON RUBIEL VELASQUEZ CASTAÑEDA-MAYRA ALEJANDRA PEREZ BEJARANO RAD 20236400054983 A PARTIR DEL 1 DE SEPTIEMBRE</v>
          </cell>
          <cell r="BL432"/>
          <cell r="BM432">
            <v>79541341</v>
          </cell>
          <cell r="BN432" t="str">
            <v>GRUPO DE VALIDACIÓN DE RESULTADOS DE AUDITORÍA</v>
          </cell>
          <cell r="BO432" t="str">
            <v>GESTOR DE OPERACIONES</v>
          </cell>
          <cell r="BP432" t="str">
            <v>JENNY CAROLINA GARCIA VARON</v>
          </cell>
          <cell r="BQ432" t="str">
            <v>EN EJECUCION</v>
          </cell>
          <cell r="BR432"/>
          <cell r="BS432"/>
          <cell r="BT432"/>
          <cell r="BU432"/>
          <cell r="BV432"/>
          <cell r="BW432"/>
          <cell r="BX432"/>
          <cell r="BY432"/>
          <cell r="BZ432"/>
          <cell r="CA432"/>
          <cell r="CB432"/>
          <cell r="CC432"/>
          <cell r="CD432"/>
          <cell r="CE432"/>
          <cell r="CF432"/>
          <cell r="CG432"/>
          <cell r="CH432"/>
          <cell r="CI432"/>
          <cell r="CJ432"/>
          <cell r="CK432"/>
          <cell r="CL432"/>
          <cell r="CM432"/>
          <cell r="CN432"/>
          <cell r="CO432"/>
        </row>
        <row r="433">
          <cell r="C433">
            <v>21</v>
          </cell>
          <cell r="D433" t="str">
            <v>ADRES-CPS-021-2023</v>
          </cell>
          <cell r="E433" t="str">
            <v>CONTRATACION DIRECTA</v>
          </cell>
          <cell r="F433" t="str">
            <v>PRESTACION DE SERVICIOS PROFESIONALES</v>
          </cell>
          <cell r="G433" t="str">
            <v>INICIAL</v>
          </cell>
          <cell r="H433">
            <v>44943</v>
          </cell>
          <cell r="I433" t="str">
            <v>OSCAR JAVIER GONZALEZ AZA</v>
          </cell>
          <cell r="J433" t="str">
            <v>CC</v>
          </cell>
          <cell r="K433">
            <v>80880341</v>
          </cell>
          <cell r="L433">
            <v>2</v>
          </cell>
          <cell r="M433" t="str">
            <v>Bogotá</v>
          </cell>
          <cell r="N433" t="str">
            <v>N</v>
          </cell>
          <cell r="O433" t="str">
            <v>N/A</v>
          </cell>
          <cell r="P433" t="str">
            <v>N/A</v>
          </cell>
          <cell r="Q433" t="str">
            <v>N/A</v>
          </cell>
          <cell r="R433">
            <v>44945</v>
          </cell>
          <cell r="S433">
            <v>45064</v>
          </cell>
          <cell r="T433">
            <v>119</v>
          </cell>
          <cell r="U433">
            <v>45064</v>
          </cell>
          <cell r="V433" t="str">
            <v>11 TP+E+11 MEP</v>
          </cell>
          <cell r="W433" t="str">
            <v>Prestar servicios profesionales para monitorear las modificaciones normativas de nivel legal y reglamentario del sector salud; apoyar la elaboración de proyectos normativos. memorias justificativas y respuestas a los proyectos regulatorios del sector salud y/o la operación de la ADRES; y servir de enlace ante las entidades reguladoras de los asuntos a cargo de la ADRES</v>
          </cell>
          <cell r="X433" t="str">
            <v>1. Apoyar las actividades de recopilación y actualización de la información sobre la vigencia de
las normas constitucionales. legales y reglamentarias que regulan al Sector Salud;
2. Recopilar los cambios en la jurisprudencia relacionada con las competencias. misión
institucional. objetivos y funciones de la ADRES.
3. Elaborar un inventario y entregar informes ejecutivos sobre el objeto. el estado actual y demás
aspectos relevantes de los proyectos de Ley. de DeCraetos o de Resoluciones en trámite. que
contengan modificaciones al marco regulatorio del sector salud y/o la operación de la ADRES. 4. Recopilar y clasificar las ponencias de los proyectos de Ley. así como las memorias
justificativas de los deCraetos. resoluciones. y demás actos administrativos en trámite que
contengan modificaciones al marco regulatorio del sector salud y/o la operación de la ADRES.
5. Identificar los contenidos del marco regulatorio de la operación del sistema de salud que
podrían ser afectados por las modificaciones contenidas en los Proyectos de Ley. de DeCraetos
o de Resoluciones que contengan modificaciones al marco regulatorio del sector salud y/o la
operación de la ADRES que se encuentran en trámite.
6. Servir de enlace frente a otras entidades estatales que regulen o intervengan en las
discusiones sobre la regulación del Sector Salud. particularmente ante el Congreso de la
República. Ministerios. Departamentos Administrativos. Superintendencias y las entidades del
sector descentralizado que se encuentran relacionadas en la Parte 2 del Título 3 del Libro 1
del DeCraeto 780 de 2016.
7. Apoyar la elaboración de conceptos frente a los proyectos de Ley que se encuentren en
trámite durante cada legislatura que contengan modificaciones al marco regulatorio del sector
salud y/o la operación de la ADRES.
8. Realizar las afiliaciones que correspondan a la susCraipción del contrato</v>
          </cell>
          <cell r="Y433">
            <v>128</v>
          </cell>
          <cell r="Z433">
            <v>85101702</v>
          </cell>
          <cell r="AA433">
            <v>27904000</v>
          </cell>
          <cell r="AB433">
            <v>27904000</v>
          </cell>
          <cell r="AM433">
            <v>6976000</v>
          </cell>
          <cell r="AQ433" t="str">
            <v>N/A</v>
          </cell>
          <cell r="AR433">
            <v>397</v>
          </cell>
          <cell r="AS433">
            <v>44932</v>
          </cell>
          <cell r="AT433">
            <v>27904000</v>
          </cell>
          <cell r="AU433">
            <v>400</v>
          </cell>
          <cell r="AV433">
            <v>44944</v>
          </cell>
          <cell r="AW433">
            <v>27904000</v>
          </cell>
          <cell r="AX433" t="str">
            <v>A-02-02-02-008-002-01</v>
          </cell>
          <cell r="AY433" t="str">
            <v>SERVICIOS JURÍDICOS</v>
          </cell>
          <cell r="AZ433" t="str">
            <v>SEGUROS DEL ESTADO</v>
          </cell>
          <cell r="BA433" t="str">
            <v>33-46-101046316</v>
          </cell>
          <cell r="BB433">
            <v>44943</v>
          </cell>
          <cell r="BC433" t="str">
            <v>CUMPLIMIENTO</v>
          </cell>
          <cell r="BD433">
            <v>25</v>
          </cell>
          <cell r="BE433">
            <v>6976000</v>
          </cell>
          <cell r="BF433">
            <v>44943</v>
          </cell>
          <cell r="BG433">
            <v>44944</v>
          </cell>
          <cell r="BH433">
            <v>45260</v>
          </cell>
          <cell r="BI433">
            <v>44944</v>
          </cell>
          <cell r="BJ433" t="str">
            <v>O. ASESORA JURIDICA</v>
          </cell>
          <cell r="BK433" t="str">
            <v>NATHALY CONSTANZA ALVARADO NUÑEZ-LUIS MIGUEL RODRIGUEZ GARZON RAD 20231450012753 A PARTIR DEL 1 DE MARZO DE 2023</v>
          </cell>
          <cell r="BL433" t="str">
            <v>LUIS MIGUEL RODRIGUEZ GARZON RAD 20231450012753 A PARTIR DEL 1 DE MARZO DE 2023</v>
          </cell>
          <cell r="BM433">
            <v>1015415271</v>
          </cell>
          <cell r="BN433" t="str">
            <v>O. ASESORA JURIDICA</v>
          </cell>
          <cell r="BO433" t="str">
            <v>GESTOR DE OPERACIONES</v>
          </cell>
          <cell r="BP433" t="str">
            <v>ROSA ELIANA RODRIGUEZ BERNAL</v>
          </cell>
          <cell r="BQ433" t="str">
            <v>TERMINADO</v>
          </cell>
          <cell r="BR433" t="str">
            <v>MASCULINO</v>
          </cell>
          <cell r="BS433" t="str">
            <v>Bogotá</v>
          </cell>
          <cell r="BT433" t="str">
            <v>Cl 66A 69T 81 Apto 802</v>
          </cell>
          <cell r="BU433">
            <v>3554973</v>
          </cell>
          <cell r="BV433" t="str">
            <v>oja.i23ga@gmail.com</v>
          </cell>
          <cell r="BW433">
            <v>31009</v>
          </cell>
          <cell r="BX433">
            <v>45247</v>
          </cell>
          <cell r="BY433">
            <v>38</v>
          </cell>
          <cell r="BZ433" t="str">
            <v>COMPENSAR</v>
          </cell>
          <cell r="CA433" t="str">
            <v>COLPENSIONES</v>
          </cell>
          <cell r="CB433"/>
          <cell r="CC433" t="str">
            <v>ABOGADO-ESP EN DERECHO CONSTITUCIONAL- EPS GOBIERNO GERENCIA Y ASUNTOS PUBLICOS-ESP COMUNICACION POLITICA</v>
          </cell>
          <cell r="CH433" t="str">
            <v>CO1.PCCNTR.4398746</v>
          </cell>
        </row>
        <row r="434">
          <cell r="C434">
            <v>833</v>
          </cell>
          <cell r="D434" t="str">
            <v>ADRES-CPS-833-2023</v>
          </cell>
          <cell r="E434" t="str">
            <v>CONTRATACION DIRECTA</v>
          </cell>
          <cell r="F434" t="str">
            <v>PRESTACION DE SERVICIOS PROFESIONALES</v>
          </cell>
          <cell r="G434" t="str">
            <v>INICIAL</v>
          </cell>
          <cell r="H434">
            <v>45097</v>
          </cell>
          <cell r="I434" t="str">
            <v>JENNY MARCELA ACOSTA RAMOS</v>
          </cell>
          <cell r="J434" t="str">
            <v>CC</v>
          </cell>
          <cell r="K434">
            <v>35197642</v>
          </cell>
          <cell r="L434">
            <v>1</v>
          </cell>
          <cell r="N434" t="str">
            <v>N</v>
          </cell>
          <cell r="O434" t="str">
            <v>N/A</v>
          </cell>
          <cell r="P434" t="str">
            <v>N/A</v>
          </cell>
          <cell r="Q434" t="str">
            <v>N/A</v>
          </cell>
          <cell r="R434">
            <v>45099</v>
          </cell>
          <cell r="S434">
            <v>45291</v>
          </cell>
          <cell r="T434">
            <v>192</v>
          </cell>
          <cell r="U434">
            <v>45291</v>
          </cell>
          <cell r="V434" t="str">
            <v>13 TP+25 MEP</v>
          </cell>
          <cell r="W434"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34"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434">
            <v>93151501</v>
          </cell>
          <cell r="AA434">
            <v>41462296</v>
          </cell>
          <cell r="AB434">
            <v>41462296</v>
          </cell>
          <cell r="AM434">
            <v>5182787</v>
          </cell>
          <cell r="AQ434" t="str">
            <v>N/A</v>
          </cell>
          <cell r="AR434">
            <v>735</v>
          </cell>
          <cell r="AS434">
            <v>45065</v>
          </cell>
          <cell r="AT434">
            <v>1368255768</v>
          </cell>
          <cell r="AU434">
            <v>10236</v>
          </cell>
          <cell r="AV434">
            <v>45098</v>
          </cell>
          <cell r="AW434">
            <v>41462296</v>
          </cell>
          <cell r="AX434" t="str">
            <v>A-02-02-02-008-003-01</v>
          </cell>
          <cell r="AY434" t="str">
            <v>SERVICIOS DE CONSULTORÍA EN ADMINISTRACIÓN Y SERVICIOS DE GESTIÓN; SERVICIOS DE TECNOLOGÍA DE LA INFORMACIÓN</v>
          </cell>
          <cell r="AZ434" t="str">
            <v>SEGUROS DEL ESTADO</v>
          </cell>
          <cell r="BA434" t="str">
            <v>14-46-101095807</v>
          </cell>
          <cell r="BB434">
            <v>45098</v>
          </cell>
          <cell r="BC434" t="str">
            <v>CUMPLIMIENTO</v>
          </cell>
          <cell r="BD434">
            <v>25</v>
          </cell>
          <cell r="BE434">
            <v>10365574</v>
          </cell>
          <cell r="BF434">
            <v>45098</v>
          </cell>
          <cell r="BG434">
            <v>45098</v>
          </cell>
          <cell r="BH434">
            <v>45475</v>
          </cell>
          <cell r="BI434">
            <v>45099</v>
          </cell>
          <cell r="BJ434" t="str">
            <v>D. OTRAS PRESTACIONES</v>
          </cell>
          <cell r="BK434" t="str">
            <v>JHAN PIERO CAMPOS CUELLAR</v>
          </cell>
          <cell r="BM434">
            <v>1093755452</v>
          </cell>
          <cell r="BN434" t="str">
            <v>GRUPO DE VERIFICACIÓN Y AUDITORÍA DE CUENTAS</v>
          </cell>
          <cell r="BO434" t="str">
            <v>GESTOR DE OPERACIONES</v>
          </cell>
          <cell r="BP434" t="str">
            <v>JENNY CAROLINA GARCIA VARON</v>
          </cell>
          <cell r="BQ434" t="str">
            <v>EN EJECUCION</v>
          </cell>
        </row>
        <row r="435">
          <cell r="C435">
            <v>509</v>
          </cell>
          <cell r="D435" t="str">
            <v>ADRES-CPS-509-2023</v>
          </cell>
          <cell r="E435" t="str">
            <v>CONTRATACION DIRECTA</v>
          </cell>
          <cell r="F435" t="str">
            <v>PRESTACION DE SERVICIOS DE APOYO A LA GESTION</v>
          </cell>
          <cell r="G435" t="str">
            <v>INICIAL</v>
          </cell>
          <cell r="H435">
            <v>45064</v>
          </cell>
          <cell r="I435" t="str">
            <v>JENNY MARCELA LOZANO VARGAS</v>
          </cell>
          <cell r="J435" t="str">
            <v>CC</v>
          </cell>
          <cell r="K435">
            <v>52997744</v>
          </cell>
          <cell r="L435">
            <v>9</v>
          </cell>
          <cell r="M435" t="str">
            <v>Bogotá</v>
          </cell>
          <cell r="N435" t="str">
            <v>N</v>
          </cell>
          <cell r="O435" t="str">
            <v>N/A</v>
          </cell>
          <cell r="P435" t="str">
            <v>N/A</v>
          </cell>
          <cell r="Q435" t="str">
            <v>N/A</v>
          </cell>
          <cell r="R435">
            <v>45069</v>
          </cell>
          <cell r="S435">
            <v>45291</v>
          </cell>
          <cell r="T435">
            <v>222</v>
          </cell>
          <cell r="U435">
            <v>45291</v>
          </cell>
          <cell r="V435" t="str">
            <v>15 TFTL/TL+4 ME O 6 SES+4 ME</v>
          </cell>
          <cell r="W435"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35"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35">
            <v>93151501</v>
          </cell>
          <cell r="AA435">
            <v>38460399</v>
          </cell>
          <cell r="AB435">
            <v>38460399</v>
          </cell>
          <cell r="AM435">
            <v>4048463</v>
          </cell>
          <cell r="AQ435" t="str">
            <v>N/A</v>
          </cell>
          <cell r="AR435">
            <v>605</v>
          </cell>
          <cell r="AS435">
            <v>45016</v>
          </cell>
          <cell r="AT435">
            <v>1999940748</v>
          </cell>
          <cell r="AU435">
            <v>8123</v>
          </cell>
          <cell r="AV435">
            <v>45064</v>
          </cell>
          <cell r="AW435">
            <v>38460399</v>
          </cell>
          <cell r="AX435" t="str">
            <v>A-02-02-02-008-003-01</v>
          </cell>
          <cell r="AY435" t="str">
            <v>SERVICIOS DE CONSULTORÍA EN ADMINISTRACIÓN Y SERVICIOS DE GESTIÓN; SERVICIOS DE TECNOLOGÍA DE LA INFORMACIÓN</v>
          </cell>
          <cell r="AZ435" t="str">
            <v>SEGUROS DEL ESTADO</v>
          </cell>
          <cell r="BA435" t="str">
            <v>14-44-101182582</v>
          </cell>
          <cell r="BB435">
            <v>45064</v>
          </cell>
          <cell r="BC435" t="str">
            <v>CUMPLIMIENTO</v>
          </cell>
          <cell r="BD435">
            <v>25</v>
          </cell>
          <cell r="BE435">
            <v>9615099.75</v>
          </cell>
          <cell r="BF435">
            <v>45064</v>
          </cell>
          <cell r="BG435">
            <v>45069</v>
          </cell>
          <cell r="BH435">
            <v>45483</v>
          </cell>
          <cell r="BJ435" t="str">
            <v>D. OTRAS PRESTACIONES</v>
          </cell>
          <cell r="BK435" t="str">
            <v>EDINSON MAURICIO HERNANDEZ MANRIQUE</v>
          </cell>
          <cell r="BM435">
            <v>13928254</v>
          </cell>
          <cell r="BN435" t="str">
            <v>GRUPO DE GESTION DE RECONOCIMIENTOS</v>
          </cell>
          <cell r="BO435" t="str">
            <v>GESTOR DE OPERACIONES</v>
          </cell>
          <cell r="BP435" t="str">
            <v>DIANA CAROLINA BONILLA RODRIGUEZ</v>
          </cell>
          <cell r="BQ435" t="str">
            <v>EN EJECUCION</v>
          </cell>
          <cell r="BX435">
            <v>45247</v>
          </cell>
          <cell r="BY435">
            <v>123</v>
          </cell>
        </row>
        <row r="436">
          <cell r="C436">
            <v>77</v>
          </cell>
          <cell r="D436" t="str">
            <v>ADRES-CPS-077-2023</v>
          </cell>
          <cell r="E436" t="str">
            <v>CONTRATACION DIRECTA</v>
          </cell>
          <cell r="F436" t="str">
            <v>PRESTACION DE SERVICIOS PROFESIONALES</v>
          </cell>
          <cell r="G436" t="str">
            <v>INICIAL</v>
          </cell>
          <cell r="H436">
            <v>44951</v>
          </cell>
          <cell r="I436" t="str">
            <v>HERNAN CAMILO VILLAMIL GIL</v>
          </cell>
          <cell r="J436" t="str">
            <v>CC</v>
          </cell>
          <cell r="K436">
            <v>80897966</v>
          </cell>
          <cell r="L436">
            <v>1</v>
          </cell>
          <cell r="M436" t="str">
            <v>Bogotá</v>
          </cell>
          <cell r="N436" t="str">
            <v>N</v>
          </cell>
          <cell r="O436" t="str">
            <v>N/A</v>
          </cell>
          <cell r="P436" t="str">
            <v>N/A</v>
          </cell>
          <cell r="Q436" t="str">
            <v>N/A</v>
          </cell>
          <cell r="R436">
            <v>44953</v>
          </cell>
          <cell r="S436">
            <v>45072</v>
          </cell>
          <cell r="T436">
            <v>119</v>
          </cell>
          <cell r="U436">
            <v>45072</v>
          </cell>
          <cell r="V436" t="str">
            <v>13 TP+25 MEP</v>
          </cell>
          <cell r="W436"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3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436">
            <v>343</v>
          </cell>
          <cell r="Z436">
            <v>93151501</v>
          </cell>
          <cell r="AA436">
            <v>20731148</v>
          </cell>
          <cell r="AB436">
            <v>20731148</v>
          </cell>
          <cell r="AM436">
            <v>5182787</v>
          </cell>
          <cell r="AQ436" t="str">
            <v>N/A</v>
          </cell>
          <cell r="AR436">
            <v>440</v>
          </cell>
          <cell r="AS436">
            <v>44936</v>
          </cell>
          <cell r="AT436">
            <v>684127884</v>
          </cell>
          <cell r="AU436">
            <v>880</v>
          </cell>
          <cell r="AV436">
            <v>44953</v>
          </cell>
          <cell r="AW436">
            <v>20731148</v>
          </cell>
          <cell r="AX436" t="str">
            <v>A-02-02-02-008-003-01</v>
          </cell>
          <cell r="AY436" t="str">
            <v>SERVICIOS DE CONSULTORÍA EN ADMINISTRACIÓN Y SERVICIOS DE GESTIÓN; SERVICIOS DE TECNOLOGÍA DE LA INFORMACIÓN</v>
          </cell>
          <cell r="AZ436" t="str">
            <v>ASEGURADORA SOLIDARIA DE COLOMBIA</v>
          </cell>
          <cell r="BA436" t="str">
            <v>380-47-994000130921</v>
          </cell>
          <cell r="BB436">
            <v>44952</v>
          </cell>
          <cell r="BC436" t="str">
            <v>CUMPLIMIENTO</v>
          </cell>
          <cell r="BD436">
            <v>25</v>
          </cell>
          <cell r="BE436">
            <v>5182787</v>
          </cell>
          <cell r="BF436">
            <v>44951</v>
          </cell>
          <cell r="BG436">
            <v>44952</v>
          </cell>
          <cell r="BH436">
            <v>45260</v>
          </cell>
          <cell r="BI436">
            <v>44953</v>
          </cell>
          <cell r="BJ436" t="str">
            <v>D. OTRAS PRESTACIONES</v>
          </cell>
          <cell r="BK436" t="str">
            <v>WILLIAM ENRIQUE TORRES RODRIGUEZ</v>
          </cell>
          <cell r="BL436"/>
          <cell r="BM436">
            <v>11275886</v>
          </cell>
          <cell r="BN436" t="str">
            <v>GRUPO DE VERIFICACION Y AUDITORIA DE CUENTAS</v>
          </cell>
          <cell r="BO436" t="str">
            <v>GESTOR DE OPERACIONES</v>
          </cell>
          <cell r="BP436" t="str">
            <v>ESPERANZA RODRIGUEZ ROLDAN</v>
          </cell>
          <cell r="BQ436" t="str">
            <v>TERMINADO</v>
          </cell>
          <cell r="BR436" t="str">
            <v>MASCULINO</v>
          </cell>
          <cell r="BS436" t="str">
            <v>Bogotá</v>
          </cell>
          <cell r="BT436" t="str">
            <v>Cll 65 Bis 68 b 40</v>
          </cell>
          <cell r="BU436">
            <v>3204647007</v>
          </cell>
          <cell r="BV436" t="str">
            <v>kamilovig_@hotmail.com</v>
          </cell>
          <cell r="BW436">
            <v>31451</v>
          </cell>
          <cell r="BX436">
            <v>45247</v>
          </cell>
          <cell r="BY436">
            <v>37</v>
          </cell>
          <cell r="BZ436" t="str">
            <v>SALUD TOTAL</v>
          </cell>
          <cell r="CA436" t="str">
            <v>PORVENIR</v>
          </cell>
          <cell r="CB436" t="str">
            <v>POSITIVA</v>
          </cell>
          <cell r="CC436" t="str">
            <v>ADMON EMPRESAS-ESP GERENCIA DE PROYECTOS</v>
          </cell>
          <cell r="CH436" t="str">
            <v>CO1.PCCNTR.4455135</v>
          </cell>
        </row>
        <row r="437">
          <cell r="C437">
            <v>780</v>
          </cell>
          <cell r="D437" t="str">
            <v>ADRES-CPS-780-2023</v>
          </cell>
          <cell r="E437" t="str">
            <v>CONTRATACION DIRECTA</v>
          </cell>
          <cell r="F437" t="str">
            <v>PRESTACION DE SERVICIOS DE APOYO A LA GESTION</v>
          </cell>
          <cell r="G437" t="str">
            <v>INICIAL</v>
          </cell>
          <cell r="H437">
            <v>45091</v>
          </cell>
          <cell r="I437" t="str">
            <v>JENNY MARCELA MORENO LIMA</v>
          </cell>
          <cell r="J437" t="str">
            <v>CC</v>
          </cell>
          <cell r="K437">
            <v>53068984</v>
          </cell>
          <cell r="L437">
            <v>8</v>
          </cell>
          <cell r="N437" t="str">
            <v>N</v>
          </cell>
          <cell r="O437" t="str">
            <v>N/A</v>
          </cell>
          <cell r="P437" t="str">
            <v>N/A</v>
          </cell>
          <cell r="Q437" t="str">
            <v>N/A</v>
          </cell>
          <cell r="R437">
            <v>45093</v>
          </cell>
          <cell r="S437">
            <v>45291</v>
          </cell>
          <cell r="T437">
            <v>198</v>
          </cell>
          <cell r="U437">
            <v>45291</v>
          </cell>
          <cell r="V437" t="str">
            <v>15 TFTL/TL+4 ME O 6 SES+4 ME</v>
          </cell>
          <cell r="W43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3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437">
            <v>93151501</v>
          </cell>
          <cell r="AA437">
            <v>32387704</v>
          </cell>
          <cell r="AB437">
            <v>32387704</v>
          </cell>
          <cell r="AM437">
            <v>4048463</v>
          </cell>
          <cell r="AQ437" t="str">
            <v>N/A</v>
          </cell>
          <cell r="AR437">
            <v>737</v>
          </cell>
          <cell r="AS437">
            <v>45065</v>
          </cell>
          <cell r="AT437">
            <v>485815560</v>
          </cell>
          <cell r="AU437">
            <v>10140</v>
          </cell>
          <cell r="AV437">
            <v>45092</v>
          </cell>
          <cell r="AW437">
            <v>32387704</v>
          </cell>
          <cell r="AX437" t="str">
            <v>A-02-02-02-008-003-01</v>
          </cell>
          <cell r="AY437" t="str">
            <v>SERVICIOS DE CONSULTORÍA EN ADMINISTRACIÓN Y SERVICIOS DE GESTIÓN; SERVICIOS DE TECNOLOGÍA DE LA INFORMACIÓN</v>
          </cell>
          <cell r="AZ437" t="str">
            <v>ASEGURADORA SOLIDARIA DE COLOMBIA</v>
          </cell>
          <cell r="BA437" t="str">
            <v>380 47 994000136286</v>
          </cell>
          <cell r="BB437">
            <v>45092</v>
          </cell>
          <cell r="BC437" t="str">
            <v>CUMPLIMIENTO</v>
          </cell>
          <cell r="BD437">
            <v>25</v>
          </cell>
          <cell r="BE437">
            <v>8096926</v>
          </cell>
          <cell r="BF437">
            <v>45091</v>
          </cell>
          <cell r="BG437">
            <v>45092</v>
          </cell>
          <cell r="BH437">
            <v>45476</v>
          </cell>
          <cell r="BI437">
            <v>45093</v>
          </cell>
          <cell r="BJ437" t="str">
            <v>D. OTRAS PRESTACIONES</v>
          </cell>
          <cell r="BK437" t="str">
            <v>MAURICIO ANDRES GONZALEZ ANTOLINEZ</v>
          </cell>
          <cell r="BM437">
            <v>80074021</v>
          </cell>
          <cell r="BN437" t="str">
            <v>GRUPO DE GESTIÓN DE RECONOCIMIENTOS</v>
          </cell>
          <cell r="BO437" t="str">
            <v>GESTOR DE OPERACIONES</v>
          </cell>
          <cell r="BP437" t="str">
            <v>JENNY CAROLINA GARCIA VARON</v>
          </cell>
          <cell r="BQ437" t="str">
            <v>EN EJECUCION</v>
          </cell>
        </row>
        <row r="438">
          <cell r="C438">
            <v>39</v>
          </cell>
          <cell r="D438" t="str">
            <v>ADRES-CPS-039-2023</v>
          </cell>
          <cell r="E438" t="str">
            <v>CONTRATACION DIRECTA</v>
          </cell>
          <cell r="F438" t="str">
            <v>PRESTACION DE SERVICIOS PROFESIONALES</v>
          </cell>
          <cell r="G438" t="str">
            <v>INICIAL</v>
          </cell>
          <cell r="H438">
            <v>44943</v>
          </cell>
          <cell r="I438" t="str">
            <v>FREDY ENRIQUE VANEGAS VARGAS</v>
          </cell>
          <cell r="J438" t="str">
            <v>CC</v>
          </cell>
          <cell r="K438">
            <v>80903787</v>
          </cell>
          <cell r="L438">
            <v>4</v>
          </cell>
          <cell r="M438" t="str">
            <v>Bogotá</v>
          </cell>
          <cell r="N438" t="str">
            <v>N</v>
          </cell>
          <cell r="O438" t="str">
            <v>N/A</v>
          </cell>
          <cell r="P438" t="str">
            <v>N/A</v>
          </cell>
          <cell r="Q438" t="str">
            <v>N/A</v>
          </cell>
          <cell r="R438">
            <v>44944</v>
          </cell>
          <cell r="S438">
            <v>45063</v>
          </cell>
          <cell r="T438">
            <v>119</v>
          </cell>
          <cell r="U438">
            <v>45063</v>
          </cell>
          <cell r="V438" t="str">
            <v>10 TP+E+17 MEPR</v>
          </cell>
          <cell r="W438" t="str">
            <v>Prestar servicios profesionales por sus propios medios con plena autonomía técnica. administrativa y financiera a la Dirección de Gestión de los Recursos Financieros de Salud en las actividades de formulación de requerimientos e implementación de las mejoras de los sistemas de registro de ingreso financiero de la entidad; así como en el soporte a los usuarios de las dependencias en la identificación de mejoras funcionales y no funcionales del sistema</v>
          </cell>
          <cell r="X438" t="str">
            <v>1. Proponer técnicamente las mejoras a los requerimientos inherentes a los sistemas de
información de registro de ingresos y financiero de la Dirección de Gestión de Recursos
Financieros de Salud.
2. Efectuar la formulación de las especificaciones tecnológicas para la presentación de los
requerimientos tendientes a la generación de herramientas de la Dirección de Gestión de
Recursos Financieros de Salud que permitan el procesamiento y presentación de
informes derivados de la información de la Unidad de Recursos Administrados de la
ADRES.
3. Acompañar técnicamente a la Dirección de Gestión de Recursos Financieros de Salud
en las etapas de desarrollo e implementación del Portal Único de Recaudo. así como la
realización de las pruebas funcionales de las fases entregadas por la DGTIC.
4. Efectuar la validación y formulación de las especificaciones tecnológicas para la
presentación del requerimiento del recaudo de la Contribución Solidaria de que trata el
artículo 242 de la Ley 1955 de 2019 que requiere la Dirección de Gestión de Recursos
Financieros de Salud.
5. Realizar el acompañamiento a la Dirección de Gestión de Recursos Financieros de Salud
en la realización de las pruebas funcionales a las mejoras formuladas a los sistemas de
información de registro de ingresos y financiero de la entidad.
6. Efectuar las validaciones. análisis. verificación y Crauce de la información contenida en las
bases de datos y demás fuentes de información del proceso de Recaudo. pagos y giro
de los recursos SGSSS. que permitan la generación de informes desde los sistemas de
información que requiera la Dirección de Gestión de Recursos Financieros de Salud
7. Las demás actividades que se deriven del objeto y naturaleza del contrato. que para el
efecto designe la entidad</v>
          </cell>
          <cell r="Y438">
            <v>67</v>
          </cell>
          <cell r="Z438">
            <v>93151501</v>
          </cell>
          <cell r="AA438">
            <v>31737208</v>
          </cell>
          <cell r="AB438">
            <v>31737208</v>
          </cell>
          <cell r="AM438">
            <v>7934302</v>
          </cell>
          <cell r="AQ438" t="str">
            <v>N/A</v>
          </cell>
          <cell r="AR438">
            <v>472</v>
          </cell>
          <cell r="AS438">
            <v>44936</v>
          </cell>
          <cell r="AT438">
            <v>31737208</v>
          </cell>
          <cell r="AU438">
            <v>401</v>
          </cell>
          <cell r="AV438">
            <v>44944</v>
          </cell>
          <cell r="AW438">
            <v>31737208</v>
          </cell>
          <cell r="AX438" t="str">
            <v>A-02-02-02-008-003-01</v>
          </cell>
          <cell r="AY438" t="str">
            <v>SERVICIOS DE CONSULTORÍA EN ADMINISTRACIÓN Y SERVICIOS DE GESTIÓN; SERVICIOS DE TECNOLOGÍA DE LA INFORMACIÓN</v>
          </cell>
          <cell r="AZ438" t="str">
            <v>SEGUROS DEL ESTADO</v>
          </cell>
          <cell r="BA438" t="str">
            <v>25-46-101024744</v>
          </cell>
          <cell r="BB438">
            <v>44943</v>
          </cell>
          <cell r="BC438" t="str">
            <v>CUMPLIMIENTO</v>
          </cell>
          <cell r="BD438">
            <v>25</v>
          </cell>
          <cell r="BE438">
            <v>7934302</v>
          </cell>
          <cell r="BF438">
            <v>44943</v>
          </cell>
          <cell r="BG438">
            <v>44943</v>
          </cell>
          <cell r="BH438">
            <v>45261</v>
          </cell>
          <cell r="BI438">
            <v>44944</v>
          </cell>
          <cell r="BJ438" t="str">
            <v>D. DE GESTION DE LOS RECURSOS FINANCIEROS DE LA SALUD</v>
          </cell>
          <cell r="BK438" t="str">
            <v xml:space="preserve">CARMEN ROCIO RANGEL QUINTERO </v>
          </cell>
          <cell r="BL438"/>
          <cell r="BM438">
            <v>40048243</v>
          </cell>
          <cell r="BN438" t="str">
            <v>DIRECCION GESTION RECURSOS FINANCIEROS DE SALUD</v>
          </cell>
          <cell r="BO438" t="str">
            <v>DIRECTORA</v>
          </cell>
          <cell r="BP438" t="str">
            <v>LAURA SANCHEZ SANTAMARIA</v>
          </cell>
          <cell r="BQ438" t="str">
            <v>TERMINADO</v>
          </cell>
          <cell r="BR438" t="str">
            <v>MASCULINO</v>
          </cell>
          <cell r="BS438" t="str">
            <v>Bogotá</v>
          </cell>
          <cell r="BT438" t="str">
            <v>AV Cra 14 1 05</v>
          </cell>
          <cell r="BU438">
            <v>3013710</v>
          </cell>
          <cell r="BV438" t="str">
            <v>feevanegas@yahoo.es</v>
          </cell>
          <cell r="BW438">
            <v>31336</v>
          </cell>
          <cell r="BX438">
            <v>45247</v>
          </cell>
          <cell r="BY438">
            <v>38</v>
          </cell>
          <cell r="BZ438" t="str">
            <v>COMPENSAR</v>
          </cell>
          <cell r="CA438" t="str">
            <v>PROTECCION</v>
          </cell>
          <cell r="CB438" t="str">
            <v>POSITIVA</v>
          </cell>
          <cell r="CC438" t="str">
            <v>ING SISTEMAS</v>
          </cell>
          <cell r="CH438" t="str">
            <v>CO1.PCCNTR.4410005</v>
          </cell>
        </row>
        <row r="439">
          <cell r="C439">
            <v>535</v>
          </cell>
          <cell r="D439" t="str">
            <v>ADRES-CPS-535-2023</v>
          </cell>
          <cell r="E439" t="str">
            <v>CONTRATACION DIRECTA</v>
          </cell>
          <cell r="F439" t="str">
            <v>PRESTACION DE SERVICIOS PROFESIONALES</v>
          </cell>
          <cell r="G439" t="str">
            <v>INICIAL</v>
          </cell>
          <cell r="H439">
            <v>45064</v>
          </cell>
          <cell r="I439" t="str">
            <v>FREDY ENRIQUE VANEGAS VARGA</v>
          </cell>
          <cell r="J439" t="str">
            <v>CC</v>
          </cell>
          <cell r="K439">
            <v>80903787</v>
          </cell>
          <cell r="L439">
            <v>4</v>
          </cell>
          <cell r="M439" t="str">
            <v>Bogotá</v>
          </cell>
          <cell r="N439" t="str">
            <v>N</v>
          </cell>
          <cell r="O439" t="str">
            <v>N/A</v>
          </cell>
          <cell r="P439" t="str">
            <v>N/A</v>
          </cell>
          <cell r="Q439" t="str">
            <v>N/A</v>
          </cell>
          <cell r="R439">
            <v>45065</v>
          </cell>
          <cell r="S439">
            <v>45291</v>
          </cell>
          <cell r="T439">
            <v>38</v>
          </cell>
          <cell r="U439">
            <v>45103</v>
          </cell>
          <cell r="W439" t="str">
            <v>Prestar servicios profesionales por sus propios medios con plena autonomía técnica, administrativa y financiera a la Dirección de Gestión de los Recursos Financieros de Salud en las actividades de formulación de requerimientos e implementación de las mejoras de los sistemas de registro de ingreso financiero de la entidad; así como en el soporte a los usuarios de las dependencias en la identificación de mejoras funcionales y no funcionales del sistema</v>
          </cell>
          <cell r="X439" t="str">
            <v>1. Proponer técnicamente las mejoras a los requerimientos inherentes a los sistemas de información de registro de ingresos y financiero de la Dirección de Gestión de Recursos Financieros de Salud. 2. Efectuar la formulación de las especificaciones tecnológicas para la presentación de los requerimientos tendientes a la generación de herramientas de la Dirección de Gestión de Recursos Financieros de Salud que permitan el procesamiento y presentación de informes derivados de la información de la Unidad de Recursos Administrados de la ADRES. 3. Acompañar técnicamente a la Dirección de Gestión de Recursos Financieros de Salud en las etapas de desarrollo e implementación del proyecto Optimización del ERP, así como el apoyo con el contratista encargado respeto a todo el entendimiento, diseño, implementación, y post implementación del proyecto por medio del control y validación de los entregables del contratista por cada etapa del proyecto. 4. Efectuar la dispersión de los archivos de validación y enrolamiento a las entidades bancarias, así como ejecutar las pruebas y verificaciones pertinentes de la información dispuesta por las entidades bancarias para el reconocimiento de la compensación económica temporal (CET), la cual está enmarcada en el Decreto 538 de 2020, el Decreto 1374 de octubre de 2020 y la Circular 015 de 2021. Adicional realizar las validaciones de reciprocidad correspondientes a cada proceso ejecutado. 5. Realizar el acompañamiento a la Dirección de Gestión de Recursos Financieros de Salud en la realización de las pruebas funcionales a las mejoras formuladas a los sistemas de información de registro de ingresos y financiero de la entidad. 6. Efectuar las validaciones, análisis, verificación y cruce de la información contenida en las bases de datos y demás fuentes de información del proceso de Recaudo, pagos y giro de los recursos SGSSS, que permitan la generación de informes. 7. Las demás actividades que se deriven del objeto y naturaleza del contrato, que para el efecto designe la entidad</v>
          </cell>
          <cell r="Z439">
            <v>93151501</v>
          </cell>
          <cell r="AA439">
            <v>63474416</v>
          </cell>
          <cell r="AB439">
            <v>63474416</v>
          </cell>
          <cell r="AM439">
            <v>7934302</v>
          </cell>
          <cell r="AQ439" t="str">
            <v>N/A</v>
          </cell>
          <cell r="AR439">
            <v>619</v>
          </cell>
          <cell r="AS439">
            <v>45044</v>
          </cell>
          <cell r="AT439">
            <v>63474416</v>
          </cell>
          <cell r="AU439">
            <v>8134</v>
          </cell>
          <cell r="AV439">
            <v>45064</v>
          </cell>
          <cell r="AW439">
            <v>63474416</v>
          </cell>
          <cell r="AX439" t="str">
            <v>A-02-02-02-008-003-01</v>
          </cell>
          <cell r="AY439" t="str">
            <v>SERVICIOS DE CONSULTORÍA EN ADMINISTRACIÓN Y SERVICIOS DE GESTIÓN; SERVICIOS DE TECNOLOGÍA DE LA INFORMACIÓN</v>
          </cell>
          <cell r="AZ439" t="str">
            <v>SEGUROS DEL ESTADO</v>
          </cell>
          <cell r="BA439" t="str">
            <v>25-46-101027997</v>
          </cell>
          <cell r="BB439">
            <v>45064</v>
          </cell>
          <cell r="BC439" t="str">
            <v>CUMPLIMIENTO</v>
          </cell>
          <cell r="BD439">
            <v>25</v>
          </cell>
          <cell r="BE439">
            <v>15868604</v>
          </cell>
          <cell r="BF439">
            <v>45064</v>
          </cell>
          <cell r="BG439">
            <v>45065</v>
          </cell>
          <cell r="BH439">
            <v>45474</v>
          </cell>
          <cell r="BI439">
            <v>45065</v>
          </cell>
          <cell r="BJ439" t="str">
            <v>D. DE GESTION DE LOS RECURSOS FINANCIEROS DE LA SALUD</v>
          </cell>
          <cell r="BK439" t="str">
            <v>CARMEN ROCIO RANGEL QUINTERO</v>
          </cell>
          <cell r="BM439">
            <v>40048243</v>
          </cell>
          <cell r="BN439" t="str">
            <v>DIRECCION GESTION RECURSOS FINANCIEROS DE SALUD</v>
          </cell>
          <cell r="BO439" t="str">
            <v>DIRECTORA</v>
          </cell>
          <cell r="BP439" t="str">
            <v>LAURA SANCHEZ SANTAMARIA</v>
          </cell>
          <cell r="BQ439" t="str">
            <v>TERMINADO</v>
          </cell>
          <cell r="BX439">
            <v>45247</v>
          </cell>
          <cell r="BY439">
            <v>123</v>
          </cell>
        </row>
        <row r="440">
          <cell r="C440">
            <v>712</v>
          </cell>
          <cell r="D440" t="str">
            <v>ADRES-CPS-712-2023</v>
          </cell>
          <cell r="E440" t="str">
            <v>CONTRATACION DIRECTA</v>
          </cell>
          <cell r="F440" t="str">
            <v>PRESTACION DE SERVICIOS PROFESIONALES</v>
          </cell>
          <cell r="G440" t="str">
            <v>INICIAL</v>
          </cell>
          <cell r="H440">
            <v>45089</v>
          </cell>
          <cell r="I440" t="str">
            <v>JENNY MARCELA PATIÑO CORREDOR</v>
          </cell>
          <cell r="J440" t="str">
            <v>CC</v>
          </cell>
          <cell r="K440">
            <v>1018408338</v>
          </cell>
          <cell r="L440">
            <v>3</v>
          </cell>
          <cell r="N440" t="str">
            <v>N</v>
          </cell>
          <cell r="O440" t="str">
            <v>N/A</v>
          </cell>
          <cell r="P440" t="str">
            <v>N/A</v>
          </cell>
          <cell r="Q440" t="str">
            <v>N/A</v>
          </cell>
          <cell r="R440">
            <v>45091</v>
          </cell>
          <cell r="S440">
            <v>45291</v>
          </cell>
          <cell r="T440">
            <v>200</v>
          </cell>
          <cell r="U440">
            <v>45291</v>
          </cell>
          <cell r="W440" t="str">
            <v>Prestar servicios profesionales para apoyar a las dependencias de la ADRES en el proceso de notificación de actos administrativos expedidos por la entidad.</v>
          </cell>
          <cell r="X440" t="str">
            <v xml:space="preserve">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 </v>
          </cell>
          <cell r="Z440">
            <v>93151501</v>
          </cell>
          <cell r="AA440">
            <v>29830794</v>
          </cell>
          <cell r="AB440">
            <v>29830794</v>
          </cell>
          <cell r="AM440">
            <v>4261542</v>
          </cell>
          <cell r="AQ440" t="str">
            <v>N/A</v>
          </cell>
          <cell r="AR440">
            <v>770</v>
          </cell>
          <cell r="AS440">
            <v>45072</v>
          </cell>
          <cell r="AT440">
            <v>153415512</v>
          </cell>
          <cell r="AU440">
            <v>10117</v>
          </cell>
          <cell r="AV440">
            <v>45091</v>
          </cell>
          <cell r="AW440">
            <v>29830794</v>
          </cell>
          <cell r="AX440" t="str">
            <v>A-02-02-02-008-003-09</v>
          </cell>
          <cell r="AY440" t="str">
            <v>OTROS SERVICIOS PROFESIONALES Y TÉCNICOS N.C.P</v>
          </cell>
          <cell r="AZ440" t="str">
            <v>SEGUROS DEL ESTADO</v>
          </cell>
          <cell r="BA440" t="str">
            <v>14-46-101095429</v>
          </cell>
          <cell r="BB440">
            <v>45090</v>
          </cell>
          <cell r="BC440" t="str">
            <v>CUMPLIMIENTO</v>
          </cell>
          <cell r="BD440">
            <v>25</v>
          </cell>
          <cell r="BE440">
            <v>7457698.5</v>
          </cell>
          <cell r="BF440">
            <v>45089</v>
          </cell>
          <cell r="BG440">
            <v>45091</v>
          </cell>
          <cell r="BH440">
            <v>45473</v>
          </cell>
          <cell r="BI440">
            <v>45091</v>
          </cell>
          <cell r="BJ440" t="str">
            <v>O. ASESORA JURIDICA</v>
          </cell>
          <cell r="BK440" t="str">
            <v>LUIS MIGUEL RODRIGUEZ GARZON-MARCOS JAHER PARRA OVIEDO-ALISSON VALENTINA PINEDA LOPEZ RAD 20236400057223 A PARTIR DEL 13 DE SEPTIEMBRE</v>
          </cell>
          <cell r="BL440"/>
          <cell r="BM440">
            <v>79882728</v>
          </cell>
          <cell r="BN440" t="str">
            <v>O. ASESORA JURIDICA</v>
          </cell>
          <cell r="BO440" t="str">
            <v>JEFE</v>
          </cell>
          <cell r="BP440" t="str">
            <v>JOSE WILLMAN TORRRES GOMEZ</v>
          </cell>
          <cell r="BQ440" t="str">
            <v>EN EJECUCION</v>
          </cell>
        </row>
        <row r="441">
          <cell r="C441">
            <v>234</v>
          </cell>
          <cell r="D441" t="str">
            <v>ADRES-CPS-234-2023</v>
          </cell>
          <cell r="E441" t="str">
            <v>CONTRATACION DIRECTA</v>
          </cell>
          <cell r="F441" t="str">
            <v>PRESTACION DE SERVICIOS PROFESIONALES</v>
          </cell>
          <cell r="G441" t="str">
            <v>INICIAL</v>
          </cell>
          <cell r="H441">
            <v>44956</v>
          </cell>
          <cell r="I441" t="str">
            <v>MIGUEL GARCIA CANCINO</v>
          </cell>
          <cell r="J441" t="str">
            <v>CC</v>
          </cell>
          <cell r="K441">
            <v>91256339</v>
          </cell>
          <cell r="L441">
            <v>1</v>
          </cell>
          <cell r="M441" t="str">
            <v>Bogotá</v>
          </cell>
          <cell r="N441" t="str">
            <v>N</v>
          </cell>
          <cell r="O441" t="str">
            <v>N/A</v>
          </cell>
          <cell r="P441" t="str">
            <v>N/A</v>
          </cell>
          <cell r="Q441" t="str">
            <v>N/A</v>
          </cell>
          <cell r="R441">
            <v>44963</v>
          </cell>
          <cell r="S441">
            <v>45082</v>
          </cell>
          <cell r="T441">
            <v>119</v>
          </cell>
          <cell r="U441">
            <v>45082</v>
          </cell>
          <cell r="W441" t="str">
            <v>Prestar servicios profesionales especializados a la DOP realizando acompañamiento en las validaciones financieras de los procesos de reconocimiento y pago de servicios y tecnologías en salud no financiadas con la UPC.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441" t="str">
            <v>1. Efectuar la revisión. verificación y hacer seguimiento a el flujo de los recursos asignados
a los diferentes rubros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Elaborar informes de balance bimensual de los pagos y giros ordenados por la DOP y
realizar recomendaciones para la mejora continua.
3. Realizar análisis de los indicadores de gestión financiera de los asuntos asignados a la
DOP.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Efectuar conceptos sobre los Craiterios financieros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7. Revisar y validar los giros que sean de aprobación de la DOP sobre los Craiterios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8. Realizar análisis financiero del impacto de proyectos de ley. actos legislativos. leyes y
actos administrativos para los asuntos asignados a la DOP.
9. Las demás actividades que se deriven del objeto y naturaleza del contrato. que para el
efecto le asigne la Dirección de Otras Prestaciones.</v>
          </cell>
          <cell r="Y441">
            <v>398</v>
          </cell>
          <cell r="Z441">
            <v>93151501</v>
          </cell>
          <cell r="AA441">
            <v>68000000</v>
          </cell>
          <cell r="AB441">
            <v>68000000</v>
          </cell>
          <cell r="AM441" t="str">
            <v>14285714.29</v>
          </cell>
          <cell r="AN441" t="str">
            <v>S</v>
          </cell>
          <cell r="AO441" t="str">
            <v>2714285.71</v>
          </cell>
          <cell r="AP441" t="e">
            <v>#VALUE!</v>
          </cell>
          <cell r="AQ441" t="str">
            <v>N/A</v>
          </cell>
          <cell r="AR441">
            <v>471</v>
          </cell>
          <cell r="AS441">
            <v>44936</v>
          </cell>
          <cell r="AT441">
            <v>68000000</v>
          </cell>
          <cell r="AU441">
            <v>2422</v>
          </cell>
          <cell r="AV441">
            <v>44957</v>
          </cell>
          <cell r="AW441">
            <v>68000000</v>
          </cell>
          <cell r="AX441" t="str">
            <v>A-02-02-02-008-003-01</v>
          </cell>
          <cell r="AY441" t="str">
            <v>SERVICIOS DE CONSULTORÍA EN ADMINISTRACIÓN Y SERVICIOS DE GESTIÓN; SERVICIOS DE TECNOLOGÍA DE LA INFORMACIÓN</v>
          </cell>
          <cell r="AZ441" t="str">
            <v>ASEGURADORA SOLIDARIA DE COLOMBIA</v>
          </cell>
          <cell r="BA441" t="str">
            <v>380-47-994000131496</v>
          </cell>
          <cell r="BB441">
            <v>44958</v>
          </cell>
          <cell r="BC441" t="str">
            <v>CUMPLIMIENTO</v>
          </cell>
          <cell r="BD441">
            <v>25</v>
          </cell>
          <cell r="BE441">
            <v>17000000</v>
          </cell>
          <cell r="BF441">
            <v>44956</v>
          </cell>
          <cell r="BG441">
            <v>44959</v>
          </cell>
          <cell r="BH441">
            <v>45263</v>
          </cell>
          <cell r="BI441">
            <v>44958</v>
          </cell>
          <cell r="BJ441" t="str">
            <v>D. OTRAS PRESTACIONES</v>
          </cell>
          <cell r="BK441" t="str">
            <v>JAIRO EDISON TIRADO MARTINEZ</v>
          </cell>
          <cell r="BM441">
            <v>80020032</v>
          </cell>
          <cell r="BN441" t="str">
            <v>D. OTRAS PRESTACIONES</v>
          </cell>
          <cell r="BO441" t="str">
            <v>JEFE</v>
          </cell>
          <cell r="BP441" t="str">
            <v>LAURA SANCHEZ SANTAMARIA</v>
          </cell>
          <cell r="BQ441" t="str">
            <v>TERMINADO</v>
          </cell>
          <cell r="BR441" t="str">
            <v>MASCULINO</v>
          </cell>
          <cell r="BS441" t="str">
            <v>Bogotá</v>
          </cell>
          <cell r="BT441" t="str">
            <v>Cra 9 147 46 AP 202</v>
          </cell>
          <cell r="BU441">
            <v>3017569775</v>
          </cell>
          <cell r="BV441" t="str">
            <v>1miguelgarcia1@gmail.com</v>
          </cell>
          <cell r="BW441">
            <v>24847</v>
          </cell>
          <cell r="BX441">
            <v>45247</v>
          </cell>
          <cell r="BY441">
            <v>55</v>
          </cell>
          <cell r="BZ441" t="str">
            <v>COMPENSAR</v>
          </cell>
          <cell r="CA441" t="str">
            <v>COLPENSIONES</v>
          </cell>
          <cell r="CB441" t="str">
            <v>POSITIVA</v>
          </cell>
          <cell r="CC441" t="str">
            <v>ADM PUBLICO-ESP EN GERENCIA DE INSTITUCIONES DE SEGURIDAD SOCIAL EN SALUD-MAGISTER EN ECONOMIA</v>
          </cell>
          <cell r="CH441" t="str">
            <v>CO1.PCCNTR.4512866</v>
          </cell>
        </row>
        <row r="442">
          <cell r="C442">
            <v>454</v>
          </cell>
          <cell r="D442" t="str">
            <v>ADRES-CPS-454-2023</v>
          </cell>
          <cell r="E442" t="str">
            <v>CONTRATACION DIRECTA</v>
          </cell>
          <cell r="F442" t="str">
            <v>PRESTACION DE SERVICIOS DE APOYO A LA GESTION</v>
          </cell>
          <cell r="G442" t="str">
            <v>INICIAL</v>
          </cell>
          <cell r="H442">
            <v>45040</v>
          </cell>
          <cell r="I442" t="str">
            <v>JENNY PAOLA MURILLO PULIDO</v>
          </cell>
          <cell r="J442" t="str">
            <v>CC</v>
          </cell>
          <cell r="K442">
            <v>1030529503</v>
          </cell>
          <cell r="L442">
            <v>5</v>
          </cell>
          <cell r="M442" t="str">
            <v>Bogotá</v>
          </cell>
          <cell r="N442" t="str">
            <v>N</v>
          </cell>
          <cell r="O442" t="str">
            <v>N/A</v>
          </cell>
          <cell r="P442" t="str">
            <v>N/A</v>
          </cell>
          <cell r="Q442" t="str">
            <v>N/A</v>
          </cell>
          <cell r="R442">
            <v>45044</v>
          </cell>
          <cell r="S442">
            <v>45291</v>
          </cell>
          <cell r="T442">
            <v>247</v>
          </cell>
          <cell r="U442">
            <v>45291</v>
          </cell>
          <cell r="V442" t="str">
            <v>15 TFTL/TL+4 ME O 6 SES+4 ME</v>
          </cell>
          <cell r="W44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4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42">
            <v>93151501</v>
          </cell>
          <cell r="AA442">
            <v>38460399</v>
          </cell>
          <cell r="AB442">
            <v>38460399</v>
          </cell>
          <cell r="AM442">
            <v>4048463</v>
          </cell>
          <cell r="AQ442" t="str">
            <v>N/A</v>
          </cell>
          <cell r="AR442">
            <v>605</v>
          </cell>
          <cell r="AS442">
            <v>45016</v>
          </cell>
          <cell r="AT442">
            <v>1999940748</v>
          </cell>
          <cell r="AU442">
            <v>6259</v>
          </cell>
          <cell r="AV442">
            <v>45041</v>
          </cell>
          <cell r="AW442">
            <v>38460399</v>
          </cell>
          <cell r="AX442" t="str">
            <v>A-02-02-02-008-003-01</v>
          </cell>
          <cell r="AY442" t="str">
            <v>SERVICIOS DE CONSULTORÍA EN ADMINISTRACIÓN Y SERVICIOS DE GESTIÓN; SERVICIOS DE TECNOLOGÍA DE LA INFORMACIÓN</v>
          </cell>
          <cell r="AZ442" t="str">
            <v>ASEGURADORA SOLIDARIA DE COLOMBIA</v>
          </cell>
          <cell r="BA442" t="str">
            <v>376-47-994000021098</v>
          </cell>
          <cell r="BB442">
            <v>45043</v>
          </cell>
          <cell r="BC442" t="str">
            <v>CUMPLIMIENTO</v>
          </cell>
          <cell r="BD442">
            <v>25</v>
          </cell>
          <cell r="BE442">
            <v>9615099.75</v>
          </cell>
          <cell r="BF442">
            <v>45040</v>
          </cell>
          <cell r="BG442">
            <v>45044</v>
          </cell>
          <cell r="BH442">
            <v>45474</v>
          </cell>
          <cell r="BI442">
            <v>45042</v>
          </cell>
          <cell r="BJ442" t="str">
            <v>D. OTRAS PRESTACIONES</v>
          </cell>
          <cell r="BK442" t="str">
            <v>JULIAN ANDRES BURITICA MEJIA-EDINSON MAURICIO HERNANDEZ MANRIQUE RAD 20236400056443 A PARTIR DEL 11 AL 29 DE SEPTIEMBRE</v>
          </cell>
          <cell r="BM442">
            <v>1078366532</v>
          </cell>
          <cell r="BN442" t="str">
            <v>GRUPO DE GESTIÓN DE RECONOCIMIENTOS</v>
          </cell>
          <cell r="BO442" t="str">
            <v>GESTOR DE OPERACIONES</v>
          </cell>
          <cell r="BP442" t="str">
            <v>LAURA SANCHEZ SANTAMARIA</v>
          </cell>
          <cell r="BQ442" t="str">
            <v>EN EJECUCION</v>
          </cell>
          <cell r="BX442">
            <v>45247</v>
          </cell>
          <cell r="BY442">
            <v>123</v>
          </cell>
        </row>
        <row r="443">
          <cell r="C443">
            <v>53</v>
          </cell>
          <cell r="D443" t="str">
            <v>ADRES-CPS-053-2023</v>
          </cell>
          <cell r="E443" t="str">
            <v>CONTRATACION DIRECTA</v>
          </cell>
          <cell r="F443" t="str">
            <v>PRESTACION DE SERVICIOS PROFESIONALES</v>
          </cell>
          <cell r="G443" t="str">
            <v>INICIAL</v>
          </cell>
          <cell r="H443">
            <v>44944</v>
          </cell>
          <cell r="I443" t="str">
            <v>DANIEL EDUARDO CABEZAS MURILLO</v>
          </cell>
          <cell r="J443" t="str">
            <v>CC</v>
          </cell>
          <cell r="K443">
            <v>94371028</v>
          </cell>
          <cell r="L443">
            <v>9</v>
          </cell>
          <cell r="M443" t="str">
            <v>Bogotá</v>
          </cell>
          <cell r="N443" t="str">
            <v>N</v>
          </cell>
          <cell r="O443" t="str">
            <v>N/A</v>
          </cell>
          <cell r="P443" t="str">
            <v>N/A</v>
          </cell>
          <cell r="Q443" t="str">
            <v>N/A</v>
          </cell>
          <cell r="R443">
            <v>44949</v>
          </cell>
          <cell r="S443">
            <v>45068</v>
          </cell>
          <cell r="T443">
            <v>119</v>
          </cell>
          <cell r="U443">
            <v>45068</v>
          </cell>
          <cell r="V443" t="str">
            <v>2 TP+MA+60 MEPR</v>
          </cell>
          <cell r="W443" t="str">
            <v>Prestar servicios profesionales para asesorar e implementar las diferentes iniciativas. en especial el seguimiento de proyectos. el Marco de Interoperabilidad. el apoyo al proyecto de gobierno de datos y al proyecto de arquitectura empresarial de la Oficina Asesora de Planeación y Control de Riesgos</v>
          </cell>
          <cell r="X443" t="str">
            <v>1. Asesorar en el proyecto de interoperabilidad y acompañar a las dependencias de la ADRES en su implementación y promover la documentación permanente de los servicios según el plan de trabajo. 2. Asesorar en actividades de implementación de los instrumentos de planeación. seguimiento y evaluación de proyectos en el marco del Sistema Integrado de Gestión Institucional -SIGI de la ADRES. 3. Asesorar a la Oficina Asesora de Planeación en el mantenimiento y mejora continua del Sistema Integrado de Gestión Institucional (SIGI) de acuerdo con la estrategia y plan de acción definido para la vigencia. en el marco de la integración con otros sistemas y del Modelo Integrado de Planeación y Gestión (MIPG) 4. Acompañar el seguimiento a objetivos. metas e indicadores de los planes. proyectos y procesos institucionales. de conformidad con la estrategia y el plan de acción de la dependencia para la vigencia. 5. Realizar los desplazamientos que se requieran a la ADRES para el desarrollo de sus obligaciones acorde con la solicitud del supervisor o jefe del área a la que ha sido asignado. 6. Acompañar a las Dependencias para la aplicación de acciones propuestas por la Oficina Asesora de Planeación en mejora de la Planeación estratégica y la Gestión Institucional.7. Apoyar a los lideres de procesos para el cumplimiento de los requisitos del Sistema Integrado
de Gestión Institucional y Evaluación. desde la definición de especificaciones. la actualización
documental de Manuales. procesos. procedimientos e instructivos. la identificación de
normatividad vigente aplicable. la implementación de puntos de control. acciones preventivas y
correctivas notas de mejora. auditorías internas. actualización documental. gestión del Riesgo.
8. Asesorar a la Oficina Asesora de Planeación especialmente en Prestar servicios profesionales
para asesorar e implementar las diferentes iniciativas. en especial el seguimiento de proyectos. el
Marco de Interoperabilidad. el apoyo al proyecto de gobierno de datos y al proyecto de arquitectura
empresarial de la Oficina Asesora de Planeación y control de Riesgos
9. Prestar apoyo a la supervisión de contratos de la Oficina Asesora de Planeación y Control de
Riesgos.
10. Contribuir como enlace en apoyo a las dependencias en actividades de la OAPCra. 11. Cumplir
con las demás actividades asignadas durante el desarrollo acorde con el objeto contractual</v>
          </cell>
          <cell r="Y443">
            <v>195</v>
          </cell>
          <cell r="Z443">
            <v>80101604</v>
          </cell>
          <cell r="AA443">
            <v>57120000</v>
          </cell>
          <cell r="AB443">
            <v>57120000</v>
          </cell>
          <cell r="AM443">
            <v>14280000</v>
          </cell>
          <cell r="AQ443" t="str">
            <v>N/A</v>
          </cell>
          <cell r="AR443">
            <v>412</v>
          </cell>
          <cell r="AS443">
            <v>44932</v>
          </cell>
          <cell r="AT443">
            <v>57120000</v>
          </cell>
          <cell r="AU443">
            <v>425</v>
          </cell>
          <cell r="AV443">
            <v>44945</v>
          </cell>
          <cell r="AW443">
            <v>57120000</v>
          </cell>
          <cell r="AX443" t="str">
            <v>A-02-02-02-008-003-01</v>
          </cell>
          <cell r="AY443" t="str">
            <v>SERVICIOS DE CONSULTORÍA EN ADMINISTRACIÓN Y SERVICIOS DE GESTIÓN; SERVICIOS DE TECNOLOGÍA DE LA INFORMACIÓN</v>
          </cell>
          <cell r="AZ443" t="str">
            <v>SEGUROS DEL ESTADO</v>
          </cell>
          <cell r="BA443" t="str">
            <v>15-46-101029985</v>
          </cell>
          <cell r="BB443">
            <v>44944</v>
          </cell>
          <cell r="BC443" t="str">
            <v>CUMPLIMIENTO</v>
          </cell>
          <cell r="BD443">
            <v>25</v>
          </cell>
          <cell r="BE443">
            <v>14280000</v>
          </cell>
          <cell r="BF443">
            <v>44944</v>
          </cell>
          <cell r="BG443">
            <v>44945</v>
          </cell>
          <cell r="BH443">
            <v>45260</v>
          </cell>
          <cell r="BI443">
            <v>44946</v>
          </cell>
          <cell r="BJ443" t="str">
            <v>O. ASESORA DE PLANEACION Y CONTROL DE RIESGOS</v>
          </cell>
          <cell r="BK443" t="str">
            <v>LINA JIMENA OCAMPO ARIAS</v>
          </cell>
          <cell r="BM443">
            <v>29662996</v>
          </cell>
          <cell r="BN443" t="str">
            <v>O. ASESORA DE PLANEACION Y CONTROL DE RIESGOS</v>
          </cell>
          <cell r="BO443" t="str">
            <v>GESTOR DE OPERACIONES</v>
          </cell>
          <cell r="BP443" t="str">
            <v>KELLY JHOANA ITURRIAGO TORREGROSA</v>
          </cell>
          <cell r="BQ443" t="str">
            <v>TERMINADO</v>
          </cell>
          <cell r="BR443" t="str">
            <v>MASCULINO</v>
          </cell>
          <cell r="BS443" t="str">
            <v>Bogotá</v>
          </cell>
          <cell r="BT443" t="str">
            <v>Cra 45 44 21 Apto 902 Torre 1 Rafael Nunez Rafael Uribe Uribe</v>
          </cell>
          <cell r="BU443">
            <v>3150439</v>
          </cell>
          <cell r="BV443" t="str">
            <v>vodanco@gmail.com</v>
          </cell>
          <cell r="BW443">
            <v>26274</v>
          </cell>
          <cell r="BX443">
            <v>45247</v>
          </cell>
          <cell r="BY443">
            <v>51</v>
          </cell>
          <cell r="BZ443" t="str">
            <v>COMPENSAR</v>
          </cell>
          <cell r="CA443" t="str">
            <v>COLFONDOS</v>
          </cell>
          <cell r="CB443" t="str">
            <v>POSITIVA</v>
          </cell>
          <cell r="CC443" t="str">
            <v>ADM PUBLICA</v>
          </cell>
          <cell r="CH443" t="str">
            <v>CO1.PCCNTR.4420861</v>
          </cell>
        </row>
        <row r="444">
          <cell r="C444">
            <v>781</v>
          </cell>
          <cell r="D444" t="str">
            <v>ADRES-CPS-781-2023</v>
          </cell>
          <cell r="E444" t="str">
            <v>CONTRATACION DIRECTA</v>
          </cell>
          <cell r="F444" t="str">
            <v>PRESTACION DE SERVICIOS PROFESIONALES</v>
          </cell>
          <cell r="G444" t="str">
            <v>INICIAL</v>
          </cell>
          <cell r="H444">
            <v>45092</v>
          </cell>
          <cell r="I444" t="str">
            <v>JENNY PAOLA PORTUGAL FORERO</v>
          </cell>
          <cell r="J444" t="str">
            <v>CC</v>
          </cell>
          <cell r="K444">
            <v>1015397352</v>
          </cell>
          <cell r="L444">
            <v>7</v>
          </cell>
          <cell r="N444" t="str">
            <v>N</v>
          </cell>
          <cell r="O444" t="str">
            <v>N/A</v>
          </cell>
          <cell r="P444" t="str">
            <v>N/A</v>
          </cell>
          <cell r="Q444" t="str">
            <v>N/A</v>
          </cell>
          <cell r="R444">
            <v>45093</v>
          </cell>
          <cell r="S444">
            <v>45291</v>
          </cell>
          <cell r="T444">
            <v>198</v>
          </cell>
          <cell r="U444">
            <v>45291</v>
          </cell>
          <cell r="V444" t="str">
            <v>13 TP+25 MEP</v>
          </cell>
          <cell r="W444"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44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444">
            <v>93151501</v>
          </cell>
          <cell r="AA444">
            <v>36279509</v>
          </cell>
          <cell r="AB444">
            <v>36279509</v>
          </cell>
          <cell r="AM444">
            <v>5182787</v>
          </cell>
          <cell r="AQ444" t="str">
            <v>N/A</v>
          </cell>
          <cell r="AR444">
            <v>687</v>
          </cell>
          <cell r="AS444">
            <v>45062</v>
          </cell>
          <cell r="AT444">
            <v>943267234</v>
          </cell>
          <cell r="AU444">
            <v>10145</v>
          </cell>
          <cell r="AV444">
            <v>45092</v>
          </cell>
          <cell r="AW444">
            <v>36279509</v>
          </cell>
          <cell r="AX444" t="str">
            <v>A-02-02-02-008-003-01</v>
          </cell>
          <cell r="AY444" t="str">
            <v>SERVICIOS DE CONSULTORÍA EN ADMINISTRACIÓN Y SERVICIOS DE GESTIÓN; SERVICIOS DE TECNOLOGÍA DE LA INFORMACIÓN</v>
          </cell>
          <cell r="AZ444" t="str">
            <v>SEGUROS DEL ESTADO</v>
          </cell>
          <cell r="BA444" t="str">
            <v>14-44-101185185</v>
          </cell>
          <cell r="BB444">
            <v>45092</v>
          </cell>
          <cell r="BC444" t="str">
            <v>CUMPLIMIENTO</v>
          </cell>
          <cell r="BD444">
            <v>25</v>
          </cell>
          <cell r="BE444">
            <v>9069877.25</v>
          </cell>
          <cell r="BF444">
            <v>45092</v>
          </cell>
          <cell r="BG444">
            <v>45093</v>
          </cell>
          <cell r="BH444">
            <v>45493</v>
          </cell>
          <cell r="BI444">
            <v>45093</v>
          </cell>
          <cell r="BJ444" t="str">
            <v>D. OTRAS PRESTACIONES</v>
          </cell>
          <cell r="BK444" t="str">
            <v>LEIDY JANNETH LUIS CUERVO-LUISA FERNANDA DÍAZ GONZÁLEZ RAD 20236400064913 A PARTIR DEL 13 DE OCTUBRE AL 3 DE NOVIEMBRE</v>
          </cell>
          <cell r="BM444">
            <v>53062135</v>
          </cell>
          <cell r="BN444" t="str">
            <v>GRUPO DE VALIDACIÓN DE RESULTADOS DE AUDITORÍA</v>
          </cell>
          <cell r="BO444" t="str">
            <v>GESTOR DE OPERACIONES</v>
          </cell>
          <cell r="BP444" t="str">
            <v>JENNY CAROLINA GARCIA VARON</v>
          </cell>
          <cell r="BQ444" t="str">
            <v>EN EJECUCION</v>
          </cell>
        </row>
        <row r="445">
          <cell r="C445">
            <v>652</v>
          </cell>
          <cell r="D445" t="str">
            <v>ADRES-CPS-652-2023</v>
          </cell>
          <cell r="E445" t="str">
            <v>CONTRATACION DIRECTA</v>
          </cell>
          <cell r="F445" t="str">
            <v>PRESTACION DE SERVICIOS PROFESIONALES</v>
          </cell>
          <cell r="G445" t="str">
            <v>CESION</v>
          </cell>
          <cell r="H445">
            <v>45170</v>
          </cell>
          <cell r="I445" t="str">
            <v xml:space="preserve">JESSICA ALEJANDRA POVEDA RODRIGUEZ </v>
          </cell>
          <cell r="J445" t="str">
            <v>CC</v>
          </cell>
          <cell r="K445">
            <v>1075664334</v>
          </cell>
          <cell r="L445">
            <v>8</v>
          </cell>
          <cell r="M445" t="str">
            <v>Bogotá</v>
          </cell>
          <cell r="N445" t="str">
            <v>N</v>
          </cell>
          <cell r="O445" t="str">
            <v>N/A</v>
          </cell>
          <cell r="P445" t="str">
            <v>N/A</v>
          </cell>
          <cell r="Q445" t="str">
            <v>N/A</v>
          </cell>
          <cell r="R445">
            <v>45170</v>
          </cell>
          <cell r="S445">
            <v>45291</v>
          </cell>
          <cell r="T445">
            <v>121</v>
          </cell>
          <cell r="U445">
            <v>45291</v>
          </cell>
          <cell r="V445">
            <v>11</v>
          </cell>
          <cell r="W445"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445"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445">
            <v>80121706</v>
          </cell>
          <cell r="AA445">
            <v>0</v>
          </cell>
          <cell r="AB445">
            <v>0</v>
          </cell>
          <cell r="AE445">
            <v>45170</v>
          </cell>
          <cell r="AF445">
            <v>36275200</v>
          </cell>
          <cell r="AM445">
            <v>6976000</v>
          </cell>
          <cell r="AQ445" t="str">
            <v>N/A</v>
          </cell>
          <cell r="AR445">
            <v>767</v>
          </cell>
          <cell r="AS445">
            <v>45071</v>
          </cell>
          <cell r="AT445">
            <v>819819520</v>
          </cell>
          <cell r="AU445">
            <v>23611</v>
          </cell>
          <cell r="AV445">
            <v>45170</v>
          </cell>
          <cell r="AW445">
            <v>36275200</v>
          </cell>
          <cell r="AX445" t="str">
            <v>A-02-02-02-008-002-01</v>
          </cell>
          <cell r="AY445" t="str">
            <v>SERVICIOS JURÍDICOS</v>
          </cell>
          <cell r="AZ445" t="str">
            <v>SEGUROS DEL ESTADO</v>
          </cell>
          <cell r="BA445" t="str">
            <v>33-44-101241786</v>
          </cell>
          <cell r="BB445">
            <v>45170</v>
          </cell>
          <cell r="BC445" t="str">
            <v>CUMPLIMIENTO</v>
          </cell>
          <cell r="BD445">
            <v>25</v>
          </cell>
          <cell r="BE445">
            <v>0</v>
          </cell>
          <cell r="BF445">
            <v>45170</v>
          </cell>
          <cell r="BG445">
            <v>45170</v>
          </cell>
          <cell r="BH445">
            <v>45478</v>
          </cell>
          <cell r="BI445">
            <v>45170</v>
          </cell>
          <cell r="BJ445" t="str">
            <v>O. ASESORA JURIDICA</v>
          </cell>
          <cell r="BK445" t="str">
            <v xml:space="preserve">CLAUDIA PAOLA PEREZ SUA-CRISTIAN DAVID PAEZ PAEZ RAD 20236400056933 A PARTIR DEL 11 DE SEPTIEMBRE AL 2 DE OCTUBRE </v>
          </cell>
          <cell r="BM445">
            <v>1014242822</v>
          </cell>
          <cell r="BN445" t="str">
            <v>GRUPO DE REPRESENTACION JUDICIAL</v>
          </cell>
          <cell r="BO445" t="str">
            <v>GESTOR DE OPERACIONES</v>
          </cell>
          <cell r="BP445" t="str">
            <v>DIANA CAROLINA BONILLA RODRIGUEZ</v>
          </cell>
          <cell r="BQ445" t="str">
            <v>EN EJECUCION</v>
          </cell>
          <cell r="BR445" t="str">
            <v>FEMENINO</v>
          </cell>
          <cell r="BS445" t="str">
            <v>Bogotá</v>
          </cell>
          <cell r="BT445" t="str">
            <v>Cra 82A 6 37 325 Castilla</v>
          </cell>
          <cell r="BV445" t="str">
            <v>jessicapoveda07@gmail.com</v>
          </cell>
          <cell r="BW445">
            <v>33429</v>
          </cell>
          <cell r="BX445">
            <v>45247</v>
          </cell>
          <cell r="BY445">
            <v>32</v>
          </cell>
          <cell r="BZ445" t="str">
            <v>SANITAS</v>
          </cell>
          <cell r="CA445" t="str">
            <v>PORVENIR</v>
          </cell>
          <cell r="CB445" t="str">
            <v>POSITIVA</v>
          </cell>
          <cell r="CC445" t="str">
            <v>ABOGADA-A ESP EN DERECHO DEL ADMINISTR</v>
          </cell>
        </row>
        <row r="446">
          <cell r="C446">
            <v>827</v>
          </cell>
          <cell r="D446" t="str">
            <v>ADRES-RE-503-2023</v>
          </cell>
          <cell r="E446" t="str">
            <v>CONTRATACION DIRECTA</v>
          </cell>
          <cell r="F446" t="str">
            <v>ORDEN DE COMPRA</v>
          </cell>
          <cell r="G446" t="str">
            <v>INICIAL</v>
          </cell>
          <cell r="H446">
            <v>45099</v>
          </cell>
          <cell r="I446" t="str">
            <v>OPS/OMS</v>
          </cell>
          <cell r="J446" t="str">
            <v>Nit</v>
          </cell>
          <cell r="K446">
            <v>800091074</v>
          </cell>
          <cell r="L446">
            <v>6</v>
          </cell>
          <cell r="M446" t="str">
            <v>Bogotá</v>
          </cell>
          <cell r="N446" t="str">
            <v>J</v>
          </cell>
          <cell r="O446" t="str">
            <v>Gina Tambini Gomez</v>
          </cell>
          <cell r="P446"/>
          <cell r="Q446" t="str">
            <v>N/A</v>
          </cell>
          <cell r="R446">
            <v>45100</v>
          </cell>
          <cell r="S446">
            <v>45199</v>
          </cell>
          <cell r="T446">
            <v>99</v>
          </cell>
          <cell r="U446">
            <v>45199</v>
          </cell>
          <cell r="W446" t="str">
            <v>Adquisición de medicamentos para el tratamiento del virus de la hepatitis C por intermedio del Fondo Rotatorio Regional para la Adquisición de Productos Estratégicos de Salud Pública OPS/OMS con cargo a los recursos administrados por la ADRES</v>
          </cell>
          <cell r="AA446">
            <v>37043571600</v>
          </cell>
          <cell r="AB446">
            <v>37043571600</v>
          </cell>
          <cell r="BP446" t="str">
            <v>JOSE WILLMAN TORRRES GOMEZ</v>
          </cell>
          <cell r="BQ446" t="str">
            <v>TERMINADO</v>
          </cell>
        </row>
        <row r="447">
          <cell r="C447">
            <v>774</v>
          </cell>
          <cell r="D447" t="str">
            <v>ADRES-CPS-774-2023</v>
          </cell>
          <cell r="E447" t="str">
            <v>CONTRATACION DIRECTA</v>
          </cell>
          <cell r="F447" t="str">
            <v>PRESTACION DE SERVICIOS DE APOYO A LA GESTION</v>
          </cell>
          <cell r="G447" t="str">
            <v>INICIAL</v>
          </cell>
          <cell r="H447">
            <v>45091</v>
          </cell>
          <cell r="I447" t="str">
            <v>JESUS ALEJANDRO PEÑA GRANADOS</v>
          </cell>
          <cell r="J447" t="str">
            <v>CC</v>
          </cell>
          <cell r="K447">
            <v>80857805</v>
          </cell>
          <cell r="L447">
            <v>1</v>
          </cell>
          <cell r="N447" t="str">
            <v>N</v>
          </cell>
          <cell r="O447" t="str">
            <v>N/A</v>
          </cell>
          <cell r="P447" t="str">
            <v>N/A</v>
          </cell>
          <cell r="Q447" t="str">
            <v>N/A</v>
          </cell>
          <cell r="R447">
            <v>45093</v>
          </cell>
          <cell r="S447">
            <v>45291</v>
          </cell>
          <cell r="T447">
            <v>198</v>
          </cell>
          <cell r="U447">
            <v>45291</v>
          </cell>
          <cell r="V447" t="str">
            <v>15 TFTL/TL+4 ME O 6 SES+4 ME</v>
          </cell>
          <cell r="W44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4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447">
            <v>93151501</v>
          </cell>
          <cell r="AA447">
            <v>32387704</v>
          </cell>
          <cell r="AB447">
            <v>32387704</v>
          </cell>
          <cell r="AM447">
            <v>4048463</v>
          </cell>
          <cell r="AQ447" t="str">
            <v>N/A</v>
          </cell>
          <cell r="AR447">
            <v>737</v>
          </cell>
          <cell r="AS447">
            <v>45065</v>
          </cell>
          <cell r="AT447">
            <v>485815560</v>
          </cell>
          <cell r="AU447">
            <v>10134</v>
          </cell>
          <cell r="AV447">
            <v>45092</v>
          </cell>
          <cell r="AW447">
            <v>32387704</v>
          </cell>
          <cell r="AX447" t="str">
            <v>A-02-02-02-008-003-01</v>
          </cell>
          <cell r="AY447" t="str">
            <v>SERVICIOS DE CONSULTORÍA EN ADMINISTRACIÓN Y SERVICIOS DE GESTIÓN; SERVICIOS DE TECNOLOGÍA DE LA INFORMACIÓN</v>
          </cell>
          <cell r="AZ447" t="str">
            <v>ASEGURADORA SOLIDARIA DE COLOMBIA</v>
          </cell>
          <cell r="BA447" t="str">
            <v>380-47-994000136295</v>
          </cell>
          <cell r="BB447">
            <v>45092</v>
          </cell>
          <cell r="BC447" t="str">
            <v>CUMPLIMIENTO</v>
          </cell>
          <cell r="BD447">
            <v>25</v>
          </cell>
          <cell r="BE447">
            <v>8096926</v>
          </cell>
          <cell r="BF447">
            <v>45091</v>
          </cell>
          <cell r="BG447">
            <v>45093</v>
          </cell>
          <cell r="BH447">
            <v>45476</v>
          </cell>
          <cell r="BI447">
            <v>45093</v>
          </cell>
          <cell r="BJ447" t="str">
            <v>D. OTRAS PRESTACIONES</v>
          </cell>
          <cell r="BK447" t="str">
            <v xml:space="preserve">HENRY CEPEDA VEGA-WILLIAM ENRIQUE TORRES RODRIGUEZ RAD 20236400061683 DEL 2 DE OCTUBRE AL 31 DE OCTUBRE </v>
          </cell>
          <cell r="BM447">
            <v>91151924</v>
          </cell>
          <cell r="BN447" t="str">
            <v>GRUPO DE VERIFICACIÓN Y AUDITORÍA DE CUENTAS</v>
          </cell>
          <cell r="BO447" t="str">
            <v>GESTOR DE OPERACIONES</v>
          </cell>
          <cell r="BP447" t="str">
            <v>JENNY CAROLINA GARCIA VARON</v>
          </cell>
          <cell r="BQ447" t="str">
            <v>EN EJECUCION</v>
          </cell>
        </row>
        <row r="448">
          <cell r="C448">
            <v>631</v>
          </cell>
          <cell r="D448" t="str">
            <v>ADRES-CPS-631-2023</v>
          </cell>
          <cell r="E448" t="str">
            <v>CONTRATACION DIRECTA</v>
          </cell>
          <cell r="F448" t="str">
            <v>PRESTACION DE SERVICIOS DE APOYO A LA GESTION</v>
          </cell>
          <cell r="G448" t="str">
            <v>INICIAL</v>
          </cell>
          <cell r="H448">
            <v>45091</v>
          </cell>
          <cell r="I448" t="str">
            <v>JEYMMY PAOLA SANTOYO ANGULO</v>
          </cell>
          <cell r="J448" t="str">
            <v>CC</v>
          </cell>
          <cell r="K448">
            <v>1130597283</v>
          </cell>
          <cell r="L448">
            <v>2</v>
          </cell>
          <cell r="N448" t="str">
            <v>N</v>
          </cell>
          <cell r="O448" t="str">
            <v>N/A</v>
          </cell>
          <cell r="P448" t="str">
            <v>N/A</v>
          </cell>
          <cell r="Q448" t="str">
            <v>N/A</v>
          </cell>
          <cell r="R448">
            <v>45092</v>
          </cell>
          <cell r="S448">
            <v>45291</v>
          </cell>
          <cell r="T448">
            <v>199</v>
          </cell>
          <cell r="U448">
            <v>45291</v>
          </cell>
          <cell r="V448" t="str">
            <v>15 TFTL/TL+4 ME O 6 SES+4 ME</v>
          </cell>
          <cell r="W448"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448"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448">
            <v>93151501</v>
          </cell>
          <cell r="AA448">
            <v>32387704</v>
          </cell>
          <cell r="AB448">
            <v>32387704</v>
          </cell>
          <cell r="AM448">
            <v>4048463</v>
          </cell>
          <cell r="AQ448" t="str">
            <v>N/A</v>
          </cell>
          <cell r="AR448">
            <v>688</v>
          </cell>
          <cell r="AS448">
            <v>45062</v>
          </cell>
          <cell r="AT448">
            <v>226713928</v>
          </cell>
          <cell r="AU448">
            <v>10126</v>
          </cell>
          <cell r="AV448">
            <v>45091</v>
          </cell>
          <cell r="AW448">
            <v>32387704</v>
          </cell>
          <cell r="AX448" t="str">
            <v>A-02-02-02-008-003-01</v>
          </cell>
          <cell r="AY448" t="str">
            <v>SERVICIOS DE CONSULTORÍA EN ADMINISTRACIÓN Y SERVICIOS DE GESTIÓN; SERVICIOS DE TECNOLOGÍA DE LA INFORMACIÓN</v>
          </cell>
          <cell r="AZ448" t="str">
            <v>SURAMERICANA</v>
          </cell>
          <cell r="BA448" t="str">
            <v>3661333-4</v>
          </cell>
          <cell r="BB448">
            <v>45090</v>
          </cell>
          <cell r="BC448" t="str">
            <v>CUMPLIMIENTO</v>
          </cell>
          <cell r="BD448">
            <v>25</v>
          </cell>
          <cell r="BE448">
            <v>8096926</v>
          </cell>
          <cell r="BF448">
            <v>45090</v>
          </cell>
          <cell r="BG448">
            <v>45092</v>
          </cell>
          <cell r="BH448">
            <v>45474</v>
          </cell>
          <cell r="BI448">
            <v>45092</v>
          </cell>
          <cell r="BJ448" t="str">
            <v>D. OTRAS PRESTACIONES</v>
          </cell>
          <cell r="BK448" t="str">
            <v>RODRIGO ALEXANDER MOLINA PALOMARES</v>
          </cell>
          <cell r="BL448"/>
          <cell r="BM448">
            <v>1078366565</v>
          </cell>
          <cell r="BN448" t="str">
            <v>GRUPO DE VALIDACIÓN DE RESULTADOS DE AUDITORÍA</v>
          </cell>
          <cell r="BP448" t="str">
            <v>ROSA ELIANA RODRIGUEZ BERNAL</v>
          </cell>
          <cell r="BQ448" t="str">
            <v>EN EJECUCION</v>
          </cell>
        </row>
        <row r="449">
          <cell r="C449">
            <v>577</v>
          </cell>
          <cell r="D449" t="str">
            <v>ADRES-CPS-576-2023</v>
          </cell>
          <cell r="E449" t="str">
            <v>CONTRATACION DIRECTA</v>
          </cell>
          <cell r="F449" t="str">
            <v>PRESTACION DE SERVICIOS PROFESIONALES</v>
          </cell>
          <cell r="G449" t="str">
            <v>INICIAL</v>
          </cell>
          <cell r="H449">
            <v>45072</v>
          </cell>
          <cell r="I449" t="str">
            <v>JHON CARLOS ORREGO CRUZ</v>
          </cell>
          <cell r="J449" t="str">
            <v>CC</v>
          </cell>
          <cell r="K449">
            <v>1010175137</v>
          </cell>
          <cell r="L449">
            <v>9</v>
          </cell>
          <cell r="N449" t="str">
            <v>N</v>
          </cell>
          <cell r="O449" t="str">
            <v>N/A</v>
          </cell>
          <cell r="P449" t="str">
            <v>N/A</v>
          </cell>
          <cell r="Q449" t="str">
            <v>N/A</v>
          </cell>
          <cell r="R449">
            <v>45075</v>
          </cell>
          <cell r="S449">
            <v>45291</v>
          </cell>
          <cell r="T449">
            <v>216</v>
          </cell>
          <cell r="U449">
            <v>45291</v>
          </cell>
          <cell r="W449" t="str">
            <v>Prestar servicios profesionales apoyando al Grupo de Gestión Administrativa y Documental de la Dirección Administrativa y Financiera, en la revisión, actualización e implementación de los instrumentos archivísticos y del Sistema de Gestión de Documentos Electrónicos de Archivo (SGDEA); de acuerdo con la normatividad vigente; así como la revisión y actualización de las Tablas de Retención Documental -TRD para su presentación y convalidación ante el Archivo General de la Nación-AGN</v>
          </cell>
          <cell r="X449" t="str">
            <v>1. Elaborar el plan de trabajo para la ejecución del objeto contractual que deberá ser entregado dentro de los 5 días hábiles siguientes a la suscripción del acta inicio para aprobación de la supervisión, el cual deberá cumplirse en su integridad, dicho documento será determinado como un producto de este contrato. 2. Gestionar el proceso de actualización de las Tablas de Retención Documental-TRD de la ADRES, para obtener la convalidación de la segunda versión del instrumento archivístico, ante el Archivo General de la Nación-AGN, efectuando los ajustes que sean necesarios conforme a la normatividad vigente. 3. Efectuar la actualización de los documentos conexos con ocasión de la actualización de los instrumentos archivísticos (PGD, PINAR, Política de Gestión Documental) de la ADRES, de acuerdo con la normatividad vigente y conforme a las necesidades que surjan de la operación del Gestor Documental (ORFEO). 4. Apoyar las actividades de revisión y/o seguimiento a la implementación de elementos del componente de Gestión Documental y Administración de Archivos, del Sistema de Gestión de Documentos Electrónicos de Archivo (SGDEA), conforme a lo registrado en el instrumento archivístico Modelo de Requisitos para la Gestión de Documentos Electrónicos – MOREQ y los proyectos asociados que se adelanten en la ADRES para obtener el citado sistema. 5. Apoyar en las actualizaciones de la política para el manejo de los componentes del archivo electrónico (expedientes electrónicos de los procesos digitales). 6. Elaborar y/o actualizar procedimientos del proceso de gestión documental en caso de requerirse. 7. Actualizar el Mapa de Riesgos de la Gestión Documental. 8. Apoyar la actualización del Esquema de Metadatos para la gestión de documentos electrónicos: metadatos mínimos obligatorios y metadatos múltiples de acuerdo con las necesidades particulares que se presenten para el acceso a la documentación conforme avance el proyecto institucional del (SGDEA). 9. Actualizar el instrumento archivístico Banco Terminológico de Series, Subseries y Tipos Documentales, una vez se cuente con la convalidación de la segunda versión de TRD por parte del Archivo General de la Nación - AGN. 10. Actualizar el instrumento archivístico Tablas de Control de Acceso a la Información, una vez se cuente con la convalidación de la segunda versión de TRD por parte del Archivo General de la Nación - AGN. 11. Apoyar capacitaciones en materia archivística y ORFEO (dentro del marco del Programa Específico de capacitación del PGD). 12. Brindar apoyo en el desarrollo de actividades definidas para la vigencia 2023 en los Programas Específicos de Gestión Documental del PGD y de Programas de Conservación Preventiva y Estrategias de Preservación Digital del Sistema Integrado de Conservación - SIC. 13. Brindar apoyo y acompañamiento en reuniones relacionadas con el área de Gestión Documental. 14. Cumplir con las demás actividades que se deriven del objeto y naturaleza del contrato, que para el efecto la designe la Entidad.</v>
          </cell>
          <cell r="Z449">
            <v>93151501</v>
          </cell>
          <cell r="AA449">
            <v>54137400</v>
          </cell>
          <cell r="AB449">
            <v>54137400</v>
          </cell>
          <cell r="AM449">
            <v>6767175</v>
          </cell>
          <cell r="AQ449" t="str">
            <v>N/A</v>
          </cell>
          <cell r="AR449">
            <v>657</v>
          </cell>
          <cell r="AS449">
            <v>45056</v>
          </cell>
          <cell r="AT449">
            <v>54137400</v>
          </cell>
          <cell r="AU449">
            <v>8512</v>
          </cell>
          <cell r="AV449">
            <v>45075</v>
          </cell>
          <cell r="AW449">
            <v>54137400</v>
          </cell>
          <cell r="AX449" t="str">
            <v>A-02-02-02-008-003-01</v>
          </cell>
          <cell r="AY449" t="str">
            <v>SERVICIOS DE CONSULTORÍA EN ADMINISTRACIÓN Y SERVICIOS DE GESTIÓN; SERVICIOS DE TECNOLOGÍA DE LA INFORMACIÓN</v>
          </cell>
          <cell r="AZ449" t="str">
            <v>ASEGURADORA SOLIDARIA DE COLOMBIA</v>
          </cell>
          <cell r="BA449" t="str">
            <v>380-47-994000135479</v>
          </cell>
          <cell r="BB449">
            <v>45072</v>
          </cell>
          <cell r="BC449" t="str">
            <v>CUMPLIMIENTO</v>
          </cell>
          <cell r="BD449">
            <v>25</v>
          </cell>
          <cell r="BE449">
            <v>13534350</v>
          </cell>
          <cell r="BF449">
            <v>45071</v>
          </cell>
          <cell r="BG449">
            <v>45072</v>
          </cell>
          <cell r="BH449">
            <v>45474</v>
          </cell>
          <cell r="BI449" t="str">
            <v>28/0/2023</v>
          </cell>
          <cell r="BJ449" t="str">
            <v xml:space="preserve">D. ADMINISTRATIVA Y FINANCIERA  </v>
          </cell>
          <cell r="BK449" t="str">
            <v>JAIRO ALEJANDRO BARON RUBIANO</v>
          </cell>
          <cell r="BL449"/>
          <cell r="BM449">
            <v>79487157</v>
          </cell>
          <cell r="BN449" t="str">
            <v>GRUPO DE GESTION ADMINISTRATIVA Y DOCUMENTAL</v>
          </cell>
          <cell r="BO449" t="str">
            <v>GESTOR DE OPERACIONES</v>
          </cell>
          <cell r="BP449" t="str">
            <v>JOSE WILLMAN TORRRES GOMEZ</v>
          </cell>
          <cell r="BQ449" t="str">
            <v>EN EJECUCION</v>
          </cell>
        </row>
        <row r="450">
          <cell r="C450">
            <v>583</v>
          </cell>
          <cell r="D450" t="str">
            <v>ADRES-CPS-583-2023</v>
          </cell>
          <cell r="E450" t="str">
            <v>CONTRATACION DIRECTA</v>
          </cell>
          <cell r="F450" t="str">
            <v>PRESTACION DE SERVICIOS PROFESIONALES</v>
          </cell>
          <cell r="G450" t="str">
            <v>INICIAL</v>
          </cell>
          <cell r="H450">
            <v>45075</v>
          </cell>
          <cell r="I450" t="str">
            <v>JHON HEIVER FLORIAN GUZMÁN</v>
          </cell>
          <cell r="J450" t="str">
            <v>CC</v>
          </cell>
          <cell r="K450">
            <v>80792954</v>
          </cell>
          <cell r="L450">
            <v>1</v>
          </cell>
          <cell r="N450" t="str">
            <v>N</v>
          </cell>
          <cell r="O450" t="str">
            <v>N/A</v>
          </cell>
          <cell r="P450" t="str">
            <v>N/A</v>
          </cell>
          <cell r="Q450" t="str">
            <v>N/A</v>
          </cell>
          <cell r="R450">
            <v>45076</v>
          </cell>
          <cell r="S450">
            <v>45291</v>
          </cell>
          <cell r="T450">
            <v>215</v>
          </cell>
          <cell r="U450">
            <v>45291</v>
          </cell>
          <cell r="W450" t="str">
            <v>Prestar servicios profesionales a la Dirección General de la Administradora de los Recursos del Sistema General de Seguridad Social en Salud-ADRES, en la formulación de instrumentos conceptuales, metodológicos y técnicos para la analítica de información de la entidad para el desarrollo del programa de Analítica de Datos e información</v>
          </cell>
          <cell r="X450" t="str">
            <v xml:space="preserve">1. Definir los enfoques basados en el modelo conceptual de determinantes sociales de
la salud para actualizar el perfil estadístico y analítico de la ADRES.
2. Identificar y analizar los determinantes de las desigualdades en salud pública, así
como desarrollar estrategias para la visualización y comunicación de datos
históricos en el campo de la salud pública para la toma de decisiones informadas.
3. Realizar la gestión de datos, incluyendo la recopilación, limpieza y organización de
diversas fuentes a fin de llevar a cabo análisis exploratorios de datos y descubrir
tendencias y patrones significativos en los mismos para mejorar la comprensión y
la toma de decisiones.
4. Brindar asistencia técnica y apoyar en la formulación, implementación y seguimiento
de la política de gobierno de datos de la ADRES.
5. Realizar análisis estadísticos de datos en respuesta a solicitudes periódicas o adhoc, que proporcionen información útil sobre la parametrización de variables
macroeconómicas en el sector de la salud.
6. Diseñar y desarrollar los procesos, protocolos y sistemas de gestión documental
para el grupo de analítica de la ADRES, con el objetivo de optimizar la gestión de
la información, garantizar la trazabilidad y seguridad de los documentos.
7. Participar activamente en las reuniones o actividades asignadas por el líder o
supervisor del contrato, aportando conocimientos y perspectivas en los temas
relacionados con el objeto del contrato para contribuir al cumplimiento de los
objetivos del equipo de trabajo.
8. Trabajar con otros miembros del equipo para identificar preguntas de investigación
importantes y diseñar estudios para abordar estas preguntas, colaborar con otros
miembros del equipo en la realización de proyectos, incluyendo el desarrollo de
objetivos y la definición de la estrategia para el análisis de datos.
9. Entregar informe final para cierre del contrato con la descripción y análisis de cada
una de las actividades realizadas, así como con las respectivas recomendaciones
a seguir por cada una de las actividades.
10. Asistir y participar en las reuniones que le sean delegadas por el líder o supervisor
en los temas relacionados con el objeto del contrato. </v>
          </cell>
          <cell r="Z450">
            <v>93151501</v>
          </cell>
          <cell r="AA450">
            <v>72000000</v>
          </cell>
          <cell r="AB450">
            <v>72000000</v>
          </cell>
          <cell r="AM450">
            <v>9000000</v>
          </cell>
          <cell r="AQ450" t="str">
            <v>N/A</v>
          </cell>
          <cell r="AR450">
            <v>723</v>
          </cell>
          <cell r="AS450">
            <v>45065</v>
          </cell>
          <cell r="AT450">
            <v>72000000</v>
          </cell>
          <cell r="AU450">
            <v>8519</v>
          </cell>
          <cell r="AV450">
            <v>45076</v>
          </cell>
          <cell r="AW450">
            <v>72000000</v>
          </cell>
          <cell r="AX450" t="str">
            <v>A-02-02-02-008-003-01</v>
          </cell>
          <cell r="AY450" t="str">
            <v>SERVICIOS DE CONSULTORÍA EN ADMINISTRACIÓN Y SERVICIOS DE GESTIÓN; SERVICIOS DE TECNOLOGÍA DE LA INFORMACIÓN</v>
          </cell>
          <cell r="AZ450" t="str">
            <v>ASEGURADORA SOLIDARIA DE COLOMBIA</v>
          </cell>
          <cell r="BA450" t="str">
            <v>380-47-994000135552</v>
          </cell>
          <cell r="BB450">
            <v>45075</v>
          </cell>
          <cell r="BC450" t="str">
            <v>CUMPLIMIENTO</v>
          </cell>
          <cell r="BD450">
            <v>25</v>
          </cell>
          <cell r="BE450">
            <v>18000000</v>
          </cell>
          <cell r="BF450">
            <v>45075</v>
          </cell>
          <cell r="BG450">
            <v>45075</v>
          </cell>
          <cell r="BH450">
            <v>45476</v>
          </cell>
          <cell r="BI450">
            <v>45076</v>
          </cell>
          <cell r="BJ450" t="str">
            <v>D. GENERAL</v>
          </cell>
          <cell r="BK450" t="str">
            <v>EDNA ZORAYA SANCHEZ GONZALEZ-YASMIN CECILIA ESCAMILLA BADILLO RAD 20236400065113 A PARTIR DEL 11 DE OCTUBRE HASTA EL 1 DE NOVIEMBRE DE 2023</v>
          </cell>
          <cell r="BM450">
            <v>1078367163</v>
          </cell>
          <cell r="BN450" t="str">
            <v>D. GENERAL</v>
          </cell>
          <cell r="BO450" t="str">
            <v>ASESOR</v>
          </cell>
          <cell r="BP450" t="str">
            <v>DIANA CAROLINA BONILLA RODRIGUEZ</v>
          </cell>
          <cell r="BQ450" t="str">
            <v>EN EJECUCION</v>
          </cell>
        </row>
        <row r="451">
          <cell r="C451">
            <v>601</v>
          </cell>
          <cell r="D451" t="str">
            <v>ADRES-MC-002-2023</v>
          </cell>
          <cell r="E451" t="str">
            <v>MINIMA CUANTIA</v>
          </cell>
          <cell r="F451" t="str">
            <v>PRESTACION DE SERVICIOS</v>
          </cell>
          <cell r="G451" t="str">
            <v>INICIAL</v>
          </cell>
          <cell r="H451">
            <v>45078</v>
          </cell>
          <cell r="I451" t="str">
            <v>SOLUTION COPY LTDA</v>
          </cell>
          <cell r="J451" t="str">
            <v>Nit</v>
          </cell>
          <cell r="K451">
            <v>830053669</v>
          </cell>
          <cell r="L451">
            <v>5</v>
          </cell>
          <cell r="M451" t="str">
            <v>Bogotá</v>
          </cell>
          <cell r="N451" t="str">
            <v>J</v>
          </cell>
          <cell r="O451" t="str">
            <v>Nelson Enrique Flechas</v>
          </cell>
          <cell r="P451">
            <v>79819990</v>
          </cell>
          <cell r="Q451" t="str">
            <v>N/A</v>
          </cell>
          <cell r="R451">
            <v>45078</v>
          </cell>
          <cell r="S451">
            <v>45230</v>
          </cell>
          <cell r="T451">
            <v>152</v>
          </cell>
          <cell r="U451">
            <v>45230</v>
          </cell>
          <cell r="W451" t="str">
            <v>Prestar el servicio integral de impresión y fotocopiado de documentos, en la modalidad de outsourcing, con suministro de los equipos, insumos, mantenimiento y personal de operación para la Administradora de los Recursos del Sistema General de Seguridad Social en Salud - ADRES</v>
          </cell>
          <cell r="Z451" t="str">
            <v>81112005
82121503</v>
          </cell>
          <cell r="AA451">
            <v>18362375</v>
          </cell>
          <cell r="AB451">
            <v>18362375</v>
          </cell>
          <cell r="AR451">
            <v>613</v>
          </cell>
          <cell r="AS451">
            <v>45040</v>
          </cell>
          <cell r="AT451">
            <v>18362375</v>
          </cell>
          <cell r="AU451">
            <v>9988</v>
          </cell>
          <cell r="AV451">
            <v>45078</v>
          </cell>
          <cell r="AW451">
            <v>18362375</v>
          </cell>
          <cell r="AX451" t="str">
            <v>A-02-02-02-008-009-01</v>
          </cell>
          <cell r="AY451" t="str">
            <v>SERVICIOS DE EDICIÓN, IMPRESIÓN Y REPRODUCCIÓN</v>
          </cell>
          <cell r="AZ451" t="str">
            <v>SEGUROS DEL ESTADO</v>
          </cell>
          <cell r="BA451" t="str">
            <v>18-44-101089517</v>
          </cell>
          <cell r="BB451">
            <v>45078</v>
          </cell>
          <cell r="BC451" t="str">
            <v>CUMPLIMIENTO-CALIDAD DEL SERVICIOS-CALIDAD Y  CORRECTO FUNCIONAMIENTO DE LOS BIENES-PAGO DE SALARIOS PRESTACIONES SOCIALES E IND</v>
          </cell>
          <cell r="BE451" t="str">
            <v>4.590.593,75
3.672.475,00
4.590.593,75
918.118,75</v>
          </cell>
          <cell r="BF451">
            <v>45077</v>
          </cell>
          <cell r="BG451">
            <v>45078</v>
          </cell>
          <cell r="BH451">
            <v>45230</v>
          </cell>
          <cell r="BI451" t="str">
            <v>N/A</v>
          </cell>
          <cell r="BJ451" t="str">
            <v>D. ADMINISTRATIVA Y FINANCIERA</v>
          </cell>
          <cell r="BK451" t="str">
            <v>JUAN CARLOS BORDA RIVAS-ANDRES FELIPE BLANCO HERNANDEZ RAD 20236400050503 A PARTIR DEL 10 AL 31 DE AGOSTO DE 2023</v>
          </cell>
          <cell r="BM451">
            <v>79156921</v>
          </cell>
          <cell r="BN451" t="str">
            <v>GRUPO DE GESTIÓN ADMINISTRATIVA Y DOCUMENTAL</v>
          </cell>
          <cell r="BO451" t="str">
            <v>COORDINADOR</v>
          </cell>
          <cell r="BP451" t="str">
            <v>ROSA ELIANA RODRIGUEZ BERNAL</v>
          </cell>
          <cell r="BQ451" t="str">
            <v>TERMINADO</v>
          </cell>
        </row>
        <row r="452">
          <cell r="C452">
            <v>944</v>
          </cell>
          <cell r="D452" t="str">
            <v>ADRES-CPS-944-2023</v>
          </cell>
          <cell r="E452" t="str">
            <v>CONTRATACION DIRECTA</v>
          </cell>
          <cell r="F452" t="str">
            <v>PRESTACION DE SERVICIOS PROFESIONALES</v>
          </cell>
          <cell r="G452" t="str">
            <v>INICIAL</v>
          </cell>
          <cell r="H452">
            <v>45177</v>
          </cell>
          <cell r="I452" t="str">
            <v>JHON JAIRO MERCHAN VARGAS</v>
          </cell>
          <cell r="J452" t="str">
            <v>CC</v>
          </cell>
          <cell r="K452">
            <v>79885651</v>
          </cell>
          <cell r="L452">
            <v>1</v>
          </cell>
          <cell r="M452" t="str">
            <v>Bogotá</v>
          </cell>
          <cell r="N452" t="str">
            <v>N</v>
          </cell>
          <cell r="O452" t="str">
            <v>N/A</v>
          </cell>
          <cell r="P452" t="str">
            <v>N/A</v>
          </cell>
          <cell r="Q452" t="str">
            <v>N/A</v>
          </cell>
          <cell r="R452">
            <v>45181</v>
          </cell>
          <cell r="S452">
            <v>45291</v>
          </cell>
          <cell r="T452">
            <v>110</v>
          </cell>
          <cell r="U452">
            <v>45291</v>
          </cell>
          <cell r="V452" t="str">
            <v>14 TP</v>
          </cell>
          <cell r="W452" t="str">
            <v>Prestar servicios profesionales para apoyar a las dependencias de la ADRES en el proceso de notificación de actos administrativos expedidos por la entidad</v>
          </cell>
          <cell r="X452" t="str">
            <v>1. Realizar el proceso de notificación de los Actos Administrativos emitidos por las distintas dependencias de la ADRES en desarrollo de sus funciones. 2. Revisar que los actos administrativos cuenten con las direcciones de los terceros de las personas naturales y jurídicas conforme a la información remitida por las áreas para lograr la notificación en debida forma, en caso negativo informar de manera inmediata al líder para la corrección por parte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Z452">
            <v>93151501</v>
          </cell>
          <cell r="AA452">
            <v>25569252</v>
          </cell>
          <cell r="AB452">
            <v>25569252</v>
          </cell>
          <cell r="AM452">
            <v>4261542</v>
          </cell>
          <cell r="AQ452" t="str">
            <v>N/A</v>
          </cell>
          <cell r="AR452">
            <v>864</v>
          </cell>
          <cell r="AS452">
            <v>45170</v>
          </cell>
          <cell r="AT452">
            <v>89492382</v>
          </cell>
          <cell r="AU452">
            <v>23622</v>
          </cell>
          <cell r="AV452">
            <v>45180</v>
          </cell>
          <cell r="AW452">
            <v>25569252</v>
          </cell>
          <cell r="AX452" t="str">
            <v>A-02-02-02-008-003-09</v>
          </cell>
          <cell r="AY452" t="str">
            <v>OTROS SERVICIOS PROFESIONALES Y TÉCNICOS N.C.P</v>
          </cell>
          <cell r="AZ452" t="str">
            <v>SEGUROS DEL ESTADO</v>
          </cell>
          <cell r="BA452" t="str">
            <v>33-46-101053368</v>
          </cell>
          <cell r="BB452">
            <v>45180</v>
          </cell>
          <cell r="BC452" t="str">
            <v>CUMPLIMIENTO</v>
          </cell>
          <cell r="BD452">
            <v>25</v>
          </cell>
          <cell r="BE452">
            <v>6392313</v>
          </cell>
          <cell r="BF452">
            <v>45180</v>
          </cell>
          <cell r="BG452">
            <v>45180</v>
          </cell>
          <cell r="BH452">
            <v>45481</v>
          </cell>
          <cell r="BI452">
            <v>45181</v>
          </cell>
          <cell r="BJ452" t="str">
            <v>O. ASESORA JURIDICA</v>
          </cell>
          <cell r="BK452" t="str">
            <v>ALISSON VALENTINA PINEDA LOPEZ</v>
          </cell>
          <cell r="BM452">
            <v>1110561732</v>
          </cell>
          <cell r="BN452" t="str">
            <v>ASESORA</v>
          </cell>
          <cell r="BO452" t="str">
            <v>DIRECCION GENERAL</v>
          </cell>
          <cell r="BP452" t="str">
            <v>JENNY CAROLINA GARCIA VARON</v>
          </cell>
          <cell r="BQ452" t="str">
            <v>EN EJECUCION</v>
          </cell>
        </row>
        <row r="453">
          <cell r="C453">
            <v>939</v>
          </cell>
          <cell r="D453" t="str">
            <v>ADRES-CTO-939-2023</v>
          </cell>
          <cell r="E453" t="str">
            <v>SELECCION ABREVIADA SUBASTA INVERSA</v>
          </cell>
          <cell r="F453" t="str">
            <v>SUMINISTRO</v>
          </cell>
          <cell r="G453" t="str">
            <v>INICIAL</v>
          </cell>
          <cell r="H453">
            <v>45169</v>
          </cell>
          <cell r="I453" t="str">
            <v>INSTITUCIONAL STAR SERVICES LTDA</v>
          </cell>
          <cell r="J453" t="str">
            <v>Nit</v>
          </cell>
          <cell r="K453">
            <v>830113914</v>
          </cell>
          <cell r="L453">
            <v>3</v>
          </cell>
          <cell r="M453" t="str">
            <v>Bogotá</v>
          </cell>
          <cell r="N453" t="str">
            <v>J</v>
          </cell>
          <cell r="O453" t="str">
            <v>Liliana Yanneth Unibio Camargo</v>
          </cell>
          <cell r="P453">
            <v>52531242</v>
          </cell>
          <cell r="Q453" t="str">
            <v>N/A</v>
          </cell>
          <cell r="R453">
            <v>45174</v>
          </cell>
          <cell r="S453">
            <v>45230</v>
          </cell>
          <cell r="T453">
            <v>56</v>
          </cell>
          <cell r="U453">
            <v>45230</v>
          </cell>
          <cell r="W453" t="str">
            <v>Suministro de derivados del papel, cartón y corrugado para ADRES</v>
          </cell>
          <cell r="Z453" t="str">
            <v>14111500
43201800
43202100
44101600
44101700
44111500
44121500
44121600
44121700
44121800
44121900
44122000
44122100
44111515
44112005
44121503
44122103</v>
          </cell>
          <cell r="AA453">
            <v>274906100.68000001</v>
          </cell>
          <cell r="AB453">
            <v>274906100.68000001</v>
          </cell>
          <cell r="AQ453" t="str">
            <v>N/A</v>
          </cell>
          <cell r="AR453">
            <v>637</v>
          </cell>
          <cell r="AS453">
            <v>45051</v>
          </cell>
          <cell r="AT453">
            <v>274908000</v>
          </cell>
          <cell r="AU453">
            <v>23606</v>
          </cell>
          <cell r="AV453">
            <v>45170</v>
          </cell>
          <cell r="AW453">
            <v>274906100.68000001</v>
          </cell>
          <cell r="AX453" t="str">
            <v>A-02-02-01- 003-002-01</v>
          </cell>
          <cell r="AY453" t="str">
            <v>PASTA DE PAPEL, PAPEL Y CARTÓN</v>
          </cell>
          <cell r="AZ453" t="str">
            <v>SEGUROS DEL ESTADO</v>
          </cell>
          <cell r="BA453" t="str">
            <v>14-44-101192144</v>
          </cell>
          <cell r="BB453">
            <v>45173</v>
          </cell>
          <cell r="BC453" t="str">
            <v>CUMPLIMIENTO
CALIDAD DEL SERVICIO</v>
          </cell>
          <cell r="BE453" t="str">
            <v>27.490.610,07
27.490.610,07</v>
          </cell>
          <cell r="BF453">
            <v>45168</v>
          </cell>
          <cell r="BG453">
            <v>45174</v>
          </cell>
          <cell r="BH453">
            <v>45596</v>
          </cell>
          <cell r="BI453" t="str">
            <v>N/A</v>
          </cell>
          <cell r="BJ453" t="str">
            <v>D. ADMINISTRATIVA Y FINANCIERA</v>
          </cell>
          <cell r="BK453" t="str">
            <v>JAIRO ALEJANDRO BARON RUBIANO</v>
          </cell>
          <cell r="BM453">
            <v>79487157</v>
          </cell>
          <cell r="BN453" t="str">
            <v>GRUPO DE GESTION ADMINISTRATIVA Y DOCUMENTAL</v>
          </cell>
          <cell r="BO453" t="str">
            <v>GESTOR DE OPERACIONES</v>
          </cell>
          <cell r="BP453" t="str">
            <v>ESPERANZA RODRIGUEZ ROLDAN</v>
          </cell>
          <cell r="BQ453" t="str">
            <v>TERMINADO</v>
          </cell>
        </row>
        <row r="454">
          <cell r="C454">
            <v>809</v>
          </cell>
          <cell r="D454" t="str">
            <v>ADRES-CPS-809-2023</v>
          </cell>
          <cell r="E454" t="str">
            <v>CONTRATACION DIRECTA</v>
          </cell>
          <cell r="F454" t="str">
            <v>PRESTACION DE SERVICIOS PROFESIONALES</v>
          </cell>
          <cell r="G454" t="str">
            <v>INICIAL</v>
          </cell>
          <cell r="H454">
            <v>45093</v>
          </cell>
          <cell r="I454" t="str">
            <v>JHON MAURICIO BOHORQUEZ MENDOZA</v>
          </cell>
          <cell r="J454" t="str">
            <v>CC</v>
          </cell>
          <cell r="K454">
            <v>1022341985</v>
          </cell>
          <cell r="L454">
            <v>3</v>
          </cell>
          <cell r="N454" t="str">
            <v>N</v>
          </cell>
          <cell r="O454" t="str">
            <v>N/A</v>
          </cell>
          <cell r="P454" t="str">
            <v>N/A</v>
          </cell>
          <cell r="Q454" t="str">
            <v>N/A</v>
          </cell>
          <cell r="R454">
            <v>45098</v>
          </cell>
          <cell r="S454">
            <v>45291</v>
          </cell>
          <cell r="T454">
            <v>193</v>
          </cell>
          <cell r="U454">
            <v>45291</v>
          </cell>
          <cell r="V454" t="str">
            <v>13 TP+25 MEP</v>
          </cell>
          <cell r="W454"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5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454">
            <v>93151501</v>
          </cell>
          <cell r="AA454">
            <v>36279509</v>
          </cell>
          <cell r="AB454">
            <v>36279509</v>
          </cell>
          <cell r="AM454">
            <v>5182787</v>
          </cell>
          <cell r="AQ454" t="str">
            <v>N/A</v>
          </cell>
          <cell r="AR454">
            <v>687</v>
          </cell>
          <cell r="AS454">
            <v>45062</v>
          </cell>
          <cell r="AT454">
            <v>943267234</v>
          </cell>
          <cell r="AU454">
            <v>10220</v>
          </cell>
          <cell r="AV454">
            <v>45098</v>
          </cell>
          <cell r="AW454">
            <v>36279509</v>
          </cell>
          <cell r="AX454" t="str">
            <v>A-02-02-02-008-003-01</v>
          </cell>
          <cell r="AY454" t="str">
            <v>SERVICIOS DE CONSULTORÍA EN ADMINISTRACIÓN Y SERVICIOS DE GESTIÓN; SERVICIOS DE TECNOLOGÍA DE LA INFORMACIÓN</v>
          </cell>
          <cell r="AZ454" t="str">
            <v>SEGUROS DEL ESTADO</v>
          </cell>
          <cell r="BA454" t="str">
            <v>340-47-994000045914</v>
          </cell>
          <cell r="BB454">
            <v>45092</v>
          </cell>
          <cell r="BC454" t="str">
            <v>CUMPLIMIENTO</v>
          </cell>
          <cell r="BD454">
            <v>25</v>
          </cell>
          <cell r="BE454">
            <v>9069877.25</v>
          </cell>
          <cell r="BF454">
            <v>45092</v>
          </cell>
          <cell r="BG454">
            <v>45093</v>
          </cell>
          <cell r="BH454">
            <v>45483</v>
          </cell>
          <cell r="BI454">
            <v>45094</v>
          </cell>
          <cell r="BJ454" t="str">
            <v>D. OTRAS PRESTACIONES</v>
          </cell>
          <cell r="BK454" t="str">
            <v>LEIDY JANNETH LUIS CUERVO-LUISA FERNANDA DÍAZ GONZÁLEZ RAD 20236400064913 A PARTIR DEL 13 DE OCTUBRE AL 3 DE NOVIEMBRE</v>
          </cell>
          <cell r="BM454">
            <v>53062135</v>
          </cell>
          <cell r="BN454" t="str">
            <v>GRUPO DE VALIDACIÓN DE RESULTADOS DE AUDITORÍA</v>
          </cell>
          <cell r="BO454" t="str">
            <v>GESTOR DE OPERACIONES</v>
          </cell>
          <cell r="BP454" t="str">
            <v>ESPERANZA RODRIGUEZ ROLDAN</v>
          </cell>
          <cell r="BQ454" t="str">
            <v>EN EJECUCION</v>
          </cell>
        </row>
        <row r="455">
          <cell r="C455">
            <v>421</v>
          </cell>
          <cell r="D455" t="str">
            <v>ADRES-CPS-421-2023</v>
          </cell>
          <cell r="E455" t="str">
            <v>CONTRATACION DIRECTA</v>
          </cell>
          <cell r="F455" t="str">
            <v>PRESTACION DE SERVICIOS PROFESIONALES</v>
          </cell>
          <cell r="G455" t="str">
            <v>INICIAL</v>
          </cell>
          <cell r="H455">
            <v>45040</v>
          </cell>
          <cell r="I455" t="str">
            <v>JIMMY ALEXANDER PEÑUELA LEGUIZAMO</v>
          </cell>
          <cell r="J455" t="str">
            <v>CC</v>
          </cell>
          <cell r="K455">
            <v>79972608</v>
          </cell>
          <cell r="L455">
            <v>5</v>
          </cell>
          <cell r="M455" t="str">
            <v>Bogotá</v>
          </cell>
          <cell r="N455" t="str">
            <v>N</v>
          </cell>
          <cell r="O455" t="str">
            <v>N/A</v>
          </cell>
          <cell r="P455" t="str">
            <v>N/A</v>
          </cell>
          <cell r="Q455" t="str">
            <v>N/A</v>
          </cell>
          <cell r="R455">
            <v>45043</v>
          </cell>
          <cell r="S455">
            <v>45291</v>
          </cell>
          <cell r="T455">
            <v>248</v>
          </cell>
          <cell r="U455">
            <v>45291</v>
          </cell>
          <cell r="V455" t="str">
            <v>13 TP+25 MEP</v>
          </cell>
          <cell r="W45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5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55">
            <v>93151501</v>
          </cell>
          <cell r="AA455">
            <v>49236477</v>
          </cell>
          <cell r="AB455">
            <v>49236477</v>
          </cell>
          <cell r="AM455">
            <v>5182787</v>
          </cell>
          <cell r="AQ455" t="str">
            <v>N/A</v>
          </cell>
          <cell r="AR455">
            <v>604</v>
          </cell>
          <cell r="AS455">
            <v>45016</v>
          </cell>
          <cell r="AT455">
            <v>2806479189</v>
          </cell>
          <cell r="AU455">
            <v>6560</v>
          </cell>
          <cell r="AV455">
            <v>45036</v>
          </cell>
          <cell r="AW455">
            <v>49236477</v>
          </cell>
          <cell r="AX455" t="str">
            <v>A-02-02-02-008-003-01</v>
          </cell>
          <cell r="AY455" t="str">
            <v>SERVICIOS DE CONSULTORÍA EN ADMINISTRACIÓN Y SERVICIOS DE GESTIÓN; SERVICIOS DE TECNOLOGÍA DE LA INFORMACIÓN</v>
          </cell>
          <cell r="AZ455" t="str">
            <v>SEGUROS DEL ESTADO</v>
          </cell>
          <cell r="BA455" t="str">
            <v>14-44-101180624</v>
          </cell>
          <cell r="BB455">
            <v>45040</v>
          </cell>
          <cell r="BC455" t="str">
            <v>CUMPLIMIENTO</v>
          </cell>
          <cell r="BD455">
            <v>25</v>
          </cell>
          <cell r="BE455">
            <v>12309119.25</v>
          </cell>
          <cell r="BF455">
            <v>45040</v>
          </cell>
          <cell r="BG455">
            <v>45041</v>
          </cell>
          <cell r="BH455">
            <v>45483</v>
          </cell>
          <cell r="BI455">
            <v>45041</v>
          </cell>
          <cell r="BJ455" t="str">
            <v>D. OTRAS PRESTACIONES</v>
          </cell>
          <cell r="BK455" t="str">
            <v>RENA LISAG MORALES HERNANDEZ</v>
          </cell>
          <cell r="BL455"/>
          <cell r="BM455">
            <v>53139056</v>
          </cell>
          <cell r="BN455" t="str">
            <v>GRUPO DE GESTIÓN DE RECONOCIMIENTOS</v>
          </cell>
          <cell r="BO455" t="str">
            <v>GESTOR DE OPERACIONES</v>
          </cell>
          <cell r="BP455" t="str">
            <v>ESPERANZA RODRIGUEZ ROLDAN</v>
          </cell>
          <cell r="BQ455" t="str">
            <v>EN EJECUCION</v>
          </cell>
          <cell r="BX455">
            <v>45247</v>
          </cell>
          <cell r="BY455">
            <v>123</v>
          </cell>
        </row>
        <row r="456">
          <cell r="C456">
            <v>617</v>
          </cell>
          <cell r="D456" t="str">
            <v>ADRES-CPS-617-2023</v>
          </cell>
          <cell r="E456" t="str">
            <v>CONTRATACION DIRECTA</v>
          </cell>
          <cell r="F456" t="str">
            <v>PRESTACION DE SERVICIOS PROFESIONALES</v>
          </cell>
          <cell r="G456" t="str">
            <v>INICIAL</v>
          </cell>
          <cell r="H456">
            <v>45079</v>
          </cell>
          <cell r="I456" t="str">
            <v>JIMY ALEXANDER SANCHEZ GAMA</v>
          </cell>
          <cell r="J456" t="str">
            <v>CC</v>
          </cell>
          <cell r="K456">
            <v>1014200589</v>
          </cell>
          <cell r="L456">
            <v>6</v>
          </cell>
          <cell r="M456" t="str">
            <v>Bogotá</v>
          </cell>
          <cell r="N456" t="str">
            <v>N</v>
          </cell>
          <cell r="O456" t="str">
            <v>N/A</v>
          </cell>
          <cell r="P456" t="str">
            <v>N/A</v>
          </cell>
          <cell r="Q456" t="str">
            <v>N/A</v>
          </cell>
          <cell r="R456">
            <v>45082</v>
          </cell>
          <cell r="S456">
            <v>45291</v>
          </cell>
          <cell r="T456">
            <v>209</v>
          </cell>
          <cell r="U456">
            <v>45291</v>
          </cell>
          <cell r="V456"/>
          <cell r="W456" t="str">
            <v>Prestar servicios profesionales de apoyo a los procesos del régimen contributivo a cargo de la Subdirección de Liquidaciones del Aseguramiento</v>
          </cell>
          <cell r="X456" t="str">
            <v>1. Realizar el seguimiento y monitoreo de los procesos de PILA Financiero y PILA BDUA a cargo de la Subdirección de Liquidaciones del Aseguramiento. 2. Participar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Adelantar las actividades relacionadas con la ejecución de los subprocesos de compensación (Devolución de cotizaciones no compensadas, Corrección de registros aprobados, correcciones de registros no compensados y transferencias), que le sean asignadas por el supervisor del contrato o la Subdirectora de Liquidaciones y Garantías. 5. Elaborar los informes y reportes de seguimiento que requiera la Subdirección de Liquidaciones del Aseguramiento y la Dirección de Liquidaciones y Garantías o los organismos de control, en relación con los procesos de compensación del régimen contributivo de salud. 6. Proyectar respuesta a los derechos de petición relacionados con el proceso de compensación del régimen contributivo de salud, cuyo trámite le sea asignado. 7. Documentar las actividades objeto de ejecución entregando los respectivos soportes para que la ADRES tenga la trazabilidad de los asuntos desarrollados. 8. Participar en las reuniones en las cuales sea convocada por el Supervisor del Contrato y que requiera la Subdirección de Liquidación y Garantías en relación con los temas y actividades objeto del contrato</v>
          </cell>
          <cell r="Y456"/>
          <cell r="Z456">
            <v>93151501</v>
          </cell>
          <cell r="AA456">
            <v>31800986</v>
          </cell>
          <cell r="AB456">
            <v>31800986</v>
          </cell>
          <cell r="AC456"/>
          <cell r="AD456"/>
          <cell r="AE456"/>
          <cell r="AF456"/>
          <cell r="AG456"/>
          <cell r="AH456"/>
          <cell r="AI456"/>
          <cell r="AJ456"/>
          <cell r="AK456"/>
          <cell r="AL456"/>
          <cell r="AM456">
            <v>4542998</v>
          </cell>
          <cell r="AN456"/>
          <cell r="AO456"/>
          <cell r="AP456"/>
          <cell r="AQ456" t="str">
            <v>N/A</v>
          </cell>
          <cell r="AR456">
            <v>745</v>
          </cell>
          <cell r="AS456">
            <v>45071</v>
          </cell>
          <cell r="AT456">
            <v>31800986</v>
          </cell>
          <cell r="AU456">
            <v>10018</v>
          </cell>
          <cell r="AV456">
            <v>45082</v>
          </cell>
          <cell r="AW456">
            <v>31800986</v>
          </cell>
          <cell r="AX456" t="str">
            <v>A-02-02-02-008-003-01</v>
          </cell>
          <cell r="AY456" t="str">
            <v>SERVICIOS DE CONSULTORÍA EN ADMINISTRACIÓN Y SERVICIOS DE GESTIÓN; SERVICIOS DE TECNOLOGÍA DE LA INFORMACIÓN</v>
          </cell>
          <cell r="AZ456" t="str">
            <v>ASEGURADORA SOLIDARIA DE COLOMBIA</v>
          </cell>
          <cell r="BA456" t="str">
            <v>340 47 994000045529</v>
          </cell>
          <cell r="BB456">
            <v>45078</v>
          </cell>
          <cell r="BC456" t="str">
            <v>CUMPLIMIENTO</v>
          </cell>
          <cell r="BD456">
            <v>25</v>
          </cell>
          <cell r="BE456">
            <v>7950246.5</v>
          </cell>
          <cell r="BF456">
            <v>45078</v>
          </cell>
          <cell r="BG456">
            <v>45082</v>
          </cell>
          <cell r="BH456">
            <v>45478</v>
          </cell>
          <cell r="BI456">
            <v>45080</v>
          </cell>
          <cell r="BJ456" t="str">
            <v>SUBDIRECCIÓN DE LIQUIDACIONES DEL ASEGURAMIENTO</v>
          </cell>
          <cell r="BK456" t="str">
            <v>CLAUDIA PULIDO BUITRAGO</v>
          </cell>
          <cell r="BL456"/>
          <cell r="BM456">
            <v>52351328</v>
          </cell>
          <cell r="BN456" t="str">
            <v>SUBDIRECCION DE LIQUIDACIONES DEL ASEGURAMIENTO</v>
          </cell>
          <cell r="BO456" t="str">
            <v>SUBDIRECTORA</v>
          </cell>
          <cell r="BP456" t="str">
            <v>JUAN CAMILO MARTINEZ RODRIGUEZ</v>
          </cell>
          <cell r="BQ456" t="str">
            <v>EN EJECUCION</v>
          </cell>
          <cell r="BR456"/>
          <cell r="BS456"/>
          <cell r="BT456"/>
          <cell r="BU456"/>
          <cell r="BV456"/>
          <cell r="BW456"/>
          <cell r="BX456"/>
          <cell r="BY456"/>
          <cell r="BZ456"/>
          <cell r="CA456"/>
          <cell r="CB456"/>
          <cell r="CC456"/>
          <cell r="CD456"/>
          <cell r="CE456"/>
          <cell r="CF456"/>
          <cell r="CG456"/>
          <cell r="CH456"/>
          <cell r="CI456"/>
          <cell r="CJ456"/>
          <cell r="CK456"/>
          <cell r="CL456"/>
          <cell r="CM456"/>
          <cell r="CN456"/>
          <cell r="CO456"/>
        </row>
        <row r="457">
          <cell r="C457">
            <v>902</v>
          </cell>
          <cell r="D457" t="str">
            <v>ADRES-CPS-902-2023</v>
          </cell>
          <cell r="E457" t="str">
            <v>CONTRATACION DIRECTA</v>
          </cell>
          <cell r="F457" t="str">
            <v>PRESTACION DE SERVICIOS PROFESIONALES</v>
          </cell>
          <cell r="G457" t="str">
            <v>INICIAL</v>
          </cell>
          <cell r="H457">
            <v>45107</v>
          </cell>
          <cell r="I457" t="str">
            <v>JOHAN ANDREY SANCHEZ MORALES</v>
          </cell>
          <cell r="J457" t="str">
            <v>CC</v>
          </cell>
          <cell r="K457">
            <v>1022935658</v>
          </cell>
          <cell r="L457">
            <v>1</v>
          </cell>
          <cell r="N457" t="str">
            <v>N</v>
          </cell>
          <cell r="O457" t="str">
            <v>N/A</v>
          </cell>
          <cell r="P457" t="str">
            <v>N/A</v>
          </cell>
          <cell r="Q457" t="str">
            <v>N/A</v>
          </cell>
          <cell r="R457">
            <v>45113</v>
          </cell>
          <cell r="S457">
            <v>45291</v>
          </cell>
          <cell r="T457">
            <v>178</v>
          </cell>
          <cell r="U457">
            <v>45291</v>
          </cell>
          <cell r="W457" t="str">
            <v>Prestar servicios profesionales para apoyar la definición y adopción de métodos, herramientas y tecnologías para el control y mejoramiento de los procesos misionales de la Entidad.</v>
          </cell>
          <cell r="X457" t="str">
            <v>1. Realizar la identificación de los aspectos relevantes a mejorar en los procesos que se encuentran definidos en el mapa de procesos de la Entidad que se indiquen por el supervisor del contrato, y realizar las respectivas recomendaciones de mejoramiento para su validación y posible adopción. La documentación debe quedar registrada y almacenada dentro del repositorio que se defina por parte de la DGTIC. 2. Realizar entrevistas, mesas de trabajo, revisión de información y demás gestiones que le permitan levantar y documentar las especificaciones técnicas y demás artefactos que se requieran para desarrollar las funcionalidades con respecto al diseño de los procesos que se ejecutan mediante los sistemas de información que le sean asignados. 3. Realizar los respectivos planes de trabajo y cronogramas de actividades para la elaboración de diseños y mejoras de procesos nuevos y existentes, según le sean asignados. Esta documentación debe quedar registrada y almacenada dentro del repositorio que se defina por parte de la DGTIC. 4. Entregar documento con la arquitectura de los procesos y los flujos en notación BPMN (Business Process Model and Notation), con las caracterizaciones y detalles requeridos por el supervisor del contrato. La documentación y evidencias de la actualización de los componentes en la herramienta de Arquitectura Empresarial, debe quedar registrada y almacenada dentro del repositorio que se defina por parte de la DGTIC. 5. Hacer entrega de los documentos con el diseño de los procesos institucionales en su situación actual y objetivo; y los relacionados con el análisis de brechas y cierre de estas, de los procesos asignados por el supervisor del contrato, en las fechas definidas en los planes de trabajo. La documentación debe quedar registrada y almacenada dentro del repositorio que se defina por parte de la DGTIC. 6. Las demás actividades que se deriven del objeto y naturaleza del contrato, que para el efecto le designe el supervisor del contrato</v>
          </cell>
          <cell r="Z457">
            <v>81111700</v>
          </cell>
          <cell r="AA457">
            <v>36279509</v>
          </cell>
          <cell r="AB457">
            <v>36279509</v>
          </cell>
          <cell r="AM457">
            <v>5182787</v>
          </cell>
          <cell r="AQ457" t="str">
            <v>N/A</v>
          </cell>
          <cell r="AR457">
            <v>801</v>
          </cell>
          <cell r="AS457">
            <v>45079</v>
          </cell>
          <cell r="AT457">
            <v>36279509</v>
          </cell>
          <cell r="AU457">
            <v>10613</v>
          </cell>
          <cell r="AV457">
            <v>45111</v>
          </cell>
          <cell r="AW457">
            <v>36279509</v>
          </cell>
          <cell r="AX457" t="str">
            <v>A-02-02-02-008-003-01</v>
          </cell>
          <cell r="AY457" t="str">
            <v>SERVICIOS DE CONSULTORÍA EN ADMINISTRACIÓN Y SERVICIOS DE GESTIÓN; SERVICIOS DE TECNOLOGÍA DE LA INFORMACIÓN</v>
          </cell>
          <cell r="AZ457" t="str">
            <v>ASEGURADORA SOLIDARIA DE COLOMBIA</v>
          </cell>
          <cell r="BA457" t="str">
            <v>376-47-994000021453</v>
          </cell>
          <cell r="BB457">
            <v>45112</v>
          </cell>
          <cell r="BC457" t="str">
            <v>CUMPLIMIENTO</v>
          </cell>
          <cell r="BD457">
            <v>25</v>
          </cell>
          <cell r="BE457">
            <v>9069877.25</v>
          </cell>
          <cell r="BF457">
            <v>45107</v>
          </cell>
          <cell r="BG457">
            <v>45113</v>
          </cell>
          <cell r="BH457">
            <v>45473</v>
          </cell>
          <cell r="BI457">
            <v>45112</v>
          </cell>
          <cell r="BJ457" t="str">
            <v>D. GESTION TECNOLOGIAS DE LA INFORMACION Y COMUNICACIONES</v>
          </cell>
          <cell r="BK457" t="str">
            <v>OSCAR MAURICIO VANEGAS VARGAS-JUAN CARLOS ESCOBAR BAQUERO RAD 20236400049153 A PARTIR DEL 8 AL 29 DE AGOSTO DE 2023</v>
          </cell>
          <cell r="BM457">
            <v>80215478</v>
          </cell>
          <cell r="BN457" t="str">
            <v>GRUPO DE GESTION DE PROYECTOS DE INFORMACION Y COMUNICACIONES</v>
          </cell>
          <cell r="BO457" t="str">
            <v>GESTOR DE OPERACIONES</v>
          </cell>
          <cell r="BP457" t="str">
            <v>ROSA ELIANA RODRIGUEZ BERNAL</v>
          </cell>
          <cell r="BQ457" t="str">
            <v>EN EJECUCION</v>
          </cell>
        </row>
        <row r="458">
          <cell r="C458">
            <v>469</v>
          </cell>
          <cell r="D458" t="str">
            <v>ADRES-CPS-469-2023</v>
          </cell>
          <cell r="E458" t="str">
            <v>CONTRATACION DIRECTA</v>
          </cell>
          <cell r="F458" t="str">
            <v>PRESTACION DE SERVICIOS PROFESIONALES</v>
          </cell>
          <cell r="G458" t="str">
            <v>INICIAL</v>
          </cell>
          <cell r="H458">
            <v>45054</v>
          </cell>
          <cell r="I458" t="str">
            <v>JOHANA ANDREA QUINTERO AGATON</v>
          </cell>
          <cell r="J458" t="str">
            <v>CC</v>
          </cell>
          <cell r="K458">
            <v>1032452738</v>
          </cell>
          <cell r="L458">
            <v>3</v>
          </cell>
          <cell r="M458" t="str">
            <v>Bogotá</v>
          </cell>
          <cell r="N458" t="str">
            <v>N</v>
          </cell>
          <cell r="O458" t="str">
            <v>N/A</v>
          </cell>
          <cell r="P458" t="str">
            <v>N/A</v>
          </cell>
          <cell r="Q458" t="str">
            <v>N/A</v>
          </cell>
          <cell r="R458">
            <v>45056</v>
          </cell>
          <cell r="S458">
            <v>45291</v>
          </cell>
          <cell r="T458">
            <v>235</v>
          </cell>
          <cell r="U458">
            <v>45291</v>
          </cell>
          <cell r="V458" t="str">
            <v>13 TP+25 MEP</v>
          </cell>
          <cell r="W45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5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58">
            <v>93151501</v>
          </cell>
          <cell r="AA458">
            <v>49236477</v>
          </cell>
          <cell r="AB458">
            <v>49236477</v>
          </cell>
          <cell r="AM458">
            <v>5182787</v>
          </cell>
          <cell r="AQ458" t="str">
            <v>N/A</v>
          </cell>
          <cell r="AR458">
            <v>604</v>
          </cell>
          <cell r="AS458">
            <v>45016</v>
          </cell>
          <cell r="AT458">
            <v>2806479189</v>
          </cell>
          <cell r="AU458">
            <v>8041</v>
          </cell>
          <cell r="AV458">
            <v>45056</v>
          </cell>
          <cell r="AW458">
            <v>49236477</v>
          </cell>
          <cell r="AX458" t="str">
            <v>A-02-02-02-008-003-01</v>
          </cell>
          <cell r="AY458" t="str">
            <v>SERVICIOS DE CONSULTORÍA EN ADMINISTRACIÓN Y SERVICIOS DE GESTIÓN; SERVICIOS DE TECNOLOGÍA DE LA INFORMACIÓN</v>
          </cell>
          <cell r="AZ458" t="str">
            <v>ASEGURADORA SOLIDARIA DE COLOMBIA</v>
          </cell>
          <cell r="BA458" t="str">
            <v>380-47-994000134851</v>
          </cell>
          <cell r="BB458">
            <v>45055</v>
          </cell>
          <cell r="BC458" t="str">
            <v>CUMPLIMIENTO</v>
          </cell>
          <cell r="BD458">
            <v>25</v>
          </cell>
          <cell r="BE458">
            <v>12309119.25</v>
          </cell>
          <cell r="BF458">
            <v>45054</v>
          </cell>
          <cell r="BG458">
            <v>45056</v>
          </cell>
          <cell r="BH458">
            <v>45476</v>
          </cell>
          <cell r="BI458">
            <v>45056</v>
          </cell>
          <cell r="BJ458" t="str">
            <v>D. OTRAS PRESTACIONES</v>
          </cell>
          <cell r="BK458" t="str">
            <v>JHAN PIERO CAMPOS CUELLAR</v>
          </cell>
          <cell r="BM458">
            <v>1093755452</v>
          </cell>
          <cell r="BN458" t="str">
            <v>GRUPO DE VERIFICACIÓN Y AUDITORÍA DE CUENTAS</v>
          </cell>
          <cell r="BO458" t="str">
            <v>GESTOR DE OPERACIONES</v>
          </cell>
          <cell r="BP458" t="str">
            <v>ROSA ELIANA RODRIGUEZ BERNAL</v>
          </cell>
          <cell r="BQ458" t="str">
            <v>EN EJECUCION</v>
          </cell>
          <cell r="BR458" t="str">
            <v>FEMENINO</v>
          </cell>
          <cell r="BS458" t="str">
            <v>Bogotá</v>
          </cell>
          <cell r="BT458" t="str">
            <v>Cra 19 - 58 21</v>
          </cell>
          <cell r="BU458">
            <v>3183430337</v>
          </cell>
          <cell r="BV458" t="str">
            <v>jqagaton@gmail.com</v>
          </cell>
          <cell r="BW458">
            <v>33888</v>
          </cell>
          <cell r="BX458">
            <v>45247</v>
          </cell>
          <cell r="BY458">
            <v>31</v>
          </cell>
          <cell r="BZ458" t="str">
            <v>SANITAS</v>
          </cell>
          <cell r="CA458" t="str">
            <v>PORVENIR</v>
          </cell>
          <cell r="CB458" t="str">
            <v>POSITIVA</v>
          </cell>
          <cell r="CC458" t="str">
            <v>FISIOTERAPEUTA</v>
          </cell>
          <cell r="CH458" t="str">
            <v>CO1.PCCNTR.4917190</v>
          </cell>
        </row>
        <row r="459">
          <cell r="C459">
            <v>507</v>
          </cell>
          <cell r="D459" t="str">
            <v>ADRES-CPS-507-2023</v>
          </cell>
          <cell r="E459" t="str">
            <v>CONTRATACION DIRECTA</v>
          </cell>
          <cell r="F459" t="str">
            <v>PRESTACION DE SERVICIOS DE APOYO A LA GESTION</v>
          </cell>
          <cell r="G459" t="str">
            <v>INICIAL</v>
          </cell>
          <cell r="H459">
            <v>45061</v>
          </cell>
          <cell r="I459" t="str">
            <v>JOHANA TIBADUIZA ALVARADO</v>
          </cell>
          <cell r="J459" t="str">
            <v>CC</v>
          </cell>
          <cell r="K459">
            <v>1018426131</v>
          </cell>
          <cell r="L459">
            <v>2</v>
          </cell>
          <cell r="M459" t="str">
            <v>Bogotá</v>
          </cell>
          <cell r="N459" t="str">
            <v>N</v>
          </cell>
          <cell r="O459" t="str">
            <v>N/A</v>
          </cell>
          <cell r="P459" t="str">
            <v>N/A</v>
          </cell>
          <cell r="Q459" t="str">
            <v>N/A</v>
          </cell>
          <cell r="R459">
            <v>45065</v>
          </cell>
          <cell r="S459">
            <v>45291</v>
          </cell>
          <cell r="T459">
            <v>226</v>
          </cell>
          <cell r="U459">
            <v>45291</v>
          </cell>
          <cell r="V459" t="str">
            <v>15 TFTL/TL+4 ME O 6 SES+4 ME</v>
          </cell>
          <cell r="W45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5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59">
            <v>93151501</v>
          </cell>
          <cell r="AA459">
            <v>38460399</v>
          </cell>
          <cell r="AB459">
            <v>38460399</v>
          </cell>
          <cell r="AM459">
            <v>4048463</v>
          </cell>
          <cell r="AQ459" t="str">
            <v>N/A</v>
          </cell>
          <cell r="AR459">
            <v>605</v>
          </cell>
          <cell r="AS459">
            <v>45016</v>
          </cell>
          <cell r="AT459">
            <v>1999940748</v>
          </cell>
          <cell r="AU459">
            <v>8109</v>
          </cell>
          <cell r="AV459">
            <v>45062</v>
          </cell>
          <cell r="AW459">
            <v>38460399</v>
          </cell>
          <cell r="AX459" t="str">
            <v>A-02-02-02-008-003-01</v>
          </cell>
          <cell r="AY459" t="str">
            <v>SERVICIOS DE CONSULTORÍA EN ADMINISTRACIÓN Y SERVICIOS DE GESTIÓN; SERVICIOS DE TECNOLOGÍA DE LA INFORMACIÓN</v>
          </cell>
          <cell r="AZ459" t="str">
            <v>SEGUROS DEL ESTADO</v>
          </cell>
          <cell r="BA459" t="str">
            <v>14-44-101182222</v>
          </cell>
          <cell r="BB459">
            <v>45061</v>
          </cell>
          <cell r="BC459" t="str">
            <v>CUMPLIMIENTO</v>
          </cell>
          <cell r="BD459">
            <v>25</v>
          </cell>
          <cell r="BE459">
            <v>9615099.75</v>
          </cell>
          <cell r="BF459">
            <v>45061</v>
          </cell>
          <cell r="BG459">
            <v>45062</v>
          </cell>
          <cell r="BH459">
            <v>45483</v>
          </cell>
          <cell r="BI459">
            <v>45062</v>
          </cell>
          <cell r="BJ459" t="str">
            <v>D. OTRAS PRESTACIONES</v>
          </cell>
          <cell r="BK459" t="str">
            <v>CAMILO ALBERTO ALFARO JIMENEZ-EDINSON MAURICIO HERNANDEZ MANRIQUE RAD 20236400033973 A PARTIR DEL 29 DE MAYO AL 20 DE JUNIO</v>
          </cell>
          <cell r="BM459">
            <v>1020740232</v>
          </cell>
          <cell r="BN459" t="str">
            <v>GRUPO DE GESTIÓN DE RECONOCIMIENTOS</v>
          </cell>
          <cell r="BO459" t="str">
            <v>GESTOR DE OPERACIONES</v>
          </cell>
          <cell r="BP459" t="str">
            <v>DIANA CAROLINA BONILLA RODRIGUEZ</v>
          </cell>
          <cell r="BQ459" t="str">
            <v>EN EJECUCION</v>
          </cell>
          <cell r="BX459">
            <v>45247</v>
          </cell>
          <cell r="BY459">
            <v>123</v>
          </cell>
        </row>
        <row r="460">
          <cell r="C460">
            <v>431</v>
          </cell>
          <cell r="D460" t="str">
            <v>ADRES-CPS-431-2023</v>
          </cell>
          <cell r="E460" t="str">
            <v>CONTRATACION DIRECTA</v>
          </cell>
          <cell r="F460" t="str">
            <v>PRESTACION DE SERVICIOS DE APOYO A LA GESTION</v>
          </cell>
          <cell r="G460" t="str">
            <v>INICIAL</v>
          </cell>
          <cell r="H460">
            <v>45040</v>
          </cell>
          <cell r="I460" t="str">
            <v>JOHANA VERANO GONZÁLEZ</v>
          </cell>
          <cell r="J460" t="str">
            <v>CC</v>
          </cell>
          <cell r="K460">
            <v>1014216900</v>
          </cell>
          <cell r="L460">
            <v>4</v>
          </cell>
          <cell r="M460" t="str">
            <v>Bogotá</v>
          </cell>
          <cell r="N460" t="str">
            <v>N</v>
          </cell>
          <cell r="O460" t="str">
            <v>N/A</v>
          </cell>
          <cell r="P460" t="str">
            <v>N/A</v>
          </cell>
          <cell r="Q460" t="str">
            <v>N/A</v>
          </cell>
          <cell r="R460">
            <v>45042</v>
          </cell>
          <cell r="S460">
            <v>45291</v>
          </cell>
          <cell r="T460">
            <v>249</v>
          </cell>
          <cell r="U460">
            <v>45291</v>
          </cell>
          <cell r="V460" t="str">
            <v>15 TFTL/TL+4 ME O 6 SES+4 ME</v>
          </cell>
          <cell r="W460"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60"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60">
            <v>93151501</v>
          </cell>
          <cell r="AA460">
            <v>38460399</v>
          </cell>
          <cell r="AB460">
            <v>38460399</v>
          </cell>
          <cell r="AM460">
            <v>4048463</v>
          </cell>
          <cell r="AQ460" t="str">
            <v>N/A</v>
          </cell>
          <cell r="AR460">
            <v>605</v>
          </cell>
          <cell r="AS460">
            <v>45016</v>
          </cell>
          <cell r="AT460">
            <v>1999940748</v>
          </cell>
          <cell r="AU460">
            <v>6258</v>
          </cell>
          <cell r="AV460">
            <v>45041</v>
          </cell>
          <cell r="AW460">
            <v>38460399</v>
          </cell>
          <cell r="AX460" t="str">
            <v>A-02-02-02-008-003-01</v>
          </cell>
          <cell r="AY460" t="str">
            <v>SERVICIOS DE CONSULTORÍA EN ADMINISTRACIÓN Y SERVICIOS DE GESTIÓN; SERVICIOS DE TECNOLOGÍA DE LA INFORMACIÓN</v>
          </cell>
          <cell r="AZ460" t="str">
            <v>SEGUROS DEL ESTADO</v>
          </cell>
          <cell r="BA460" t="str">
            <v>14-44-101180765</v>
          </cell>
          <cell r="BB460">
            <v>45041</v>
          </cell>
          <cell r="BC460" t="str">
            <v>CUMPLIMIENTO</v>
          </cell>
          <cell r="BD460">
            <v>25</v>
          </cell>
          <cell r="BE460">
            <v>9615099.75</v>
          </cell>
          <cell r="BF460">
            <v>45040</v>
          </cell>
          <cell r="BG460">
            <v>45042</v>
          </cell>
          <cell r="BH460">
            <v>45483</v>
          </cell>
          <cell r="BI460">
            <v>45042</v>
          </cell>
          <cell r="BJ460" t="str">
            <v>D. OTRAS PRESTACIONES</v>
          </cell>
          <cell r="BK460" t="str">
            <v>HEIDY PATRICIA PARRA CHAVARRO</v>
          </cell>
          <cell r="BM460">
            <v>52455010</v>
          </cell>
          <cell r="BN460" t="str">
            <v>GRUPO DE GESTIÓN DE RECONOCIMIENTOS</v>
          </cell>
          <cell r="BO460" t="str">
            <v>GESTOR DE OPERACIONES</v>
          </cell>
          <cell r="BP460" t="str">
            <v>ESPERANZA RODRIGUEZ ROLDAN</v>
          </cell>
          <cell r="BQ460" t="str">
            <v>EN EJECUCION</v>
          </cell>
          <cell r="BX460">
            <v>45247</v>
          </cell>
          <cell r="BY460">
            <v>123</v>
          </cell>
        </row>
        <row r="461">
          <cell r="C461">
            <v>560</v>
          </cell>
          <cell r="D461" t="str">
            <v>ADRES-CPS-560-2023</v>
          </cell>
          <cell r="E461" t="str">
            <v>CONTRATACION DIRECTA</v>
          </cell>
          <cell r="F461" t="str">
            <v>PRESTACION DE SERVICIOS PROFESIONALES</v>
          </cell>
          <cell r="G461" t="str">
            <v>INICIAL</v>
          </cell>
          <cell r="H461">
            <v>45078</v>
          </cell>
          <cell r="I461" t="str">
            <v>JOHN DAVID CUBIDES LOPEZ</v>
          </cell>
          <cell r="J461" t="str">
            <v>CC</v>
          </cell>
          <cell r="K461">
            <v>1049602878</v>
          </cell>
          <cell r="L461">
            <v>2</v>
          </cell>
          <cell r="N461" t="str">
            <v>N</v>
          </cell>
          <cell r="O461" t="str">
            <v>N/A</v>
          </cell>
          <cell r="P461" t="str">
            <v>N/A</v>
          </cell>
          <cell r="Q461" t="str">
            <v>N/A</v>
          </cell>
          <cell r="R461">
            <v>45079</v>
          </cell>
          <cell r="S461">
            <v>45291</v>
          </cell>
          <cell r="T461">
            <v>212</v>
          </cell>
          <cell r="U461">
            <v>45291</v>
          </cell>
          <cell r="W461"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461"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461">
            <v>80121706</v>
          </cell>
          <cell r="AA461">
            <v>55808000</v>
          </cell>
          <cell r="AB461">
            <v>55808000</v>
          </cell>
          <cell r="AM461">
            <v>6976000</v>
          </cell>
          <cell r="AQ461" t="str">
            <v>N/A</v>
          </cell>
          <cell r="AR461">
            <v>767</v>
          </cell>
          <cell r="AS461">
            <v>45071</v>
          </cell>
          <cell r="AT461">
            <v>819819520</v>
          </cell>
          <cell r="AU461">
            <v>9985</v>
          </cell>
          <cell r="AV461">
            <v>45078</v>
          </cell>
          <cell r="AW461">
            <v>55808000</v>
          </cell>
          <cell r="AX461" t="str">
            <v>A-02-02-02-008-002-01</v>
          </cell>
          <cell r="AY461" t="str">
            <v>SERVICIOS JURÍDICOS</v>
          </cell>
          <cell r="AZ461" t="str">
            <v>SEGUROS DEL ESTADO</v>
          </cell>
          <cell r="BA461" t="str">
            <v>33-44-101238949</v>
          </cell>
          <cell r="BB461">
            <v>45078</v>
          </cell>
          <cell r="BC461" t="str">
            <v>CUMPLIMIENTO</v>
          </cell>
          <cell r="BD461">
            <v>25</v>
          </cell>
          <cell r="BE461">
            <v>13952000</v>
          </cell>
          <cell r="BF461">
            <v>45078</v>
          </cell>
          <cell r="BG461">
            <v>45079</v>
          </cell>
          <cell r="BH461">
            <v>45478</v>
          </cell>
          <cell r="BI461">
            <v>45079</v>
          </cell>
          <cell r="BJ461" t="str">
            <v>O. ASESORA JURIDICA</v>
          </cell>
          <cell r="BK461" t="str">
            <v>CRISTIAN DAVID PAEZ PAEZ</v>
          </cell>
          <cell r="BM461">
            <v>1049614764</v>
          </cell>
          <cell r="BN461" t="str">
            <v>GRUPO DE REPRESENTACION JUDICIAL</v>
          </cell>
          <cell r="BO461" t="str">
            <v>GESTOR DE OPERACIONES</v>
          </cell>
          <cell r="BP461" t="str">
            <v>ESPERANZA RODRIGUEZ ROLDAN</v>
          </cell>
          <cell r="BQ461" t="str">
            <v>EN EJECUCION</v>
          </cell>
        </row>
        <row r="462">
          <cell r="C462">
            <v>498</v>
          </cell>
          <cell r="D462" t="str">
            <v>ADRES-CPS-498-2023</v>
          </cell>
          <cell r="E462" t="str">
            <v>CONTRATACION DIRECTA</v>
          </cell>
          <cell r="F462" t="str">
            <v>PRESTACION DE SERVICIOS DE APOYO A LA GESTION</v>
          </cell>
          <cell r="G462" t="str">
            <v>INICIAL</v>
          </cell>
          <cell r="H462">
            <v>45061</v>
          </cell>
          <cell r="I462" t="str">
            <v>JOHN EDWIN RODRIGUEZ SANCHEZ</v>
          </cell>
          <cell r="J462" t="str">
            <v>CC</v>
          </cell>
          <cell r="K462">
            <v>80174791</v>
          </cell>
          <cell r="L462">
            <v>5</v>
          </cell>
          <cell r="M462" t="str">
            <v>Bogotá</v>
          </cell>
          <cell r="N462" t="str">
            <v>N</v>
          </cell>
          <cell r="O462" t="str">
            <v>N/A</v>
          </cell>
          <cell r="P462" t="str">
            <v>N/A</v>
          </cell>
          <cell r="Q462" t="str">
            <v>N/A</v>
          </cell>
          <cell r="R462">
            <v>45061</v>
          </cell>
          <cell r="S462">
            <v>45291</v>
          </cell>
          <cell r="T462">
            <v>230</v>
          </cell>
          <cell r="U462">
            <v>45291</v>
          </cell>
          <cell r="V462" t="str">
            <v xml:space="preserve"> 14A TFT/TL+21 ME O 6 SES + 21 ME</v>
          </cell>
          <cell r="W462" t="str">
            <v>Apoyar técnicamente a la Dirección de Gestión de Tecnologías de Información y Comunicaciones en la atención de los requerimientos e incidentes de baja y media complejidad de los servicios de tecnología asociados a los escritorios de los trabajadores de la entidad</v>
          </cell>
          <cell r="X462" t="str">
            <v>1. Realizar las actividades de apoyo técnico de la Dirección de Gestión de Tecnologías de la Información y las Comunicaciones - DGTIC relacionadas con la instalación, configuración, solución de incidentes y Catálogo de los servicios ofrecidos por esta Dirección a los usuarios de la entidad. 2. Asistir técnicamente a la Dirección de Gestión de Tecnologías de la Información y las Comunicaciones - DGTIC en los requerimientos de los servicios de Tecnologías de información asociados a las estaciones de trabajo de los usuarios de las dependencias de la Entidad. 3. Apoyar a la gestión de los servicios Tecnologías de información registrados en el catálogo de servicios y la mesa de servicios de acuerdo con las asignaciones realizadas y dentro de los ANS establecidos en el procedimiento de gestión de requerimientos. 4. Apoyar técnicamente a la Dirección de Gestión de Tecnologías de la Información y las Comunicaciones - DGTIC en las actividades inherentes a la gestión de la configuración y monitoreo de los activos de Tecnologías de información que le sean asignados en el procedimiento de gestión de requerimientos. 5. Escalar de manera oportuna los incidentes, eventos o solicitudes de servicio que no puedan ser resueltos en primer nivel de acuerdo con las políticas y ANS establecidos por el procedimiento de gestión de requerimientos de la Dirección de Gestión de Tecnologías de Información y Comunicaciones y la atención de los casos de primer nivel, manteniendo una comunicación permanente con el usuario para informarle acerca de su requerimiento o incidente, documentando y registrando las actividades. 6. Asistir técnicamente a la Dirección de Gestión de Tecnologías de la Información y las Comunicaciones - DGTIC en los requerimientos e incidentes de los servicios y activos de Tecnologías de información asignados dentro de los tiempos establecidos en los ANS y registrar en la herramienta de la mesa de servicios todas las actividades realizadas para dar la solución o escalar los casos asignados. 7. Participar activamente en las actividades relacionadas con la gestión de los inventarios de los activos de Tecnologías de información asociados con los equipos y software que se encuentren en operación en la entidad. 8. Apoyar el monitoreo del cumplimiento por parte de los usuarios de la Entidad de las políticas de seguridad de información implementadas y registrar en la mesa de servicios los eventos en los que detecte alguna situación atípica de las mismas, en relación con los servicios de Tecnologías de Información asignados 9. Atender los requerimientos de la ADRES para dar solución a los incidentes o problemas que se presenten en los activos de Tecnologías de información de manera presencial o remota que se necesiten. 10. Las demás actividades que se deriven del objeto y naturaleza del contrato, que para el efecto le designe la Entidad</v>
          </cell>
          <cell r="Z462">
            <v>81111811</v>
          </cell>
          <cell r="AA462">
            <v>38182992</v>
          </cell>
          <cell r="AB462">
            <v>38182992</v>
          </cell>
          <cell r="AM462">
            <v>4772874</v>
          </cell>
          <cell r="AQ462" t="str">
            <v>N/A</v>
          </cell>
          <cell r="AR462">
            <v>644</v>
          </cell>
          <cell r="AS462">
            <v>45051</v>
          </cell>
          <cell r="AT462">
            <v>38182992</v>
          </cell>
          <cell r="AU462">
            <v>8100</v>
          </cell>
          <cell r="AV462">
            <v>45061</v>
          </cell>
          <cell r="AW462">
            <v>38182992</v>
          </cell>
          <cell r="AX462" t="str">
            <v>A-02-02-02-008-003-01</v>
          </cell>
          <cell r="AY462" t="str">
            <v>SERVICIOS DE CONSULTORÍA EN ADMINISTRACIÓN Y SERVICIOS DE GESTIÓN; SERVICIOS DE TECNOLOGÍA DE LA INFORMACIÓN</v>
          </cell>
          <cell r="AZ462" t="str">
            <v>SEGUROS DEL ESTADO</v>
          </cell>
          <cell r="BA462" t="str">
            <v>11-44-101201656</v>
          </cell>
          <cell r="BB462">
            <v>45061</v>
          </cell>
          <cell r="BC462" t="str">
            <v>CUMPLIMIENTO</v>
          </cell>
          <cell r="BD462">
            <v>25</v>
          </cell>
          <cell r="BE462">
            <v>9545748</v>
          </cell>
          <cell r="BF462">
            <v>45061</v>
          </cell>
          <cell r="BG462">
            <v>45061</v>
          </cell>
          <cell r="BH462">
            <v>45473</v>
          </cell>
          <cell r="BI462">
            <v>45059</v>
          </cell>
          <cell r="BJ462" t="str">
            <v>D. GESTION TECNOLOGIAS DE LA INFORMACION Y COMUNICACIONES</v>
          </cell>
          <cell r="BK462" t="str">
            <v>CARLOS ANDRES RUIZ ROMERO</v>
          </cell>
          <cell r="BM462">
            <v>86051326</v>
          </cell>
          <cell r="BN462" t="str">
            <v>GRUPO DE GESTIÓN DE SOPORTE A LAS TECNOLOGIAS</v>
          </cell>
          <cell r="BO462" t="str">
            <v>GESTOR DFE</v>
          </cell>
          <cell r="BP462" t="str">
            <v>JUAN CAMILO MARTINEZ RODRIGUEZ</v>
          </cell>
          <cell r="BQ462" t="str">
            <v>EN EJECUCION</v>
          </cell>
          <cell r="BX462">
            <v>45247</v>
          </cell>
          <cell r="BY462">
            <v>123</v>
          </cell>
        </row>
        <row r="463">
          <cell r="C463">
            <v>864</v>
          </cell>
          <cell r="D463" t="str">
            <v>ADRES-CPS-864-2023</v>
          </cell>
          <cell r="E463" t="str">
            <v>CONTRATACION DIRECTA</v>
          </cell>
          <cell r="F463" t="str">
            <v>PRESTACION DE SERVICIOS PROFESIONALES</v>
          </cell>
          <cell r="G463" t="str">
            <v>INICIAL</v>
          </cell>
          <cell r="H463">
            <v>45114</v>
          </cell>
          <cell r="I463" t="str">
            <v>JON SANCHEZ MURCIA</v>
          </cell>
          <cell r="J463" t="str">
            <v>CC</v>
          </cell>
          <cell r="K463">
            <v>1020771512</v>
          </cell>
          <cell r="L463">
            <v>0</v>
          </cell>
          <cell r="N463" t="str">
            <v>N</v>
          </cell>
          <cell r="O463" t="str">
            <v>N/A</v>
          </cell>
          <cell r="P463" t="str">
            <v>N/A</v>
          </cell>
          <cell r="Q463" t="str">
            <v>N/A</v>
          </cell>
          <cell r="R463">
            <v>45118</v>
          </cell>
          <cell r="S463">
            <v>45291</v>
          </cell>
          <cell r="T463">
            <v>173</v>
          </cell>
          <cell r="U463">
            <v>45291</v>
          </cell>
          <cell r="V463" t="str">
            <v>14 TP</v>
          </cell>
          <cell r="W463" t="str">
            <v>Prestar servicios profesionales a la Dirección de Otras Prestaciones de la ADRES, en especial en los referidos al proceso de Reintegro de recursos del Sistema General de Seguridad Social en Salud apropiados o reconocidos sin justa causa</v>
          </cell>
          <cell r="X463" t="str">
            <v>1. Elaborar y revisar las solicitudes de reintegro, respuestas e informes que deban ser expedidos por la Dirección de Otras Prestaciones de la ADRES relacionados con los procesos de reintegro en el marco de gestión de recobros y reclamaciones. 2. Elaborar y revisar los actos administrativos, incluyendo aquellos que resuelvan recursos, que deban ser expedidos por la Dirección de Otras Prestaciones de la ADRES relacionados con los procesos de reintegro en el marco de gestión de recobros y reclamaciones. 3. Elaborar y revisar los requerimientos, solicitudes de concepto y demás documentos que deban ser expedidos por la Dirección de Otras Prestaciones de la ADRES relacionados con los procesos de reintegro en el marco de gestión de recobros y reclamaciones. 4. Proyectar y revisar los acuerdos, resoluciones y minutas que se requieran dentro del marco de gestión de recobros y reclamaciones. 5.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6. Entregar al finalizar el plazo de ejecución del contrato soporte generado por el Sistema de Gestión Documental que para el efecto tenga implementada la ADRES, en el cual se evidencie que la documentación asignada se encuentra tramitada. 7. Revisar los soportes documentales allegados para el reconocimiento, pago y legalización de recursos de los servicios y tecnologías en salud no cubiertos con cargo a la UPC que fueron radicados a través del mecanismo excepcional de glosa transversal. 8. Elaborar las actuaciones administrativas que desde el Grupo Interno de Gestión de Reconocimiento de la Dirección de Otras Prestaciones de la ADRES se debe adelantar para las entidades que se encuentran en liquidación. 9. Las demás actividades que se deriven del objeto y naturaleza del contrato, que para el efecto le asigne la Dirección de Otras Prestaciones</v>
          </cell>
          <cell r="Z463">
            <v>93151501</v>
          </cell>
          <cell r="AA463">
            <v>36279509</v>
          </cell>
          <cell r="AB463">
            <v>36279509</v>
          </cell>
          <cell r="AM463">
            <v>4936556</v>
          </cell>
          <cell r="AQ463" t="str">
            <v>N/A</v>
          </cell>
          <cell r="AR463">
            <v>761</v>
          </cell>
          <cell r="AS463">
            <v>45071</v>
          </cell>
          <cell r="AT463">
            <v>72559018</v>
          </cell>
          <cell r="AU463">
            <v>12295</v>
          </cell>
          <cell r="AV463">
            <v>45117</v>
          </cell>
          <cell r="AW463">
            <v>36279509</v>
          </cell>
          <cell r="AX463" t="str">
            <v>A-02-02-02-008-003-01</v>
          </cell>
          <cell r="AY463" t="str">
            <v>SERVICIOS DE CONSULTORÍA EN ADMINISTRACIÓN Y SERVICIOS DE GESTIÓN; SERVICIOS DE TECNOLOGÍA DE LA INFORMACIÓN</v>
          </cell>
          <cell r="AZ463" t="str">
            <v>ASEGURADORA SOLIDARIA DE COLOMBIA</v>
          </cell>
          <cell r="BA463" t="str">
            <v>380-47-994000136836</v>
          </cell>
          <cell r="BB463">
            <v>45114</v>
          </cell>
          <cell r="BC463" t="str">
            <v>CUMPLIMIENTO</v>
          </cell>
          <cell r="BD463">
            <v>25</v>
          </cell>
          <cell r="BE463">
            <v>9069877.25</v>
          </cell>
          <cell r="BF463">
            <v>45114</v>
          </cell>
          <cell r="BG463">
            <v>45118</v>
          </cell>
          <cell r="BH463">
            <v>45477</v>
          </cell>
          <cell r="BI463">
            <v>45114</v>
          </cell>
          <cell r="BJ463" t="str">
            <v>D. OTRAS PRESTACIONES</v>
          </cell>
          <cell r="BK463" t="str">
            <v>LORENA FABIOLA AMEZQUITA BECERRA</v>
          </cell>
          <cell r="BM463">
            <v>46458408</v>
          </cell>
          <cell r="BN463" t="str">
            <v>GRUPO DE GESTIÓN DE RECONOCIMIENTOS</v>
          </cell>
          <cell r="BO463" t="str">
            <v>GESTOR DE OPERACIONES</v>
          </cell>
          <cell r="BP463" t="str">
            <v>KELLY JHOANA ITURRIAGO TORREGROSA</v>
          </cell>
          <cell r="BQ463" t="str">
            <v>EN EJECUCION</v>
          </cell>
        </row>
        <row r="464">
          <cell r="C464">
            <v>914</v>
          </cell>
          <cell r="D464" t="str">
            <v>ADRES-CPS-914-2023</v>
          </cell>
          <cell r="E464" t="str">
            <v>CONTRATACION DIRECTA</v>
          </cell>
          <cell r="F464" t="str">
            <v>PRESTACION DE SERVICIOS PROFESIONALES</v>
          </cell>
          <cell r="G464" t="str">
            <v>INICIAL</v>
          </cell>
          <cell r="H464">
            <v>45133</v>
          </cell>
          <cell r="I464" t="str">
            <v>JONATAN JAVIER DURANGO ZAMORA</v>
          </cell>
          <cell r="J464" t="str">
            <v>CC</v>
          </cell>
          <cell r="K464">
            <v>80222425</v>
          </cell>
          <cell r="L464">
            <v>0</v>
          </cell>
          <cell r="N464" t="str">
            <v>N</v>
          </cell>
          <cell r="O464" t="str">
            <v>N/A</v>
          </cell>
          <cell r="P464" t="str">
            <v>N/A</v>
          </cell>
          <cell r="Q464" t="str">
            <v>N/A</v>
          </cell>
          <cell r="R464">
            <v>45139</v>
          </cell>
          <cell r="S464">
            <v>45291</v>
          </cell>
          <cell r="T464">
            <v>152</v>
          </cell>
          <cell r="U464">
            <v>45291</v>
          </cell>
          <cell r="V464" t="str">
            <v>13 TP+25 MEP</v>
          </cell>
          <cell r="W464"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6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64">
            <v>93151501</v>
          </cell>
          <cell r="AA464">
            <v>49236477</v>
          </cell>
          <cell r="AB464">
            <v>49236477</v>
          </cell>
          <cell r="AM464">
            <v>5182787</v>
          </cell>
          <cell r="AQ464" t="str">
            <v>N/A</v>
          </cell>
          <cell r="AR464">
            <v>604</v>
          </cell>
          <cell r="AS464">
            <v>45016</v>
          </cell>
          <cell r="AT464">
            <v>2806479189</v>
          </cell>
          <cell r="AU464">
            <v>13270</v>
          </cell>
          <cell r="AV464">
            <v>45135</v>
          </cell>
          <cell r="AW464">
            <v>49236477</v>
          </cell>
          <cell r="AX464" t="str">
            <v>A-02-02-02-008-003-01</v>
          </cell>
          <cell r="AY464" t="str">
            <v>SERVICIOS DE CONSULTORÍA EN ADMINISTRACIÓN Y SERVICIOS DE GESTIÓN; SERVICIOS DE TECNOLOGÍA DE LA INFORMACIÓN</v>
          </cell>
          <cell r="AZ464" t="str">
            <v>SEGUROS DEL ESTADO</v>
          </cell>
          <cell r="BA464" t="str">
            <v>37-44-101041311</v>
          </cell>
          <cell r="BB464">
            <v>45135</v>
          </cell>
          <cell r="BC464" t="str">
            <v>CUMPLIMIENTO</v>
          </cell>
          <cell r="BD464">
            <v>25</v>
          </cell>
          <cell r="BE464">
            <v>12309119.25</v>
          </cell>
          <cell r="BF464">
            <v>45135</v>
          </cell>
          <cell r="BG464">
            <v>45138</v>
          </cell>
          <cell r="BH464">
            <v>45501</v>
          </cell>
          <cell r="BI464">
            <v>45135</v>
          </cell>
          <cell r="BJ464" t="str">
            <v>D. OTRAS PRESTACIONES</v>
          </cell>
          <cell r="BK464" t="str">
            <v>JHAN PIERO CAMPOS CUELLAR</v>
          </cell>
          <cell r="BM464">
            <v>1093755452</v>
          </cell>
          <cell r="BN464" t="str">
            <v>GRUPO DE VERIFICACIÓN Y AUDITORÍA DE CUENTAS</v>
          </cell>
          <cell r="BO464" t="str">
            <v>GESTOR DE OPERACIONES</v>
          </cell>
          <cell r="BP464" t="str">
            <v>DIANA MARCELA SERRANO ASPRILLA</v>
          </cell>
          <cell r="BQ464" t="str">
            <v>EN EJECUCION</v>
          </cell>
        </row>
        <row r="465">
          <cell r="C465">
            <v>805</v>
          </cell>
          <cell r="D465" t="str">
            <v>ADRES-CPS-805-2023</v>
          </cell>
          <cell r="E465" t="str">
            <v>CONTRATACION DIRECTA</v>
          </cell>
          <cell r="F465" t="str">
            <v>PRESTACION DE SERVICIOS PROFESIONALES</v>
          </cell>
          <cell r="G465" t="str">
            <v>INICIAL</v>
          </cell>
          <cell r="H465">
            <v>45096</v>
          </cell>
          <cell r="I465" t="str">
            <v>JONATHAN STEVE RAMIREZ CIFUENTES</v>
          </cell>
          <cell r="J465" t="str">
            <v>CC</v>
          </cell>
          <cell r="K465">
            <v>80845284</v>
          </cell>
          <cell r="L465">
            <v>2</v>
          </cell>
          <cell r="N465" t="str">
            <v>N</v>
          </cell>
          <cell r="O465" t="str">
            <v>N/A</v>
          </cell>
          <cell r="P465" t="str">
            <v>N/A</v>
          </cell>
          <cell r="Q465" t="str">
            <v>N/A</v>
          </cell>
          <cell r="R465">
            <v>45099</v>
          </cell>
          <cell r="S465">
            <v>45291</v>
          </cell>
          <cell r="T465">
            <v>192</v>
          </cell>
          <cell r="U465">
            <v>45291</v>
          </cell>
          <cell r="V465" t="str">
            <v>13 TP+25 MEP</v>
          </cell>
          <cell r="W46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6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465">
            <v>93151501</v>
          </cell>
          <cell r="AA465">
            <v>41462296</v>
          </cell>
          <cell r="AB465">
            <v>41462296</v>
          </cell>
          <cell r="AM465">
            <v>5182787</v>
          </cell>
          <cell r="AQ465" t="str">
            <v>N/A</v>
          </cell>
          <cell r="AR465">
            <v>735</v>
          </cell>
          <cell r="AS465">
            <v>45065</v>
          </cell>
          <cell r="AT465">
            <v>1368255768</v>
          </cell>
          <cell r="AU465">
            <v>10207</v>
          </cell>
          <cell r="AV465">
            <v>45097</v>
          </cell>
          <cell r="AW465">
            <v>41462296</v>
          </cell>
          <cell r="AX465" t="str">
            <v>A-02-02-02-008-003-01</v>
          </cell>
          <cell r="AY465" t="str">
            <v>SERVICIOS DE CONSULTORÍA EN ADMINISTRACIÓN Y SERVICIOS DE GESTIÓN; SERVICIOS DE TECNOLOGÍA DE LA INFORMACIÓN</v>
          </cell>
          <cell r="AZ465" t="str">
            <v>SEGUROS DEL ESTADO</v>
          </cell>
          <cell r="BA465" t="str">
            <v>14-44-101185499</v>
          </cell>
          <cell r="BB465">
            <v>45097</v>
          </cell>
          <cell r="BC465" t="str">
            <v>CUMPLIMIENTO</v>
          </cell>
          <cell r="BD465">
            <v>25</v>
          </cell>
          <cell r="BE465">
            <v>10365574</v>
          </cell>
          <cell r="BF465">
            <v>45096</v>
          </cell>
          <cell r="BG465">
            <v>45097</v>
          </cell>
          <cell r="BH465">
            <v>45483</v>
          </cell>
          <cell r="BI465">
            <v>45098</v>
          </cell>
          <cell r="BJ465" t="str">
            <v>D. OTRAS PRESTACIONES</v>
          </cell>
          <cell r="BK465" t="str">
            <v>JHAN PIERO CAMPOS CUELLAR</v>
          </cell>
          <cell r="BM465">
            <v>1093755452</v>
          </cell>
          <cell r="BN465" t="str">
            <v>GRUPO DE VERIFICACIÓN Y AUDITORÍA DE CUENTAS</v>
          </cell>
          <cell r="BO465" t="str">
            <v>GESTOR DE OPERACIONES</v>
          </cell>
          <cell r="BP465" t="str">
            <v>DIANA CAROLINA BONILLA RODRIGUEZ</v>
          </cell>
          <cell r="BQ465" t="str">
            <v>EN EJECUCION</v>
          </cell>
        </row>
        <row r="466">
          <cell r="C466">
            <v>567</v>
          </cell>
          <cell r="D466" t="str">
            <v>ADRES-CPS-567-2023</v>
          </cell>
          <cell r="E466" t="str">
            <v>CONTRATACION DIRECTA</v>
          </cell>
          <cell r="F466" t="str">
            <v>PRESTACION DE SERVICIOS PROFESIONALES</v>
          </cell>
          <cell r="G466" t="str">
            <v>INICIAL</v>
          </cell>
          <cell r="H466">
            <v>45075</v>
          </cell>
          <cell r="I466" t="str">
            <v>JORGE ELIECER MONROY BARRIOS</v>
          </cell>
          <cell r="J466" t="str">
            <v>CC</v>
          </cell>
          <cell r="K466">
            <v>79661750</v>
          </cell>
          <cell r="L466">
            <v>9</v>
          </cell>
          <cell r="N466" t="str">
            <v>N</v>
          </cell>
          <cell r="O466" t="str">
            <v>N/A</v>
          </cell>
          <cell r="P466" t="str">
            <v>N/A</v>
          </cell>
          <cell r="Q466" t="str">
            <v>N/A</v>
          </cell>
          <cell r="R466">
            <v>45078</v>
          </cell>
          <cell r="S466">
            <v>45291</v>
          </cell>
          <cell r="T466">
            <v>213</v>
          </cell>
          <cell r="U466">
            <v>45291</v>
          </cell>
          <cell r="W466" t="str">
            <v>Prestar servicios profesionales en la Dirección de Gestión de Tecnologías de Información y Comunicaciones en la ejecución de actividades propias de la Gestión de Proyectos que involucran componentes de Tecnologías de Información y Comunicaciones</v>
          </cell>
          <cell r="X466" t="str">
            <v>1. Realizar las entrevistas, mesas de trabajo, revisión de información, reuniones periódicas y demás gestiones que se requieran con los usuarios y proveedores contratados por la ADRES para desarrollar las soluciones tecnológicas, con el propósito de identificar los avances, impedimentos, listas de pendientes y posibles desviaciones en el alcance, costo y tiempo de cada uno de los proyectos que le sean asignados. 2. Acompañar técnicamente en la elaboración o actualización de los planes, cronogramas conforme con las políticas y procedimientos establecidos y según los requerimientos de las áreas funcionales y de apoyo, relacionados con los proyectos que le sean asignados. 3. Acompañar técnicamente en la elaboración de los documentos de especificaciones técnicas de los requerimientos funcionales y no funcionales de los proyectos asignados conforme con las políticas y procedimientos establecidos y según los requerimientos de las áreas funcionales y de apoyo, relacionados con los proyectos asignados. 4. Realizar la verificación de los entregables contra las especificaciones técnicas y criterios de seguridad aplicables a los proyectos que le sean asignados, en los tiempos consignados en los respectivos cronogramas de actividades. 5. Preparar y gestionar las solicitudes de cambio teniendo en cuenta el procedimiento “Gestión de Control de Cambios”, con el fin de realizar la puesta en marcha y actualizaciones de las soluciones que se generen durante la ejecución de los proyectos a su cargo. 6. Revisar los documentos internos relacionados con la gestión de proyectos y proponer mejoras, de acuerdo con los lineamientos y políticas definidos por el Ministerio de Tecnologías de la Información y Comunicaciones -MinTIC. 7. Preparar y presentar los informes de avances de cada uno de los proyectos a su cargo, ya sean por demanda o con la periodicidad que se acuerde con el Supervisor. 8. Las demás actividades que se deriven del objeto y naturaleza del contrato, que para el efecto le designe la DGTIC.</v>
          </cell>
          <cell r="Z466" t="str">
            <v>80101507
81111500
81111800</v>
          </cell>
          <cell r="AA466">
            <v>89856016</v>
          </cell>
          <cell r="AB466">
            <v>89856016</v>
          </cell>
          <cell r="AM466">
            <v>11232002</v>
          </cell>
          <cell r="AQ466" t="str">
            <v>N/A</v>
          </cell>
          <cell r="AR466">
            <v>698</v>
          </cell>
          <cell r="AS466">
            <v>45063</v>
          </cell>
          <cell r="AT466">
            <v>89856016</v>
          </cell>
          <cell r="AU466">
            <v>8527</v>
          </cell>
          <cell r="AV466">
            <v>45076</v>
          </cell>
          <cell r="AW466">
            <v>89856016</v>
          </cell>
          <cell r="AX466" t="str">
            <v>A-02-02-02-008-003-01</v>
          </cell>
          <cell r="AY466" t="str">
            <v>SERVICIOS DE CONSULTORÍA EN ADMINISTRACIÓN Y SERVICIOS DE GESTIÓN; SERVICIOS DE TECNOLOGÍA DE LA INFORMACIÓN</v>
          </cell>
          <cell r="AZ466" t="str">
            <v>SEGUROS DEL ESTADO</v>
          </cell>
          <cell r="BA466" t="str">
            <v>17-46-101027628</v>
          </cell>
          <cell r="BB466">
            <v>45075</v>
          </cell>
          <cell r="BC466" t="str">
            <v>CUMPLIMIENTO</v>
          </cell>
          <cell r="BD466">
            <v>25</v>
          </cell>
          <cell r="BE466">
            <v>22464004</v>
          </cell>
          <cell r="BF466">
            <v>45075</v>
          </cell>
          <cell r="BG466">
            <v>45076</v>
          </cell>
          <cell r="BH466">
            <v>45478</v>
          </cell>
          <cell r="BI466">
            <v>45077</v>
          </cell>
          <cell r="BJ466" t="str">
            <v>D. GESTION TECNOLOGIAS DE LA INFORMACION Y COMUNICACIONES</v>
          </cell>
          <cell r="BK466" t="str">
            <v>OSCAR MAURICIO VANEGAS VARGAS</v>
          </cell>
          <cell r="BM466">
            <v>80215478</v>
          </cell>
          <cell r="BN466" t="str">
            <v>GRUPO DE GESTION DE PROYECTOS DE INFORMACION Y COMUNICACIONES</v>
          </cell>
          <cell r="BO466" t="str">
            <v>GESTOR DE OPERACIONES</v>
          </cell>
          <cell r="BP466" t="str">
            <v>ROSA ELIANA RODRIGUEZ BERNAL</v>
          </cell>
          <cell r="BQ466" t="str">
            <v>EN EJECUCION</v>
          </cell>
        </row>
        <row r="467">
          <cell r="C467">
            <v>427</v>
          </cell>
          <cell r="D467" t="str">
            <v>ADRES-CPS-427-2023</v>
          </cell>
          <cell r="E467" t="str">
            <v>CONTRATACION DIRECTA</v>
          </cell>
          <cell r="F467" t="str">
            <v>PRESTACION DE SERVICIOS DE APOYO A LA GESTION</v>
          </cell>
          <cell r="G467" t="str">
            <v>INICIAL</v>
          </cell>
          <cell r="H467">
            <v>45041</v>
          </cell>
          <cell r="I467" t="str">
            <v>JORGE HERNÁNDO ORTEGÓN QUESAD</v>
          </cell>
          <cell r="J467" t="str">
            <v>CC</v>
          </cell>
          <cell r="K467">
            <v>1024494780</v>
          </cell>
          <cell r="L467">
            <v>4</v>
          </cell>
          <cell r="M467" t="str">
            <v>Bogotá</v>
          </cell>
          <cell r="N467" t="str">
            <v>N</v>
          </cell>
          <cell r="O467" t="str">
            <v>N/A</v>
          </cell>
          <cell r="P467" t="str">
            <v>N/A</v>
          </cell>
          <cell r="Q467" t="str">
            <v>N/A</v>
          </cell>
          <cell r="R467">
            <v>45043</v>
          </cell>
          <cell r="S467">
            <v>45291</v>
          </cell>
          <cell r="T467">
            <v>248</v>
          </cell>
          <cell r="U467">
            <v>45291</v>
          </cell>
          <cell r="V467" t="str">
            <v>15 TFTL/TL+4 ME O 6 SES+4 ME</v>
          </cell>
          <cell r="W467"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67"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67">
            <v>93151501</v>
          </cell>
          <cell r="AA467">
            <v>38460399</v>
          </cell>
          <cell r="AB467">
            <v>38460399</v>
          </cell>
          <cell r="AM467">
            <v>4048463</v>
          </cell>
          <cell r="AQ467" t="str">
            <v>N/A</v>
          </cell>
          <cell r="AR467">
            <v>605</v>
          </cell>
          <cell r="AS467">
            <v>45016</v>
          </cell>
          <cell r="AT467">
            <v>1999940748</v>
          </cell>
          <cell r="AU467">
            <v>6559</v>
          </cell>
          <cell r="AV467">
            <v>45042</v>
          </cell>
          <cell r="AW467">
            <v>38460399</v>
          </cell>
          <cell r="AX467" t="str">
            <v>A-02-02-02-008-003-01</v>
          </cell>
          <cell r="AY467" t="str">
            <v>SERVICIOS DE CONSULTORÍA EN ADMINISTRACIÓN Y SERVICIOS DE GESTIÓN; SERVICIOS DE TECNOLOGÍA DE LA INFORMACIÓN</v>
          </cell>
          <cell r="AZ467" t="str">
            <v>SEGUROS DEL ESTADO</v>
          </cell>
          <cell r="BA467" t="str">
            <v>14-44-101180872</v>
          </cell>
          <cell r="BB467">
            <v>45042</v>
          </cell>
          <cell r="BC467" t="str">
            <v>CUMPLIMIENTO</v>
          </cell>
          <cell r="BD467">
            <v>25</v>
          </cell>
          <cell r="BE467">
            <v>9615099.75</v>
          </cell>
          <cell r="BF467">
            <v>45041</v>
          </cell>
          <cell r="BG467">
            <v>45043</v>
          </cell>
          <cell r="BH467">
            <v>45483</v>
          </cell>
          <cell r="BI467">
            <v>45042</v>
          </cell>
          <cell r="BJ467" t="str">
            <v>D. OTRAS PRESTACIONES</v>
          </cell>
          <cell r="BK467" t="str">
            <v>HEIDY PATRICIA PARRA CHAVARRO</v>
          </cell>
          <cell r="BM467">
            <v>52455010</v>
          </cell>
          <cell r="BN467" t="str">
            <v>GRUPO DE GESTIÓN DE RECONOCIMIENTOS</v>
          </cell>
          <cell r="BO467" t="str">
            <v>GESTOR DE OPERACIONES</v>
          </cell>
          <cell r="BP467" t="str">
            <v>LAURA SANCHEZ SANTAMARIA</v>
          </cell>
          <cell r="BQ467" t="str">
            <v>EN EJECUCION</v>
          </cell>
          <cell r="BX467">
            <v>45247</v>
          </cell>
          <cell r="BY467">
            <v>123</v>
          </cell>
        </row>
        <row r="468">
          <cell r="C468">
            <v>795</v>
          </cell>
          <cell r="D468" t="str">
            <v>ADRES-CPS-795-2023</v>
          </cell>
          <cell r="E468" t="str">
            <v>CONTRATACION DIRECTA</v>
          </cell>
          <cell r="F468" t="str">
            <v>PRESTACION DE SERVICIOS PROFESIONALES</v>
          </cell>
          <cell r="G468" t="str">
            <v>INICIAL</v>
          </cell>
          <cell r="H468">
            <v>45097</v>
          </cell>
          <cell r="I468" t="str">
            <v>JORGE MARIO HERNANDEZ ROMERO</v>
          </cell>
          <cell r="J468" t="str">
            <v>CC</v>
          </cell>
          <cell r="K468">
            <v>1014185954</v>
          </cell>
          <cell r="L468">
            <v>7</v>
          </cell>
          <cell r="N468" t="str">
            <v>N</v>
          </cell>
          <cell r="O468" t="str">
            <v>N/A</v>
          </cell>
          <cell r="P468" t="str">
            <v>N/A</v>
          </cell>
          <cell r="Q468" t="str">
            <v>N/A</v>
          </cell>
          <cell r="R468">
            <v>45099</v>
          </cell>
          <cell r="S468">
            <v>45291</v>
          </cell>
          <cell r="T468">
            <v>192</v>
          </cell>
          <cell r="U468">
            <v>45291</v>
          </cell>
          <cell r="V468" t="str">
            <v>13 TP+25 MEP</v>
          </cell>
          <cell r="W468"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ydemás eventos aprobados por el Ministerio de Salud y Protección Social, así como el proceso de reintegro de recursos apropiados o reconocidos sin justa causa</v>
          </cell>
          <cell r="X468"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468">
            <v>93151501</v>
          </cell>
          <cell r="AA468">
            <v>41462296</v>
          </cell>
          <cell r="AB468">
            <v>41462296</v>
          </cell>
          <cell r="AM468">
            <v>5182787</v>
          </cell>
          <cell r="AQ468" t="str">
            <v>N/A</v>
          </cell>
          <cell r="AR468">
            <v>735</v>
          </cell>
          <cell r="AS468">
            <v>45065</v>
          </cell>
          <cell r="AT468">
            <v>1368255768</v>
          </cell>
          <cell r="AU468">
            <v>10224</v>
          </cell>
          <cell r="AV468">
            <v>45098</v>
          </cell>
          <cell r="AW468">
            <v>41462296</v>
          </cell>
          <cell r="AX468" t="str">
            <v>A-02-02-02-008-003-01</v>
          </cell>
          <cell r="AY468" t="str">
            <v>SERVICIOS DE CONSULTORÍA EN ADMINISTRACIÓN Y SERVICIOS DE GESTIÓN; SERVICIOS DE TECNOLOGÍA DE LA INFORMACIÓN</v>
          </cell>
          <cell r="AZ468" t="str">
            <v>SEGUROS DEL ESTADO</v>
          </cell>
          <cell r="BA468" t="str">
            <v>14-44-101185676</v>
          </cell>
          <cell r="BB468">
            <v>45098</v>
          </cell>
          <cell r="BC468" t="str">
            <v>CUMPLIMIENTO</v>
          </cell>
          <cell r="BD468">
            <v>25</v>
          </cell>
          <cell r="BE468">
            <v>10365574</v>
          </cell>
          <cell r="BF468">
            <v>45097</v>
          </cell>
          <cell r="BG468">
            <v>45098</v>
          </cell>
          <cell r="BH468">
            <v>45493</v>
          </cell>
          <cell r="BI468">
            <v>45099</v>
          </cell>
          <cell r="BJ468" t="str">
            <v>D. OTRAS PRESTACIONES</v>
          </cell>
          <cell r="BK468" t="str">
            <v>JHAN PIERO CAMPOS CUELLAR</v>
          </cell>
          <cell r="BM468">
            <v>1093755452</v>
          </cell>
          <cell r="BN468" t="str">
            <v>GRUPO DE VERIFICACIÓN Y AUDITORÍA DE CUENTAS</v>
          </cell>
          <cell r="BO468" t="str">
            <v>GESTOR DE OPERACIONES</v>
          </cell>
          <cell r="BP468" t="str">
            <v>LAURA SANCHEZ SANTAMARIA</v>
          </cell>
          <cell r="BQ468" t="str">
            <v>EN EJECUCION</v>
          </cell>
        </row>
        <row r="469">
          <cell r="C469">
            <v>933</v>
          </cell>
          <cell r="D469" t="str">
            <v>ADRES-CTO-933-2023</v>
          </cell>
          <cell r="E469" t="str">
            <v>CONTRATACION DIRECTA</v>
          </cell>
          <cell r="F469" t="str">
            <v>CONTRATO INTERADMINISTRATIVO</v>
          </cell>
          <cell r="G469" t="str">
            <v>INICIAL</v>
          </cell>
          <cell r="H469">
            <v>45160</v>
          </cell>
          <cell r="I469" t="str">
            <v>RADIO TELEVISION NACIONAL DE COLOMBIA RTVC SAS</v>
          </cell>
          <cell r="J469" t="str">
            <v>Nit</v>
          </cell>
          <cell r="K469">
            <v>900002583</v>
          </cell>
          <cell r="L469">
            <v>6</v>
          </cell>
          <cell r="M469" t="str">
            <v>Bogotá</v>
          </cell>
          <cell r="N469" t="str">
            <v>J</v>
          </cell>
          <cell r="O469" t="str">
            <v>Luis Arzuaga Cadena</v>
          </cell>
          <cell r="P469">
            <v>80765522</v>
          </cell>
          <cell r="Q469" t="str">
            <v>N/A</v>
          </cell>
          <cell r="R469">
            <v>45161</v>
          </cell>
          <cell r="S469">
            <v>45191</v>
          </cell>
          <cell r="T469">
            <v>30</v>
          </cell>
          <cell r="U469">
            <v>45191</v>
          </cell>
          <cell r="V469"/>
          <cell r="W469" t="str">
            <v>Prestar los servicios de logística, producción audiovisual, difusión y lenguaje de señas de las jornadas de rendición de cuentas de la ADRES</v>
          </cell>
          <cell r="X469"/>
          <cell r="Y469"/>
          <cell r="Z469"/>
          <cell r="AA469">
            <v>28330227</v>
          </cell>
          <cell r="AB469">
            <v>28330227</v>
          </cell>
          <cell r="AC469"/>
          <cell r="AD469"/>
          <cell r="AE469"/>
          <cell r="AF469"/>
          <cell r="AG469"/>
          <cell r="AH469"/>
          <cell r="AI469"/>
          <cell r="AJ469"/>
          <cell r="AK469"/>
          <cell r="AL469"/>
          <cell r="AM469"/>
          <cell r="AN469"/>
          <cell r="AO469"/>
          <cell r="AP469"/>
          <cell r="AQ469" t="str">
            <v>N/A</v>
          </cell>
          <cell r="AR469">
            <v>852</v>
          </cell>
          <cell r="AS469">
            <v>45135</v>
          </cell>
          <cell r="AT469">
            <v>30000000</v>
          </cell>
          <cell r="AU469">
            <v>21743</v>
          </cell>
          <cell r="AV469">
            <v>45160</v>
          </cell>
          <cell r="AW469">
            <v>28330227</v>
          </cell>
          <cell r="AX469" t="str">
            <v>A-02-02-02-008-003-01</v>
          </cell>
          <cell r="AY469" t="str">
            <v>SERVICIOS DE CONSULTORÍA EN ADMINISTRACIÓN Y SERVICIOS DE GESTIÓN; SERVICIOS DE TECNOLOGÍA DE LA INFORMACIÓN</v>
          </cell>
          <cell r="AZ469"/>
          <cell r="BA469"/>
          <cell r="BB469"/>
          <cell r="BC469"/>
          <cell r="BD469"/>
          <cell r="BE469"/>
          <cell r="BF469"/>
          <cell r="BG469"/>
          <cell r="BH469"/>
          <cell r="BI469"/>
          <cell r="BJ469" t="str">
            <v>DIRECCION GENERAL</v>
          </cell>
          <cell r="BK469" t="str">
            <v>MARCOS JAHER PARRA OVIEDO</v>
          </cell>
          <cell r="BL469"/>
          <cell r="BM469">
            <v>79126005</v>
          </cell>
          <cell r="BN469" t="str">
            <v>DIRECCION GENERAL</v>
          </cell>
          <cell r="BO469" t="str">
            <v>ASESOR</v>
          </cell>
          <cell r="BP469" t="str">
            <v>MARIA CAROLINA CARDENAS RAMOS</v>
          </cell>
          <cell r="BQ469" t="str">
            <v>TERMINADO</v>
          </cell>
          <cell r="BR469"/>
          <cell r="BS469"/>
          <cell r="BT469"/>
          <cell r="BU469"/>
          <cell r="BV469"/>
          <cell r="BW469"/>
          <cell r="BX469"/>
          <cell r="BY469"/>
          <cell r="BZ469"/>
          <cell r="CA469"/>
          <cell r="CB469"/>
          <cell r="CC469"/>
          <cell r="CD469"/>
          <cell r="CE469"/>
          <cell r="CF469"/>
          <cell r="CG469"/>
          <cell r="CH469"/>
          <cell r="CI469"/>
          <cell r="CJ469"/>
          <cell r="CK469"/>
          <cell r="CL469"/>
          <cell r="CM469"/>
          <cell r="CN469"/>
          <cell r="CO469"/>
        </row>
        <row r="470">
          <cell r="C470">
            <v>404</v>
          </cell>
          <cell r="D470" t="str">
            <v>ADRES-CTO-404-2023</v>
          </cell>
          <cell r="E470" t="str">
            <v>CONTRATACION DIRECTA</v>
          </cell>
          <cell r="F470" t="str">
            <v>ARRENDAMIENTO</v>
          </cell>
          <cell r="G470" t="str">
            <v>INICIAL</v>
          </cell>
          <cell r="H470">
            <v>45020</v>
          </cell>
          <cell r="I470" t="str">
            <v>SITUANDO S.A.S</v>
          </cell>
          <cell r="J470" t="str">
            <v>Nit</v>
          </cell>
          <cell r="K470">
            <v>900051050</v>
          </cell>
          <cell r="L470">
            <v>1</v>
          </cell>
          <cell r="M470" t="str">
            <v>Bogotá</v>
          </cell>
          <cell r="N470" t="str">
            <v>J</v>
          </cell>
          <cell r="O470" t="str">
            <v>Lusa Fernanda Perdomo Gonzalez</v>
          </cell>
          <cell r="P470">
            <v>52966098</v>
          </cell>
          <cell r="Q470" t="str">
            <v>N/A</v>
          </cell>
          <cell r="R470">
            <v>45048</v>
          </cell>
          <cell r="S470">
            <v>45230</v>
          </cell>
          <cell r="T470">
            <v>182</v>
          </cell>
          <cell r="U470">
            <v>45230</v>
          </cell>
          <cell r="V470" t="str">
            <v>N/A</v>
          </cell>
          <cell r="W470" t="str">
            <v>Contratar el arrendamiento de oficinas completamente dotadas para el uso exclusivo y funcionamiento de la Administradora de Recursos del Sistema General de Seguridad Social en Salud - ADRES, incluido el mobiliario de conformidad con las especificaciones técnicas y las necesidades planteadas por la entidad y la oferta presentada, en la ciudad de Bogotá D.C.</v>
          </cell>
          <cell r="Z470">
            <v>80131502</v>
          </cell>
          <cell r="AA470">
            <v>928293447.32000005</v>
          </cell>
          <cell r="AB470">
            <v>928293447.32000005</v>
          </cell>
          <cell r="AR470">
            <v>602</v>
          </cell>
          <cell r="AS470">
            <v>45009</v>
          </cell>
          <cell r="AT470">
            <v>928293447.32000005</v>
          </cell>
          <cell r="AU470">
            <v>6154</v>
          </cell>
          <cell r="AV470">
            <v>45020</v>
          </cell>
          <cell r="AW470">
            <v>928293447.32000005</v>
          </cell>
          <cell r="AX470" t="str">
            <v>A-02-02-02-007-002-01</v>
          </cell>
          <cell r="AY470" t="str">
            <v>SERVICIOS INMOBILIARIOS RELATIVOS A BIENES RAÍCES PROPIOS O ARRENDADOS</v>
          </cell>
          <cell r="AZ470" t="str">
            <v>SEGUROS MUNDIAL</v>
          </cell>
          <cell r="BA470" t="str">
            <v> NB-10025453
RCE NB-1000060713</v>
          </cell>
          <cell r="BB470" t="str">
            <v>4/04/2023
10/04/2023</v>
          </cell>
          <cell r="BC470" t="str">
            <v>CUMPLIMIENTO
CALIDAD DEL SERVICIO
CALIDAD Y CORRECTO FUNCIONAMIENTO 
PRESTACIONES SOCIALES</v>
          </cell>
          <cell r="BE470" t="str">
            <v>185658689,6
92.829.344,80
92.829.344,80
RC
46.414.672,40</v>
          </cell>
          <cell r="BF470">
            <v>45019</v>
          </cell>
          <cell r="BG470">
            <v>45026</v>
          </cell>
          <cell r="BH470" t="str">
            <v>31/10/2026
31/10/2023</v>
          </cell>
          <cell r="BI470" t="str">
            <v>N/A</v>
          </cell>
          <cell r="BJ470" t="str">
            <v>D. ADMINISTRATIVA Y FINANCIERA</v>
          </cell>
          <cell r="BK470" t="str">
            <v>JUAN CARLOS BORDA RIVAS- JAIRO ALEJANDRO BARON RUBIANO RAD 20236400050493 A PARTIR DEL 10 AL 31 DE AGOSTO DE 2023
CARLOS FELIPE RODRIGUEZ ORDOÑEZ
JUAN CAMILO MARTINEZ RODRIGUEZ</v>
          </cell>
          <cell r="BM470">
            <v>79156921</v>
          </cell>
          <cell r="BN470" t="str">
            <v>GRUPO DE GESTIÓN ADMINISTRATIVA Y DOCUMENTAL</v>
          </cell>
          <cell r="BO470" t="str">
            <v>COORDINADOR</v>
          </cell>
          <cell r="BP470" t="str">
            <v>LAURA SANCHEZ SANTAMARIA</v>
          </cell>
          <cell r="BQ470" t="str">
            <v>TERMINADO</v>
          </cell>
          <cell r="BR470" t="str">
            <v>N/A</v>
          </cell>
          <cell r="BS470" t="str">
            <v>Bogotá</v>
          </cell>
          <cell r="BT470" t="str">
            <v>Cra 7 26-20 Of 1501</v>
          </cell>
          <cell r="BU470">
            <v>3162202412</v>
          </cell>
          <cell r="BV470" t="str">
            <v>N/A</v>
          </cell>
          <cell r="BW470" t="str">
            <v>N/A</v>
          </cell>
          <cell r="BX470">
            <v>45247</v>
          </cell>
          <cell r="BY470" t="e">
            <v>#VALUE!</v>
          </cell>
          <cell r="BZ470" t="str">
            <v>N/A</v>
          </cell>
          <cell r="CA470" t="str">
            <v>N/A</v>
          </cell>
          <cell r="CB470" t="str">
            <v>N/A</v>
          </cell>
          <cell r="CC470" t="str">
            <v>N/A</v>
          </cell>
        </row>
        <row r="471">
          <cell r="C471">
            <v>474</v>
          </cell>
          <cell r="D471" t="str">
            <v>ADRES-CPS-474-2023</v>
          </cell>
          <cell r="E471" t="str">
            <v>CONTRATACION DIRECTA</v>
          </cell>
          <cell r="F471" t="str">
            <v>PRESTACION DE SERVICIOS PROFESIONALES</v>
          </cell>
          <cell r="G471" t="str">
            <v>INICIAL</v>
          </cell>
          <cell r="H471">
            <v>45054</v>
          </cell>
          <cell r="I471" t="str">
            <v>JOSÉ ALEXANDER CAMACHO RODRÍGUEZ</v>
          </cell>
          <cell r="J471" t="str">
            <v>CC</v>
          </cell>
          <cell r="K471">
            <v>80256454</v>
          </cell>
          <cell r="L471">
            <v>0</v>
          </cell>
          <cell r="M471" t="str">
            <v>Bogotá</v>
          </cell>
          <cell r="N471" t="str">
            <v>N</v>
          </cell>
          <cell r="O471" t="str">
            <v>N/A</v>
          </cell>
          <cell r="P471" t="str">
            <v>N/A</v>
          </cell>
          <cell r="Q471" t="str">
            <v>N/A</v>
          </cell>
          <cell r="R471">
            <v>45058</v>
          </cell>
          <cell r="S471">
            <v>45291</v>
          </cell>
          <cell r="T471">
            <v>233</v>
          </cell>
          <cell r="U471">
            <v>45291</v>
          </cell>
          <cell r="V471" t="str">
            <v>13 TP+25 MEP</v>
          </cell>
          <cell r="W47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7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71">
            <v>93151501</v>
          </cell>
          <cell r="AA471">
            <v>49236477</v>
          </cell>
          <cell r="AB471">
            <v>49236477</v>
          </cell>
          <cell r="AM471">
            <v>5182787</v>
          </cell>
          <cell r="AQ471" t="str">
            <v>N/A</v>
          </cell>
          <cell r="AR471">
            <v>604</v>
          </cell>
          <cell r="AS471">
            <v>45016</v>
          </cell>
          <cell r="AT471">
            <v>2806479189</v>
          </cell>
          <cell r="AU471">
            <v>8052</v>
          </cell>
          <cell r="AV471">
            <v>45056</v>
          </cell>
          <cell r="AW471">
            <v>49236477</v>
          </cell>
          <cell r="AX471" t="str">
            <v>A-02-02-02-008-003-01</v>
          </cell>
          <cell r="AY471" t="str">
            <v>SERVICIOS DE CONSULTORÍA EN ADMINISTRACIÓN Y SERVICIOS DE GESTIÓN; SERVICIOS DE TECNOLOGÍA DE LA INFORMACIÓN</v>
          </cell>
          <cell r="AZ471" t="str">
            <v>SEGUROS DEL ESTADO</v>
          </cell>
          <cell r="BA471" t="str">
            <v>61-46-101021455</v>
          </cell>
          <cell r="BB471">
            <v>45055</v>
          </cell>
          <cell r="BC471" t="str">
            <v>CUMPLIMIENTO</v>
          </cell>
          <cell r="BD471">
            <v>25</v>
          </cell>
          <cell r="BE471">
            <v>12309119.25</v>
          </cell>
          <cell r="BF471">
            <v>45054</v>
          </cell>
          <cell r="BG471">
            <v>45058</v>
          </cell>
          <cell r="BH471">
            <v>45480</v>
          </cell>
          <cell r="BI471">
            <v>45056</v>
          </cell>
          <cell r="BJ471" t="str">
            <v>D. OTRAS PRESTACIONES</v>
          </cell>
          <cell r="BK471" t="str">
            <v>LUISA FERNANDA DIAZ GONZALEZ</v>
          </cell>
          <cell r="BM471">
            <v>1032399404</v>
          </cell>
          <cell r="BN471" t="str">
            <v>D. OTRAS PRESTACIONES</v>
          </cell>
          <cell r="BO471" t="str">
            <v>GESTOR DE OPERACIONES</v>
          </cell>
          <cell r="BP471" t="str">
            <v>DIANA CAROLINA BONILLA RODRIGUEZ</v>
          </cell>
          <cell r="BQ471" t="str">
            <v>EN EJECUCION</v>
          </cell>
          <cell r="BR471" t="str">
            <v>MASCULINO</v>
          </cell>
          <cell r="BS471" t="str">
            <v>Bogotá</v>
          </cell>
          <cell r="BT471" t="str">
            <v>Cra 11 # 65c-80 torre 09 Apartamento 101</v>
          </cell>
          <cell r="BU471">
            <v>3205369304</v>
          </cell>
          <cell r="BV471" t="str">
            <v>Jose1983camacho @gmail.com</v>
          </cell>
          <cell r="BW471">
            <v>30350</v>
          </cell>
          <cell r="BX471">
            <v>45247</v>
          </cell>
          <cell r="BY471">
            <v>40</v>
          </cell>
          <cell r="BZ471" t="str">
            <v>COMPENSAR</v>
          </cell>
          <cell r="CA471" t="str">
            <v>PENSIONADO</v>
          </cell>
          <cell r="CB471" t="str">
            <v>POSITIVA</v>
          </cell>
          <cell r="CC471" t="str">
            <v>ADMON EN SALUD OCUPACIONAL</v>
          </cell>
          <cell r="CH471" t="str">
            <v>CO1.PCCNTR.4924240</v>
          </cell>
        </row>
        <row r="472">
          <cell r="C472">
            <v>757</v>
          </cell>
          <cell r="D472" t="str">
            <v>ADRES-CPS-757-2023</v>
          </cell>
          <cell r="E472" t="str">
            <v>CONTRATACION DIRECTA</v>
          </cell>
          <cell r="F472" t="str">
            <v>PRESTACION DE SERVICIOS PROFESIONALES</v>
          </cell>
          <cell r="G472" t="str">
            <v>INICIAL</v>
          </cell>
          <cell r="H472">
            <v>45092</v>
          </cell>
          <cell r="I472" t="str">
            <v>JOSE GUILLERMO CASTRO URQUIZA</v>
          </cell>
          <cell r="J472" t="str">
            <v>CC</v>
          </cell>
          <cell r="K472">
            <v>11227664</v>
          </cell>
          <cell r="L472">
            <v>6</v>
          </cell>
          <cell r="M472"/>
          <cell r="N472" t="str">
            <v>N</v>
          </cell>
          <cell r="O472" t="str">
            <v>N/A</v>
          </cell>
          <cell r="P472" t="str">
            <v>N/A</v>
          </cell>
          <cell r="Q472" t="str">
            <v>N/A</v>
          </cell>
          <cell r="R472">
            <v>45093</v>
          </cell>
          <cell r="S472">
            <v>45291</v>
          </cell>
          <cell r="T472">
            <v>198</v>
          </cell>
          <cell r="U472">
            <v>45291</v>
          </cell>
          <cell r="V472" t="str">
            <v>13 TP+25 MEP</v>
          </cell>
          <cell r="W47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47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472"/>
          <cell r="Z472">
            <v>93151501</v>
          </cell>
          <cell r="AA472">
            <v>41462296</v>
          </cell>
          <cell r="AB472">
            <v>41462296</v>
          </cell>
          <cell r="AC472"/>
          <cell r="AD472"/>
          <cell r="AE472"/>
          <cell r="AF472"/>
          <cell r="AG472"/>
          <cell r="AH472"/>
          <cell r="AI472"/>
          <cell r="AJ472"/>
          <cell r="AK472"/>
          <cell r="AL472"/>
          <cell r="AM472">
            <v>5182787</v>
          </cell>
          <cell r="AN472"/>
          <cell r="AO472"/>
          <cell r="AP472"/>
          <cell r="AQ472" t="str">
            <v>N/A</v>
          </cell>
          <cell r="AR472">
            <v>735</v>
          </cell>
          <cell r="AS472">
            <v>45065</v>
          </cell>
          <cell r="AT472">
            <v>1368255768</v>
          </cell>
          <cell r="AU472">
            <v>10152</v>
          </cell>
          <cell r="AV472">
            <v>45092</v>
          </cell>
          <cell r="AW472">
            <v>41462296</v>
          </cell>
          <cell r="AX472" t="str">
            <v>A-02-02-02-008-003-01</v>
          </cell>
          <cell r="AY472" t="str">
            <v>SERVICIOS DE CONSULTORÍA EN ADMINISTRACIÓN Y SERVICIOS DE GESTIÓN; SERVICIOS DE TECNOLOGÍA DE LA INFORMACIÓN</v>
          </cell>
          <cell r="AZ472" t="str">
            <v>SEGUROS DEL ESTADO</v>
          </cell>
          <cell r="BA472" t="str">
            <v>14-44-101185131</v>
          </cell>
          <cell r="BB472">
            <v>45092</v>
          </cell>
          <cell r="BC472" t="str">
            <v>CUMPLIMIENTO</v>
          </cell>
          <cell r="BD472">
            <v>25</v>
          </cell>
          <cell r="BE472">
            <v>10365574</v>
          </cell>
          <cell r="BF472">
            <v>45092</v>
          </cell>
          <cell r="BG472">
            <v>45093</v>
          </cell>
          <cell r="BH472">
            <v>45493</v>
          </cell>
          <cell r="BI472">
            <v>45093</v>
          </cell>
          <cell r="BJ472" t="str">
            <v>D. OTRAS PRESTACIONES</v>
          </cell>
          <cell r="BK472" t="str">
            <v>JHAN PIERO CAMPOS CUELLAR</v>
          </cell>
          <cell r="BL472"/>
          <cell r="BM472">
            <v>1093755452</v>
          </cell>
          <cell r="BN472" t="str">
            <v>GRUPO DE VERIFICACIÓN Y AUDITORÍA DE CUENTAS</v>
          </cell>
          <cell r="BO472" t="str">
            <v>GESTOR DE OPERACIONES</v>
          </cell>
          <cell r="BP472" t="str">
            <v>KELLY JHOANA ITURRIAGO TORREGROSA</v>
          </cell>
          <cell r="BQ472" t="str">
            <v>EN EJECUCION</v>
          </cell>
          <cell r="BR472"/>
          <cell r="BS472"/>
          <cell r="BT472"/>
          <cell r="BU472"/>
          <cell r="BV472"/>
          <cell r="BW472"/>
          <cell r="BX472"/>
          <cell r="BY472"/>
          <cell r="BZ472"/>
          <cell r="CA472"/>
          <cell r="CB472"/>
          <cell r="CC472"/>
          <cell r="CD472"/>
          <cell r="CE472"/>
          <cell r="CF472"/>
          <cell r="CG472"/>
          <cell r="CH472"/>
          <cell r="CI472"/>
          <cell r="CJ472"/>
          <cell r="CK472"/>
          <cell r="CL472"/>
          <cell r="CM472"/>
          <cell r="CN472"/>
          <cell r="CO472"/>
        </row>
        <row r="473">
          <cell r="C473">
            <v>904</v>
          </cell>
          <cell r="D473" t="str">
            <v>ADRES-CPS-904-2023</v>
          </cell>
          <cell r="E473" t="str">
            <v>CONTRATACION DIRECTA</v>
          </cell>
          <cell r="F473" t="str">
            <v>PRESTACION DE SERVICIOS DE APOYO A LA GESTION</v>
          </cell>
          <cell r="G473" t="str">
            <v>INICIAL</v>
          </cell>
          <cell r="H473">
            <v>45112</v>
          </cell>
          <cell r="I473" t="str">
            <v>JOSE HUMBERTO RINCON CARO</v>
          </cell>
          <cell r="J473" t="str">
            <v>CC</v>
          </cell>
          <cell r="K473">
            <v>79372817</v>
          </cell>
          <cell r="L473">
            <v>3</v>
          </cell>
          <cell r="N473" t="str">
            <v>N</v>
          </cell>
          <cell r="O473" t="str">
            <v>N/A</v>
          </cell>
          <cell r="P473" t="str">
            <v>N/A</v>
          </cell>
          <cell r="Q473" t="str">
            <v>N/A</v>
          </cell>
          <cell r="R473">
            <v>45114</v>
          </cell>
          <cell r="S473">
            <v>45291</v>
          </cell>
          <cell r="T473">
            <v>177</v>
          </cell>
          <cell r="U473">
            <v>45291</v>
          </cell>
          <cell r="V473" t="str">
            <v>15 TFTL/TL+4 ME O 6 SES+4 ME</v>
          </cell>
          <cell r="W47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7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473">
            <v>93151501</v>
          </cell>
          <cell r="AA473">
            <v>32387704</v>
          </cell>
          <cell r="AB473">
            <v>32387704</v>
          </cell>
          <cell r="AM473">
            <v>4048463</v>
          </cell>
          <cell r="AQ473" t="str">
            <v>N/A</v>
          </cell>
          <cell r="AR473">
            <v>737</v>
          </cell>
          <cell r="AS473">
            <v>45065</v>
          </cell>
          <cell r="AT473">
            <v>485815560</v>
          </cell>
          <cell r="AU473">
            <v>12092</v>
          </cell>
          <cell r="AV473">
            <v>45114</v>
          </cell>
          <cell r="AW473">
            <v>32387704</v>
          </cell>
          <cell r="AX473" t="str">
            <v>A-02-02-02-008-003-01</v>
          </cell>
          <cell r="AY473" t="str">
            <v>SERVICIOS DE CONSULTORÍA EN ADMINISTRACIÓN Y SERVICIOS DE GESTIÓN; SERVICIOS DE TECNOLOGÍA DE LA INFORMACIÓN</v>
          </cell>
          <cell r="AZ473" t="str">
            <v>ASEGURADORA SOLIDARIA DE COLOMBIA</v>
          </cell>
          <cell r="BA473" t="str">
            <v>380-47-994000136827</v>
          </cell>
          <cell r="BB473">
            <v>45114</v>
          </cell>
          <cell r="BC473" t="str">
            <v>CUMPLIMIENTO</v>
          </cell>
          <cell r="BD473">
            <v>25</v>
          </cell>
          <cell r="BE473">
            <v>8096926</v>
          </cell>
          <cell r="BF473">
            <v>45112</v>
          </cell>
          <cell r="BG473">
            <v>45114</v>
          </cell>
          <cell r="BH473">
            <v>45509</v>
          </cell>
          <cell r="BI473">
            <v>45114</v>
          </cell>
          <cell r="BJ473" t="str">
            <v>D. OTRAS PRESTACIONES</v>
          </cell>
          <cell r="BK473" t="str">
            <v>ANDREA RODRIGUEZ SIERRA</v>
          </cell>
          <cell r="BM473">
            <v>52394998</v>
          </cell>
          <cell r="BN473" t="str">
            <v>GRUPO DE VERIFICACION Y AUDITORIA DE CUENTAS</v>
          </cell>
          <cell r="BO473" t="str">
            <v>GESTOR DE OPERACIONES</v>
          </cell>
          <cell r="BP473" t="str">
            <v>MARIA CAROLINA CARDENAS RAMOS</v>
          </cell>
          <cell r="BQ473" t="str">
            <v>EN EJECUCION</v>
          </cell>
        </row>
        <row r="474">
          <cell r="C474">
            <v>837</v>
          </cell>
          <cell r="D474" t="str">
            <v>ADRES-CPS-837-2023</v>
          </cell>
          <cell r="E474" t="str">
            <v>CONTRATACION DIRECTA</v>
          </cell>
          <cell r="F474" t="str">
            <v>PRESTACION DE SERVICIOS PROFESIONALES</v>
          </cell>
          <cell r="G474" t="str">
            <v>INICIAL</v>
          </cell>
          <cell r="H474">
            <v>45097</v>
          </cell>
          <cell r="I474" t="str">
            <v>JOSE LUIS BARRAZA CONSUEGRA</v>
          </cell>
          <cell r="J474" t="str">
            <v>CC</v>
          </cell>
          <cell r="K474">
            <v>8749573</v>
          </cell>
          <cell r="L474">
            <v>3</v>
          </cell>
          <cell r="N474" t="str">
            <v>N</v>
          </cell>
          <cell r="O474" t="str">
            <v>N/A</v>
          </cell>
          <cell r="P474" t="str">
            <v>N/A</v>
          </cell>
          <cell r="Q474" t="str">
            <v>N/A</v>
          </cell>
          <cell r="R474">
            <v>45099</v>
          </cell>
          <cell r="S474">
            <v>45291</v>
          </cell>
          <cell r="T474">
            <v>192</v>
          </cell>
          <cell r="U474">
            <v>45291</v>
          </cell>
          <cell r="W474" t="str">
            <v>Prestar servicios profesionales especializados a la Dirección de Otras Prestaciones de la ADRES liderando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474" t="str">
            <v>1. Apoyar en la estructuración o actualización de la metodología, manuales y procedimientos requeridos para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Participar en las actividades relacionadas con el proceso de auditoria concurrente sobre las reclamaciones. 3. Estructurar las actividades necesarias para el levantamiento y socialización del nomograma de las auditorias concurrentes que se encuentra a su cargo. 4. Coordinar con las Instituciones Prestadoras de Salud-IPS la gestión administrativa para la adecuada realización de las auditorias concurrentes. 5. Consolidar la información de las diferentes actividades del plan de auditoría concurrente. 6. Identificar y reportar alertas encontradas en la auditoria concurrente. 7. Realizar informe mensual reportar los hallazgos de auditoria para las distintas áreas encargadas de los planes de mejoramiento. 8. Retroalimentar y hacer seguimientos de la productividad de los auditores concurrentes. 9. Presentar informe trimestral donde reporte los hallazgos de la auditoria concurrente y la generación y seguimiento a los planes de mejora realizados por las IPSs 10. Asistir a las reuniones que señale el supervisor del contrato, relacionadas con el objeto del contrato. 11. Cumplir con las demás actividades que estén relacionadas con el objeto contractual.</v>
          </cell>
          <cell r="Z474">
            <v>93151501</v>
          </cell>
          <cell r="AA474">
            <v>64122226</v>
          </cell>
          <cell r="AB474">
            <v>64122226</v>
          </cell>
          <cell r="AM474">
            <v>9160318</v>
          </cell>
          <cell r="AQ474" t="str">
            <v>N/A</v>
          </cell>
          <cell r="AR474">
            <v>719</v>
          </cell>
          <cell r="AS474">
            <v>45065</v>
          </cell>
          <cell r="AT474">
            <v>128244452</v>
          </cell>
          <cell r="AU474">
            <v>10239</v>
          </cell>
          <cell r="AV474">
            <v>45098</v>
          </cell>
          <cell r="AW474">
            <v>64122226</v>
          </cell>
          <cell r="AX474" t="str">
            <v>A-02-02-02-008-003-01</v>
          </cell>
          <cell r="AY474" t="str">
            <v>SERVICIOS DE CONSULTORÍA EN ADMINISTRACIÓN Y SERVICIOS DE GESTIÓN; SERVICIOS DE TECNOLOGÍA DE LA INFORMACIÓN</v>
          </cell>
          <cell r="AZ474" t="str">
            <v>SEGUROS DEL ESTADO</v>
          </cell>
          <cell r="BA474" t="str">
            <v>21-46-101070647</v>
          </cell>
          <cell r="BB474">
            <v>45098</v>
          </cell>
          <cell r="BC474" t="str">
            <v>CUMPLIMIENTO</v>
          </cell>
          <cell r="BD474">
            <v>25</v>
          </cell>
          <cell r="BE474">
            <v>16030556.5</v>
          </cell>
          <cell r="BF474">
            <v>45097</v>
          </cell>
          <cell r="BG474">
            <v>45098</v>
          </cell>
          <cell r="BH474">
            <v>45473</v>
          </cell>
          <cell r="BI474">
            <v>45099</v>
          </cell>
          <cell r="BJ474" t="str">
            <v>D. OTRAS PRESTACIONES</v>
          </cell>
          <cell r="BK474" t="str">
            <v>MAYRA ALEJANDRA PEREZ BEJARANO-CAMILO ANDRES PLAZAS VELOZA RAD 20236400054973 A PARTIR DEL 1 DE SEPTIEMBRE</v>
          </cell>
          <cell r="BM474">
            <v>1026550881</v>
          </cell>
          <cell r="BN474" t="str">
            <v>GRUPO DE VERIFICACIÓN Y AUDITORÍA DE CUENTAS</v>
          </cell>
          <cell r="BO474" t="str">
            <v>GESTOR DE OPERACIONES</v>
          </cell>
          <cell r="BP474" t="str">
            <v>JENNY CAROLINA GARCIA VARON</v>
          </cell>
          <cell r="BQ474" t="str">
            <v>EN EJECUCION</v>
          </cell>
        </row>
        <row r="475">
          <cell r="C475">
            <v>608</v>
          </cell>
          <cell r="D475" t="str">
            <v>ADRES-CPS-608-2023</v>
          </cell>
          <cell r="E475" t="str">
            <v>CONTRATACION DIRECTA</v>
          </cell>
          <cell r="F475" t="str">
            <v>PRESTACION DE SERVICIOS PROFESIONALES</v>
          </cell>
          <cell r="G475" t="str">
            <v>INICIAL</v>
          </cell>
          <cell r="H475">
            <v>45091</v>
          </cell>
          <cell r="I475" t="str">
            <v>JOSE LUIS CUETO PRIETO</v>
          </cell>
          <cell r="J475" t="str">
            <v>CC</v>
          </cell>
          <cell r="K475">
            <v>72164053</v>
          </cell>
          <cell r="L475">
            <v>6</v>
          </cell>
          <cell r="N475" t="str">
            <v>N</v>
          </cell>
          <cell r="O475" t="str">
            <v>N/A</v>
          </cell>
          <cell r="P475" t="str">
            <v>N/A</v>
          </cell>
          <cell r="Q475" t="str">
            <v>N/A</v>
          </cell>
          <cell r="R475">
            <v>45093</v>
          </cell>
          <cell r="S475">
            <v>45291</v>
          </cell>
          <cell r="T475">
            <v>198</v>
          </cell>
          <cell r="U475">
            <v>45291</v>
          </cell>
          <cell r="W475" t="str">
            <v>Prestar servicios profesionales a la Dirección de Gestión de Tecnologías de la Información y las Comunicaciones en el desarrollo e implementación de procesos en lenguaje SQL que se requieran para la operación y fortalecimiento de los procesos de la Entidad</v>
          </cell>
          <cell r="X475" t="str">
            <v>1. Realizar entrevistas, mesas de trabajo, revisión de información y demás gestiones que le
permitan levantar y documentar las especificaciones técnicas que se requieran para
desarrollar rutinas, procedimientos almacenados, scripts de bases de datos necesarios
para la correcta ejecución de procesos dentro de las aplicaciones, servicios, integraciones
o mejoras puestas en producción.
2. Realizar los respectivos planes de trabajo y cronogramas de actividades frente a los
requerimientos a ser desarrollados. Esta documentación debe quedar registrada y
almacenada dentro del repositorio que se defina por parte de la DGTIC.
3. Elaborar las historias de usuario, documentos y manuales de las aplicaciones, servicios,
integraciones y mejoras desarrolladas que le sean asignadas por el supervisor en virtud
del objeto del contrato. Toda documentación debe ser almacenada dentro del repositorio
que se defina por parte de la DGTIC.
4. Apoyar en el desarrollo y pruebas de procedimientos almacenados, scripts y rutinas para
bases de datos necesarios para la correcta ejecución de procesos dentro de las
aplicaciones, servicios, integraciones o mejoras puestas en producción.
5. Realizar acompañamiento técnico de estabilización de las aplicaciones, servicios,
integraciones o mejoras puestas en producción, que sea requerido a través de la Mesa
de Servicio o por el supervisor.
6. Utilizar lenguaje de programación SQL o en el lenguaje que se requiera, en el desarrollo
de procedimientos almacenados, scripts y rutinas utilizadas para gestionar las bases de
datos de los sistemas de información de la Entidad.
7. Las demás actividades que se deriven del objeto y naturaleza del contrato, que para el
efecto le designe la DGTIC</v>
          </cell>
          <cell r="Z475" t="str">
            <v>81111500
81111700</v>
          </cell>
          <cell r="AA475">
            <v>34555892</v>
          </cell>
          <cell r="AB475">
            <v>34555892</v>
          </cell>
          <cell r="AM475">
            <v>4936556</v>
          </cell>
          <cell r="AQ475" t="str">
            <v>N/A</v>
          </cell>
          <cell r="AR475">
            <v>798</v>
          </cell>
          <cell r="AS475">
            <v>45079</v>
          </cell>
          <cell r="AT475">
            <v>34555892</v>
          </cell>
          <cell r="AU475">
            <v>10122</v>
          </cell>
          <cell r="AV475">
            <v>45091</v>
          </cell>
          <cell r="AW475">
            <v>34555892</v>
          </cell>
          <cell r="AX475" t="str">
            <v>A-02-02-02-008-003-01</v>
          </cell>
          <cell r="AY475" t="str">
            <v>SERVICIOS DE CONSULTORÍA EN ADMINISTRACIÓN Y SERVICIOS DE GESTIÓN; SERVICIOS DE TECNOLOGÍA DE LA INFORMACIÓN</v>
          </cell>
          <cell r="AZ475" t="str">
            <v>SURAMERICANA</v>
          </cell>
          <cell r="BA475" t="str">
            <v>3663822–3</v>
          </cell>
          <cell r="BB475">
            <v>45093</v>
          </cell>
          <cell r="BC475" t="str">
            <v>CUMPLIMIENTO</v>
          </cell>
          <cell r="BD475">
            <v>25</v>
          </cell>
          <cell r="BE475">
            <v>8638973</v>
          </cell>
          <cell r="BF475">
            <v>45079</v>
          </cell>
          <cell r="BG475">
            <v>45093</v>
          </cell>
          <cell r="BH475">
            <v>45473</v>
          </cell>
          <cell r="BI475">
            <v>45092</v>
          </cell>
          <cell r="BJ475" t="str">
            <v>D. GESTION TECNOLOGIAS DE LA INFORMACION Y COMUNICACIONES</v>
          </cell>
          <cell r="BK475" t="str">
            <v>OSCAR MAURICIO VANEGAS VARGAS-JUAN CARLOS ESCOBAR BAQUERO RAD 20236400049153 A PARTIR DEL 8 AL 29 DE AGOSTO DE 2023</v>
          </cell>
          <cell r="BM475">
            <v>80215478</v>
          </cell>
          <cell r="BN475" t="str">
            <v>GRUPO DE GESTION DE PROYECTOS DE INFORMACION Y COMUNICACIONES</v>
          </cell>
          <cell r="BO475" t="str">
            <v>GESTOR DE OPERACIONES</v>
          </cell>
          <cell r="BP475" t="str">
            <v>ESPERANZA RODRIGUEZ ROLDAN</v>
          </cell>
          <cell r="BQ475" t="str">
            <v>EN EJECUCION</v>
          </cell>
        </row>
        <row r="476">
          <cell r="C476">
            <v>506</v>
          </cell>
          <cell r="D476" t="str">
            <v>ADRES-CTO-506-2023</v>
          </cell>
          <cell r="E476" t="str">
            <v>CONTRATACION DIRECTA</v>
          </cell>
          <cell r="F476" t="str">
            <v>PRESTACION DE SERVICIOS</v>
          </cell>
          <cell r="G476" t="str">
            <v>INICIAL</v>
          </cell>
          <cell r="H476">
            <v>45075</v>
          </cell>
          <cell r="I476" t="str">
            <v>ALTERNA CAPITAL SAS</v>
          </cell>
          <cell r="J476" t="str">
            <v>Nit</v>
          </cell>
          <cell r="K476">
            <v>900814240</v>
          </cell>
          <cell r="L476">
            <v>1</v>
          </cell>
          <cell r="M476" t="str">
            <v>Bogotá</v>
          </cell>
          <cell r="N476" t="str">
            <v>J</v>
          </cell>
          <cell r="O476" t="str">
            <v>Gabriel Enrique Rosas Gonzalez</v>
          </cell>
          <cell r="P476">
            <v>79548076</v>
          </cell>
          <cell r="Q476" t="str">
            <v>N/A</v>
          </cell>
          <cell r="R476">
            <v>45082</v>
          </cell>
          <cell r="S476">
            <v>45234</v>
          </cell>
          <cell r="T476">
            <v>152</v>
          </cell>
          <cell r="U476">
            <v>45234</v>
          </cell>
          <cell r="V476"/>
          <cell r="W476" t="str">
            <v>Prestar servicios de asesoría especializada para la estructuración y formulación de la política de inversión de los excedentes de liquidez de la ADRES.</v>
          </cell>
          <cell r="X476"/>
          <cell r="Y476">
            <v>61</v>
          </cell>
          <cell r="Z476">
            <v>93151501</v>
          </cell>
          <cell r="AA476">
            <v>155000000</v>
          </cell>
          <cell r="AB476">
            <v>155000000</v>
          </cell>
          <cell r="AC476"/>
          <cell r="AD476"/>
          <cell r="AE476"/>
          <cell r="AF476"/>
          <cell r="AG476"/>
          <cell r="AH476"/>
          <cell r="AI476"/>
          <cell r="AJ476"/>
          <cell r="AK476"/>
          <cell r="AL476"/>
          <cell r="AM476" t="str">
            <v>15%-30%-35%-20%</v>
          </cell>
          <cell r="AN476"/>
          <cell r="AO476"/>
          <cell r="AP476"/>
          <cell r="AQ476"/>
          <cell r="AR476">
            <v>581</v>
          </cell>
          <cell r="AS476">
            <v>44971</v>
          </cell>
          <cell r="AT476">
            <v>155000000</v>
          </cell>
          <cell r="AU476">
            <v>8526</v>
          </cell>
          <cell r="AV476">
            <v>45076</v>
          </cell>
          <cell r="AW476">
            <v>155000000</v>
          </cell>
          <cell r="AX476" t="str">
            <v>A-02-02-02-008-003-01</v>
          </cell>
          <cell r="AY476" t="str">
            <v>SERVICIOS DE CONSULTORÍA EN ADMINISTRACIÓN Y SERVICIOS DE GESTIÓN; SERVICIOS DE TECNOLOGÍA DE LA INFORMACIÓN</v>
          </cell>
          <cell r="AZ476" t="str">
            <v>SURAMERICANA</v>
          </cell>
          <cell r="BA476">
            <v>36502575</v>
          </cell>
          <cell r="BB476">
            <v>45077</v>
          </cell>
          <cell r="BC476" t="str">
            <v>CUMPLIMIENTO</v>
          </cell>
          <cell r="BD476">
            <v>25</v>
          </cell>
          <cell r="BE476">
            <v>38750000</v>
          </cell>
          <cell r="BF476">
            <v>45077</v>
          </cell>
          <cell r="BG476">
            <v>45082</v>
          </cell>
          <cell r="BH476">
            <v>45412</v>
          </cell>
          <cell r="BI476" t="str">
            <v>N/A</v>
          </cell>
          <cell r="BJ476" t="str">
            <v>D. DE GESTION DE LOS RECURSOS FINANCIEROS DE LA SALUD</v>
          </cell>
          <cell r="BK476" t="str">
            <v>DANIEL FELIPE SALAZAR MOJICA-SERGIO FELIPE CLAVIJO GOMEZ RAD 20236400055363 A PARTIR DEL 4 AL 22 DE SEPTIEMBRE</v>
          </cell>
          <cell r="BL476"/>
          <cell r="BM476">
            <v>1030523725</v>
          </cell>
          <cell r="BN476"/>
          <cell r="BO476" t="str">
            <v>ASESOR</v>
          </cell>
          <cell r="BP476" t="str">
            <v>DIANA CAROLINA BONILLA RODRIGUEZ</v>
          </cell>
          <cell r="BQ476" t="str">
            <v>TERMINADO</v>
          </cell>
          <cell r="BR476"/>
          <cell r="BS476"/>
          <cell r="BT476"/>
          <cell r="BU476"/>
          <cell r="BV476"/>
          <cell r="BW476"/>
          <cell r="BX476">
            <v>45247</v>
          </cell>
          <cell r="BY476">
            <v>123</v>
          </cell>
          <cell r="BZ476"/>
          <cell r="CA476"/>
          <cell r="CB476"/>
          <cell r="CC476"/>
          <cell r="CD476"/>
          <cell r="CE476"/>
          <cell r="CF476"/>
          <cell r="CG476"/>
          <cell r="CH476"/>
          <cell r="CI476"/>
          <cell r="CJ476"/>
          <cell r="CK476"/>
          <cell r="CL476"/>
          <cell r="CM476"/>
          <cell r="CN476"/>
          <cell r="CO476"/>
        </row>
        <row r="477">
          <cell r="C477">
            <v>456</v>
          </cell>
          <cell r="D477" t="str">
            <v>ADRES-CPS-456-2023</v>
          </cell>
          <cell r="E477" t="str">
            <v>CONTRATACION DIRECTA</v>
          </cell>
          <cell r="F477" t="str">
            <v>PRESTACION DE SERVICIOS PROFESIONALES</v>
          </cell>
          <cell r="G477" t="str">
            <v>INICIAL</v>
          </cell>
          <cell r="H477">
            <v>45044</v>
          </cell>
          <cell r="I477" t="str">
            <v>JOSE MAURICIO ROBAYO BOHORQUEZ</v>
          </cell>
          <cell r="J477" t="str">
            <v>CC</v>
          </cell>
          <cell r="K477">
            <v>1022328167</v>
          </cell>
          <cell r="L477">
            <v>1</v>
          </cell>
          <cell r="M477" t="str">
            <v>Bogotá</v>
          </cell>
          <cell r="N477" t="str">
            <v>N</v>
          </cell>
          <cell r="O477" t="str">
            <v>N/A</v>
          </cell>
          <cell r="P477" t="str">
            <v>N/A</v>
          </cell>
          <cell r="Q477" t="str">
            <v>N/A</v>
          </cell>
          <cell r="R477">
            <v>45049</v>
          </cell>
          <cell r="S477">
            <v>45291</v>
          </cell>
          <cell r="T477">
            <v>242</v>
          </cell>
          <cell r="U477">
            <v>45291</v>
          </cell>
          <cell r="V477" t="str">
            <v>13 TP+25 MEP</v>
          </cell>
          <cell r="W477"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77"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77">
            <v>93151501</v>
          </cell>
          <cell r="AA477">
            <v>49236477</v>
          </cell>
          <cell r="AB477">
            <v>49236477</v>
          </cell>
          <cell r="AM477">
            <v>5182787</v>
          </cell>
          <cell r="AQ477" t="str">
            <v>N/A</v>
          </cell>
          <cell r="AR477">
            <v>604</v>
          </cell>
          <cell r="AS477">
            <v>45016</v>
          </cell>
          <cell r="AT477">
            <v>2806479189</v>
          </cell>
          <cell r="AU477">
            <v>7988</v>
          </cell>
          <cell r="AV477">
            <v>45044</v>
          </cell>
          <cell r="AW477">
            <v>49236477</v>
          </cell>
          <cell r="AX477" t="str">
            <v>A-02-02-02-008-003-01</v>
          </cell>
          <cell r="AY477" t="str">
            <v>SERVICIOS DE CONSULTORÍA EN ADMINISTRACIÓN Y SERVICIOS DE GESTIÓN; SERVICIOS DE TECNOLOGÍA DE LA INFORMACIÓN</v>
          </cell>
          <cell r="AZ477" t="str">
            <v>ASEGURADORA SOLIDARIA DE COLOMBIA</v>
          </cell>
          <cell r="BA477" t="str">
            <v>380-47-994000134587</v>
          </cell>
          <cell r="BB477">
            <v>45044</v>
          </cell>
          <cell r="BC477" t="str">
            <v>CUMPLIMIENTO</v>
          </cell>
          <cell r="BD477">
            <v>25</v>
          </cell>
          <cell r="BE477">
            <v>12309119.25</v>
          </cell>
          <cell r="BF477">
            <v>45044</v>
          </cell>
          <cell r="BG477">
            <v>45049</v>
          </cell>
          <cell r="BH477">
            <v>45476</v>
          </cell>
          <cell r="BI477">
            <v>45045</v>
          </cell>
          <cell r="BJ477" t="str">
            <v>D. OTRAS PRESTACIONES</v>
          </cell>
          <cell r="BK477" t="str">
            <v>JHAN PIERO CAMPOS CUELLAR</v>
          </cell>
          <cell r="BM477">
            <v>1093755452</v>
          </cell>
          <cell r="BN477" t="str">
            <v>GRUPO DE VERIFICACIÓN Y AUDITORÍA DE CUENTAS</v>
          </cell>
          <cell r="BO477" t="str">
            <v>GESTOR DE OPERACIONES</v>
          </cell>
          <cell r="BP477" t="str">
            <v>LAURA SANCHEZ SANTAMARIA</v>
          </cell>
          <cell r="BQ477" t="str">
            <v>EN EJECUCION</v>
          </cell>
          <cell r="BX477">
            <v>45247</v>
          </cell>
          <cell r="BY477">
            <v>123</v>
          </cell>
        </row>
        <row r="478">
          <cell r="C478">
            <v>900</v>
          </cell>
          <cell r="D478" t="str">
            <v>ADRES-CPS-900-2023</v>
          </cell>
          <cell r="E478" t="str">
            <v>CONTRATACION DIRECTA</v>
          </cell>
          <cell r="F478" t="str">
            <v>PRESTACION DE SERVICIOS PROFESIONALES</v>
          </cell>
          <cell r="G478" t="str">
            <v>INICIAL</v>
          </cell>
          <cell r="H478">
            <v>45131</v>
          </cell>
          <cell r="I478" t="str">
            <v>JOSE OCTAVIANO BARRERA GUTIERREZ</v>
          </cell>
          <cell r="J478" t="str">
            <v>CC</v>
          </cell>
          <cell r="K478">
            <v>7228893</v>
          </cell>
          <cell r="L478">
            <v>6</v>
          </cell>
          <cell r="N478" t="str">
            <v>N</v>
          </cell>
          <cell r="O478" t="str">
            <v>N/A</v>
          </cell>
          <cell r="P478" t="str">
            <v>N/A</v>
          </cell>
          <cell r="Q478" t="str">
            <v>N/A</v>
          </cell>
          <cell r="R478">
            <v>45132</v>
          </cell>
          <cell r="S478">
            <v>45291</v>
          </cell>
          <cell r="T478">
            <v>159</v>
          </cell>
          <cell r="U478">
            <v>45291</v>
          </cell>
          <cell r="V478" t="str">
            <v>6 TP+E+41 MEPR</v>
          </cell>
          <cell r="W478" t="str">
            <v>Prestar servicios profesionales especializados a la Dirección de otras Prestaciones de la ADRES, liderando las actividades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478" t="str">
            <v>1. Participar en la planeación, ejecución y monitoreo de las actividades relacionadas con el seguimiento, implementación, verificación, definición y control del proceso de revisión de la calidad de los resultados de auditoría de recobros y reclamaciones. 2. Realizar las actividades relacionadas con los procesos de desarrollo e implementación de validaciones, necesarias para garantizar el proceso de revisión de calidad de recobros y reclamaciones. 3. Establecer los controles requeridos asociados a las actividades del proceso de validación de calidad de recobros y reclamaciones. 4. Apoyar las actividades inherentes con la evaluación de la eficiencia y eficacia del proceso de validación de calidad de recobros y reclamaciones, así como verificar la adecuada implementación de acciones preventivas, correctivas y/o de mejora necesarias de los referidos procesos. 5. Identificar, analizar y proponer estrategias para garantizar la aplicación eficiente y eficaz de los criterios de auditoría planteando oportunidades de mejora en el proceso de certificación de resultados de la revisión de calidad y el proceso de Reintegro de recursos a favor del sistema por recursos apropiados o reconocidos sin justa causa. 6. Efectuar la revisión de calidad de los resultados del proceso de revisión, verificación de los recobros y reclamaciones, que hayan sido generados directamente por la ADRES o por los terceros contratados por la misma, según sea requerido. 7. Brindar retroalimentación a los involucrados sobre los resultados de las actividades de Aseguramiento de Calidad para establecer acciones de mejora a implementar en sus respectivos procesos. 8. Participar en las sesiones de conciliación a las que se le cite para brindar el apoyo técnico operativo necesario a fin de justificar las no conformidades encontradas en el proceso de verificación de calidad de los resultados de auditoría de recobros y reclamaciones. 9. Revisar y validar certificaciones de pre-cierre y cierre de los paquetes auditados directamente por la Entidad o por los terceros contratados para dar continuidad al trámite de la ordenación del gasto. 10. Realizar las actividades de seguimiento al resultado de productividad asignada a los analistas y auditores de los componentes (médico, financiero, jurídico) y entregar el respectivo reporte cuando la coordinación del grupo lo requiera. 11. Las demás actividades que se deriven del objeto y naturaleza del contrato, que para el efecto le asigne el supervisor</v>
          </cell>
          <cell r="Z478">
            <v>93151501</v>
          </cell>
          <cell r="AA478">
            <v>67392012</v>
          </cell>
          <cell r="AB478">
            <v>67392012</v>
          </cell>
          <cell r="AM478">
            <v>11232002</v>
          </cell>
          <cell r="AQ478" t="str">
            <v>N/A</v>
          </cell>
          <cell r="AR478">
            <v>689</v>
          </cell>
          <cell r="AS478">
            <v>45062</v>
          </cell>
          <cell r="AT478">
            <v>67392012</v>
          </cell>
          <cell r="AU478">
            <v>13263</v>
          </cell>
          <cell r="AV478">
            <v>45132</v>
          </cell>
          <cell r="AW478">
            <v>67392012</v>
          </cell>
          <cell r="AX478" t="str">
            <v>A-02-02-02-008-003-01</v>
          </cell>
          <cell r="AY478" t="str">
            <v>SERVICIOS DE CONSULTORÍA EN ADMINISTRACIÓN Y SERVICIOS DE GESTIÓN; SERVICIOS DE TECNOLOGÍA DE LA INFORMACIÓN</v>
          </cell>
          <cell r="AZ478" t="str">
            <v>ASEGURADORA SOLIDARIA DE COLOMBIA</v>
          </cell>
          <cell r="BA478" t="str">
            <v>310-47-994000009391</v>
          </cell>
          <cell r="BB478">
            <v>45128</v>
          </cell>
          <cell r="BC478" t="str">
            <v>CUMPLIMIENTO</v>
          </cell>
          <cell r="BD478">
            <v>25</v>
          </cell>
          <cell r="BE478">
            <v>16848003</v>
          </cell>
          <cell r="BF478">
            <v>45128</v>
          </cell>
          <cell r="BG478">
            <v>45131</v>
          </cell>
          <cell r="BH478">
            <v>45473</v>
          </cell>
          <cell r="BI478">
            <v>45132</v>
          </cell>
          <cell r="BJ478" t="str">
            <v>D. OTRAS PRESTACIONES</v>
          </cell>
          <cell r="BK478" t="str">
            <v>CAMILO ANDRES PLAZAS VELOZA-WILSON RUBIEL VELASQUEZ CASTAÑEDA RAD 20236400054993 A PARTIR DEL 1 DE SEPTIEMBRE</v>
          </cell>
          <cell r="BM478">
            <v>4151998</v>
          </cell>
          <cell r="BN478" t="str">
            <v>GRUPO DE VALIDACION DE RESULTADOS DE AUDITORIA</v>
          </cell>
          <cell r="BO478" t="str">
            <v>GESTOR DE OPERACIONES</v>
          </cell>
          <cell r="BP478" t="str">
            <v>MARIA CAROLINA CARDENAS RAMOS</v>
          </cell>
          <cell r="BQ478" t="str">
            <v>EN EJECUCION</v>
          </cell>
        </row>
        <row r="479">
          <cell r="C479">
            <v>383</v>
          </cell>
          <cell r="D479" t="str">
            <v>ADRES-CPS-383-2023</v>
          </cell>
          <cell r="E479" t="str">
            <v>CONTRATACION DIRECTA</v>
          </cell>
          <cell r="F479" t="str">
            <v>PRESTACION DE SERVICIOS</v>
          </cell>
          <cell r="G479" t="str">
            <v>INICIAL</v>
          </cell>
          <cell r="H479">
            <v>44978</v>
          </cell>
          <cell r="I479" t="str">
            <v>JOSE ROBERTO HERRERA VERGARA ABOGADO EU</v>
          </cell>
          <cell r="J479" t="str">
            <v>Nit</v>
          </cell>
          <cell r="K479">
            <v>900219029</v>
          </cell>
          <cell r="L479">
            <v>1</v>
          </cell>
          <cell r="M479" t="str">
            <v>Bogotá</v>
          </cell>
          <cell r="N479" t="str">
            <v>J</v>
          </cell>
          <cell r="O479" t="str">
            <v>Jose Roberto Herrera Vergara</v>
          </cell>
          <cell r="P479">
            <v>19145799</v>
          </cell>
          <cell r="Q479" t="str">
            <v>N/A</v>
          </cell>
          <cell r="R479">
            <v>44978</v>
          </cell>
          <cell r="S479">
            <v>45291</v>
          </cell>
          <cell r="T479">
            <v>313</v>
          </cell>
          <cell r="U479">
            <v>45291</v>
          </cell>
          <cell r="V479" t="str">
            <v>N/A</v>
          </cell>
          <cell r="W479" t="str">
            <v>Prestar servicios para ejercer la representación judicial del recurso extraordinario de casación para las sentencias que resulten adversas a la Administradora de Recursos del Sistema General de Seguridad Social - ADRES, y sobre las cuales sea procedente su interposición; así como asesorar y ejercer la representación judicial en procesos cuya relevancia y asuntos que requieran de su intervención para la adecuada defensa de los intereses de la Entidad, entre las que se encuentran las acciones de repetición</v>
          </cell>
          <cell r="X479" t="str">
            <v>1. Orientar y Asesorar jurídicamente en los asuntos propios del objeto contractual y emitir
los documentos con los conceptos jurídicos que le sean solicitados por la Oficina Asesora
Jurídica de la ADRES.
2. Elaborar y presentar de forma oportuna ante el respectivo Despacho judicial, la
demanda u oposición de casación de conformidad con los preceptos contenidos en las
normas procesales que regulen la materia.
3. Estudiar y analizar los fallos adversos a los intereses de la ADRES, sus antecedentes
procesales, interponer los recursos a que haya lugar, así como analizar la procedencia o
no de presentar el recurso extraordinario de casación.
4. Realizar seguimiento a los recursos de casación hasta su admisión por parte del
respectivo Despacho Judicial.
5. Proyectar la contestación de las respectivas demandas asignadas durante la ejecución
del contrato.
6. Realizar dentro de los términos legales las actuaciones procesales, de acuerdo con el
tipo de proceso o acción.
7. Elaborar o interponer dentro de los términos legales y en ejercicio de la representación
judicial encomendada, los alegatos de conclusión, objeciones y demás actuaciones
tendientes a defender los intereses de la ADRES.
8. Asistir a las todas las diligencias que se programen en desarrollo del curso normal del
trámite asignado para su representación judicial e intervenir, interponiendo los recursos
y acciones pertinentes, cuando las circunstancias procesales y la dinámica de dicho
trámite así lo amerite.
9. Realizar seguimiento permanente a los procesos asignados, con el fin de evitar
vencimientos de términos, que pongan en riesgo la defensa de la Administradora de los
Recursos del Sistema General de Seguridad Social en Salud - ADRES.
10. Llevar un registro sobre la radicación y el estado de los asuntos que le sean asignados
e informar mensualmente los movimientos al supervisor.
11. Mantener y custodiar los expedientes a cargo dentro de los cuales deberá reposar
todas las actuaciones surtidas, sean o no de carácter judicial pero que tengan relación
con el proceso o acción.
12. Realizar a su cargo y cuenta los desplazamientos que se requieran para el desarrollo
de sus obligaciones conforme con la solicitud de la Oficina Asesora Jurídica de la
Administradora de los Recursos del Sistema General de Seguridad Social en Salud -
ADRES.
13. Solicitar oportunamente los apoyos de carácter técnico, con el fin de estructurar la
defensa de los intereses de la ADRES.
14. Presentar previamente a la radicación del recurso extraordinario de casación, el escrito
correspondiente ante la Oficina Asesora Jurídica y a la Coordinación del Grupo de
Representación Judicial.
15. Asistir a las reuniones que señale el supervisor del contrato, relacionadas con el objeto
del contrato.
16. Cumplir con las demás actividades que estén relacionadas con el objeto contractual.PRODUCTOS: Los productos a entregar por el contratista son:
1. Respecto al trámite de casación
El documento contentivo del recurso de casación radicado dentro del término legal ante
el respectivo despacho judicial.
2. Respecto de la oposición
El documento contentivo de oposición al recurso de casación presentado contra la ADRES
radicado dentro del término legal ante el respectivo despacho judicial.
3. Respecto de las asesorías, consultas y conceptos solicitados
El documento físico en el que se resuelvan las consultas o solicitudes requeridas por el
supervisor del contrato o la Oficina Asesora Jurídica, los cuales deben ser solicitados por
escrito al contratista.
4. Respecto de las acciones de repetición
El documento contentivo de la acción de repetición radicada dentro del término legal ante
el respectivo despacho judicial.
5. Respecto a la representación judicial
Acta de comparecencia o el audio de la audiencia de la diligencia judicial del proceso
asignado por el supervisor.
6. Respecto el análisis de la procedibilidad jurídica en el trámite de los recursos
extraordinarios de casación
El documento donde se analicen los fallos adversos a los intereses de la ADRES y sus
antecedentes procesales, así como la procedencia o no de presentar el recurso
extraordinario de casación</v>
          </cell>
          <cell r="Y479">
            <v>158</v>
          </cell>
          <cell r="Z479">
            <v>80121706</v>
          </cell>
          <cell r="AA479">
            <v>87635000</v>
          </cell>
          <cell r="AB479">
            <v>87635000</v>
          </cell>
          <cell r="AC479"/>
          <cell r="AD479"/>
          <cell r="AE479"/>
          <cell r="AF479"/>
          <cell r="AG479"/>
          <cell r="AH479"/>
          <cell r="AI479"/>
          <cell r="AJ479"/>
          <cell r="AK479"/>
          <cell r="AL479"/>
          <cell r="AM479"/>
          <cell r="AN479"/>
          <cell r="AO479"/>
          <cell r="AP479"/>
          <cell r="AQ479" t="str">
            <v>N/A</v>
          </cell>
          <cell r="AR479">
            <v>579</v>
          </cell>
          <cell r="AS479">
            <v>44970</v>
          </cell>
          <cell r="AT479">
            <v>87635000</v>
          </cell>
          <cell r="AU479">
            <v>2581</v>
          </cell>
          <cell r="AV479">
            <v>44978</v>
          </cell>
          <cell r="AW479">
            <v>87635000</v>
          </cell>
          <cell r="AX479" t="str">
            <v>A-02-02-02-008-002-01</v>
          </cell>
          <cell r="AY479" t="str">
            <v>SERVICIOS JURÍDICOS</v>
          </cell>
          <cell r="AZ479" t="str">
            <v>SURAMERICANA</v>
          </cell>
          <cell r="BA479" t="str">
            <v>3567496 4</v>
          </cell>
          <cell r="BB479">
            <v>44978</v>
          </cell>
          <cell r="BC479" t="str">
            <v>CUMPLIMIENTO</v>
          </cell>
          <cell r="BD479">
            <v>25</v>
          </cell>
          <cell r="BE479">
            <v>21908750</v>
          </cell>
          <cell r="BF479">
            <v>44977</v>
          </cell>
          <cell r="BG479">
            <v>44978</v>
          </cell>
          <cell r="BH479">
            <v>45474</v>
          </cell>
          <cell r="BI479" t="str">
            <v>N/A</v>
          </cell>
          <cell r="BJ479" t="str">
            <v>O. ASESORA JURIDICA</v>
          </cell>
          <cell r="BK479" t="str">
            <v>RODRIGO ARMANDO RINCON GONZALEZ</v>
          </cell>
          <cell r="BL479"/>
          <cell r="BM479">
            <v>80200509</v>
          </cell>
          <cell r="BN479" t="str">
            <v>GRUPO DE REPRESENTACION JUDICIAL</v>
          </cell>
          <cell r="BO479" t="str">
            <v>COORDINADOR</v>
          </cell>
          <cell r="BP479" t="str">
            <v>LAURA SANCHEZ SANTAMARIA</v>
          </cell>
          <cell r="BQ479" t="str">
            <v>EN EJECUCION</v>
          </cell>
          <cell r="BR479" t="str">
            <v>N/A</v>
          </cell>
          <cell r="BS479" t="str">
            <v>Bogotá</v>
          </cell>
          <cell r="BT479" t="str">
            <v>CL 90 No 13 A 20 OF 204</v>
          </cell>
          <cell r="BU479">
            <v>2573231</v>
          </cell>
          <cell r="BV479" t="str">
            <v>N/A</v>
          </cell>
          <cell r="BW479" t="str">
            <v>N/A</v>
          </cell>
          <cell r="BX479" t="str">
            <v>N/A</v>
          </cell>
          <cell r="BY479" t="str">
            <v>N/A</v>
          </cell>
          <cell r="BZ479" t="str">
            <v>N/A</v>
          </cell>
          <cell r="CA479" t="str">
            <v>N/A</v>
          </cell>
          <cell r="CB479" t="str">
            <v>N/A</v>
          </cell>
          <cell r="CC479" t="str">
            <v>N/A</v>
          </cell>
          <cell r="CD479"/>
          <cell r="CE479"/>
          <cell r="CF479"/>
          <cell r="CG479"/>
          <cell r="CH479" t="str">
            <v>CO1.PCCNTR.4668217</v>
          </cell>
          <cell r="CI479"/>
          <cell r="CJ479"/>
          <cell r="CK479"/>
          <cell r="CL479"/>
          <cell r="CM479"/>
          <cell r="CN479"/>
          <cell r="CO479"/>
        </row>
        <row r="480">
          <cell r="C480">
            <v>384</v>
          </cell>
          <cell r="D480" t="str">
            <v>ADRES-CPS-384-2023</v>
          </cell>
          <cell r="E480" t="str">
            <v>CONTRATACION DIRECTA</v>
          </cell>
          <cell r="F480" t="str">
            <v>PRESTACION DE SERVICIOS</v>
          </cell>
          <cell r="G480" t="str">
            <v>INICIAL</v>
          </cell>
          <cell r="H480">
            <v>44980</v>
          </cell>
          <cell r="I480" t="str">
            <v>JIMENEZ HIGUITA RODRIGUEZ Y ASOCIADOS S.A.S.</v>
          </cell>
          <cell r="J480" t="str">
            <v>Nit</v>
          </cell>
          <cell r="K480">
            <v>901091928</v>
          </cell>
          <cell r="L480">
            <v>7</v>
          </cell>
          <cell r="M480" t="str">
            <v>Bogotá</v>
          </cell>
          <cell r="N480" t="str">
            <v>J</v>
          </cell>
          <cell r="O480" t="str">
            <v>Julian Jimenez Mejia</v>
          </cell>
          <cell r="P480">
            <v>10272943</v>
          </cell>
          <cell r="Q480" t="str">
            <v>N/A</v>
          </cell>
          <cell r="R480">
            <v>44987</v>
          </cell>
          <cell r="S480">
            <v>45108</v>
          </cell>
          <cell r="T480">
            <v>220</v>
          </cell>
          <cell r="U480">
            <v>45207</v>
          </cell>
          <cell r="V480"/>
          <cell r="W480" t="str">
            <v>Conceptualización, a partir de la evaluación, diagnóstico, implementación y cálculo de los impactos contables y fiscales en los diferentes escenarios de conformidad con el concepto emitido por la Contaduría General de la Nación N.20231100001341 de fecha 27 de enero de 2023, en el proceso de implementación de la norma internacional de información financiera NICSP 17-PROPIEDAD, PLANTA Y EQUIPO, NICSP 32 Acuerdos de Concesión y actualización de políticas contables para la aplicación retroactiva de dichas normas en los estados financieros de la ADRES.</v>
          </cell>
          <cell r="X480" t="str">
            <v>1. Emitir concepto a la ADRES relacionado con la Clínica El Bosque el cual deberá cumplir con las siguientes especificaciones técnicas en dos fases tal como se muestra a continuación: PRIMERA FASE • Emitir concepto con las respectivas consideraciones o aspectos Jurídicos, Contables y Fiscales que debe tener la ADRES para registrar “La Clínica El Bosque” como una Propiedad, Planta y Equipo según concepto de la Contaduría General de la Nación N.20231100001341 de fecha 27 de enero de 2023 teniendo en cuenta: MARCO CONTABLE • Aplicación del Marco Normativo (Instructivo 002 de 2015-Resolución 533 de 2015-425 de 2019--211 de 2021, medición inicial y medición posterior de la propiedad planta y Equipo. • Factores a tener en cuenta para deteriorar el bien. • Tiempo estimado de la vida útil del bien (Edificaciones) para su respectiva depreciación y cual debería ser el método de depreciación a utilizar por la ADRES. • Valor para registrar en Propiedad, Planta y Equipo (Terreno-Edificaciones) como contrato de Concesión. • Como se identificarían las inversiones realizadas por el operador y como reconocerían contablemente. MARCO FISCAL • De acuerdo con el Contrato N. 132 de 2014 y el concepto emitido por la Contaduría, se solicita indicar el tratamiento fiscal respecto al pago de las mensualidades realizado por la UT DUCOT a la Adres, teniendo en consideración que a partir del año 2020 la ADRES tiene la obligación de facturar electrónicamente. • Por medio del objeto contractual se deberá indicar si la ADRES debe efectuar actualizaciones en el RUT de acuerdo con sus responsabilidades fiscales a partir del concepto de la Contaduría.• Teniendo en cuenta la Clausula 6 del contrato con la UT donde habla de intereses de
mora con el incumplimiento en las fechas de pago del “arrendamiento” ¿Cuál será el
tratamiento fiscal que se debe dar a estos ingresos bajo el nuevo concepto?
Al ser un contrato de Concesión y al haber facturado la ADRES a la UT por el concepto
de arrendamiento
y con IVA, ¿Cuál es el procedimiento del valor declarado y pagado ante la DIAN de dicho
IVA?, teniendo en cuenta el tipo de contrato ejecutado.
SEGUNDA FASE
• Elaboración de políticas contables conforme las Normas Internacionales para el Sector
Público NICSP para Propiedad, Planta y Equipo y Acuerdos de Concesión y revisión de
políticas relacionadas con la aplicación de este concepto
• Apoyo en la contabilización de cambio de políticas contables de Arrendamiento
Financiero a Propiedad, Planta y Equipo y la correcta aplicación de la normatividad de
NICSP.
• Afectación en los Estados Financieros para la aplicación retroactiva de las políticas
contable de Propiedad, Planta y Equipo.
2. Entregar el ejemplar del concepto a la supervisión del contrato, para la posterior
revisión integral por parte de la Entidad, con el fin de que se lleve a cabo el recibido a
satisfacción del mismo.</v>
          </cell>
          <cell r="Y480">
            <v>213</v>
          </cell>
          <cell r="Z480">
            <v>80121704</v>
          </cell>
          <cell r="AA480">
            <v>30000000</v>
          </cell>
          <cell r="AB480">
            <v>30000000</v>
          </cell>
          <cell r="AC480"/>
          <cell r="AD480"/>
          <cell r="AE480"/>
          <cell r="AF480"/>
          <cell r="AG480">
            <v>45107</v>
          </cell>
          <cell r="AH480"/>
          <cell r="AI480"/>
          <cell r="AJ480"/>
          <cell r="AK480">
            <v>45207</v>
          </cell>
          <cell r="AL480">
            <v>30000000</v>
          </cell>
          <cell r="AM480"/>
          <cell r="AN480"/>
          <cell r="AO480"/>
          <cell r="AP480"/>
          <cell r="AQ480" t="str">
            <v>N/A</v>
          </cell>
          <cell r="AR480">
            <v>582</v>
          </cell>
          <cell r="AS480">
            <v>44973</v>
          </cell>
          <cell r="AT480">
            <v>30000000</v>
          </cell>
          <cell r="AU480">
            <v>2586</v>
          </cell>
          <cell r="AV480">
            <v>44981</v>
          </cell>
          <cell r="AW480">
            <v>30000000</v>
          </cell>
          <cell r="AX480" t="str">
            <v>A-02-02-02-008-003-01</v>
          </cell>
          <cell r="AY480" t="str">
            <v>SERVICIOS DE CONSULTORÍA EN ADMINISTRACIÓN Y SERVICIOS DE GESTIÓN; SERVICIOS DE TECNOLOGÍA DE LA INFORMACIÓN</v>
          </cell>
          <cell r="AZ480" t="str">
            <v>SEGUROS DEL ESTADO</v>
          </cell>
          <cell r="BA480" t="str">
            <v>18-44-101087259</v>
          </cell>
          <cell r="BB480">
            <v>44986</v>
          </cell>
          <cell r="BC480" t="str">
            <v>CUMPLIMIENTO</v>
          </cell>
          <cell r="BD480">
            <v>25</v>
          </cell>
          <cell r="BE480">
            <v>7500000</v>
          </cell>
          <cell r="BF480">
            <v>44980</v>
          </cell>
          <cell r="BG480">
            <v>44987</v>
          </cell>
          <cell r="BH480">
            <v>45283</v>
          </cell>
          <cell r="BI480" t="str">
            <v>N/A</v>
          </cell>
          <cell r="BJ480" t="str">
            <v>D. DE GESTION DE LOS RECURSOS FINANCIEROS DE LA SALUD</v>
          </cell>
          <cell r="BK480" t="str">
            <v>MONICA COBOS PRIETO</v>
          </cell>
          <cell r="BL480"/>
          <cell r="BM480">
            <v>52854173</v>
          </cell>
          <cell r="BN480" t="str">
            <v>GRUPO DE GESTION CONTABLE Y CONTROL DE RECURSOS</v>
          </cell>
          <cell r="BO480" t="str">
            <v>GESTOR DE OPERACIONES</v>
          </cell>
          <cell r="BP480" t="str">
            <v>JUAN CAMILO MARTINEZ RODRIGUEZ</v>
          </cell>
          <cell r="BQ480" t="str">
            <v>TERMINADO</v>
          </cell>
          <cell r="BR480"/>
          <cell r="BS480"/>
          <cell r="BT480"/>
          <cell r="BU480"/>
          <cell r="BV480"/>
          <cell r="BW480"/>
          <cell r="BX480"/>
          <cell r="BY480"/>
          <cell r="BZ480"/>
          <cell r="CA480"/>
          <cell r="CB480"/>
          <cell r="CC480"/>
          <cell r="CD480"/>
          <cell r="CE480"/>
          <cell r="CF480"/>
          <cell r="CG480"/>
          <cell r="CH480" t="str">
            <v>CO1.PCCNTR.4674749</v>
          </cell>
          <cell r="CI480"/>
          <cell r="CJ480"/>
          <cell r="CK480"/>
          <cell r="CL480"/>
          <cell r="CM480"/>
          <cell r="CN480"/>
          <cell r="CO480"/>
        </row>
        <row r="481">
          <cell r="C481">
            <v>521</v>
          </cell>
          <cell r="D481" t="str">
            <v>ADRES-CPS-521-2023</v>
          </cell>
          <cell r="E481" t="str">
            <v>CONTRATACION DIRECTA</v>
          </cell>
          <cell r="F481" t="str">
            <v>PRESTACION DE SERVICIOS PROFESIONALES</v>
          </cell>
          <cell r="G481" t="str">
            <v>INICIAL</v>
          </cell>
          <cell r="H481">
            <v>45057</v>
          </cell>
          <cell r="I481" t="str">
            <v>JOSE WILMAN TORRES GOMEZ</v>
          </cell>
          <cell r="J481" t="str">
            <v>CC</v>
          </cell>
          <cell r="K481">
            <v>1018425053</v>
          </cell>
          <cell r="L481">
            <v>1</v>
          </cell>
          <cell r="M481" t="str">
            <v>Bogotá</v>
          </cell>
          <cell r="N481" t="str">
            <v>N</v>
          </cell>
          <cell r="O481" t="str">
            <v>N/A</v>
          </cell>
          <cell r="P481" t="str">
            <v>N/A</v>
          </cell>
          <cell r="Q481" t="str">
            <v>N/A</v>
          </cell>
          <cell r="R481">
            <v>45058</v>
          </cell>
          <cell r="S481">
            <v>45291</v>
          </cell>
          <cell r="T481">
            <v>233</v>
          </cell>
          <cell r="U481">
            <v>45291</v>
          </cell>
          <cell r="V481">
            <v>9</v>
          </cell>
          <cell r="W481" t="str">
            <v>Prestar los servicios profesionales especializados para el apoyo jurídico en las etapas precontractual, contractual y postcontractual de los procesos contractuales que se adelantan en Administradora de los Recursos del Sistema General de Seguridad Social en Salud – ADRES</v>
          </cell>
          <cell r="X481"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ADRES.13. Presentar al supervisor el informe mensual de actividades, el informe final con las
principales actividades realizadas y los demás informes que se requieran durante la
ejecución del contrato.</v>
          </cell>
          <cell r="Z481">
            <v>80111620</v>
          </cell>
          <cell r="AA481">
            <v>75161568</v>
          </cell>
          <cell r="AB481">
            <v>75161568</v>
          </cell>
          <cell r="AM481">
            <v>9395196</v>
          </cell>
          <cell r="AQ481" t="str">
            <v>N/A</v>
          </cell>
          <cell r="AR481">
            <v>638</v>
          </cell>
          <cell r="AS481">
            <v>45051</v>
          </cell>
          <cell r="AT481">
            <v>375807840</v>
          </cell>
          <cell r="AU481">
            <v>8057</v>
          </cell>
          <cell r="AV481">
            <v>45057</v>
          </cell>
          <cell r="AW481">
            <v>75161568</v>
          </cell>
          <cell r="AX481" t="str">
            <v>A-02-02-02-008-002-01</v>
          </cell>
          <cell r="AY481" t="str">
            <v>SERVICIOS JURÍDICOS</v>
          </cell>
          <cell r="AZ481" t="str">
            <v>SEGUROS DEL ESTADO</v>
          </cell>
          <cell r="BA481" t="str">
            <v>14-46-101093666</v>
          </cell>
          <cell r="BB481">
            <v>45058</v>
          </cell>
          <cell r="BC481" t="str">
            <v>CUMPLIMIENTO</v>
          </cell>
          <cell r="BD481">
            <v>25</v>
          </cell>
          <cell r="BE481">
            <v>18790392</v>
          </cell>
          <cell r="BF481">
            <v>45057</v>
          </cell>
          <cell r="BG481">
            <v>45058</v>
          </cell>
          <cell r="BH481">
            <v>45503</v>
          </cell>
          <cell r="BI481">
            <v>45057</v>
          </cell>
          <cell r="BJ481" t="str">
            <v>D. ADMINISTRATIVA Y FINANCIERA</v>
          </cell>
          <cell r="BK481" t="str">
            <v>AURA MARIA GOMEZ DE LOS RIOS-ESPERANZA RODRIGUEZ ROLDAN RAD 20236400046153 A PARTIR DEL 24 DE JULIO AL 14 DE AGOSTO</v>
          </cell>
          <cell r="BM481">
            <v>43262525</v>
          </cell>
          <cell r="BN481" t="str">
            <v>GRUPO DE GESTION DE CONTRATACION</v>
          </cell>
          <cell r="BO481" t="str">
            <v>COORDINADOR</v>
          </cell>
          <cell r="BP481" t="str">
            <v>LAURA SANCHEZ SANTAMARIA</v>
          </cell>
          <cell r="BQ481" t="str">
            <v>EN EJECUCION</v>
          </cell>
          <cell r="BX481">
            <v>45247</v>
          </cell>
          <cell r="BY481">
            <v>123</v>
          </cell>
        </row>
        <row r="482">
          <cell r="C482">
            <v>416</v>
          </cell>
          <cell r="D482" t="str">
            <v>ADRES-CTO-416-2023</v>
          </cell>
          <cell r="E482" t="str">
            <v>ORDEN DE COMPRA 107671</v>
          </cell>
          <cell r="F482" t="str">
            <v>PRESTACION DE SERVICIOS</v>
          </cell>
          <cell r="G482" t="str">
            <v>INICIAL</v>
          </cell>
          <cell r="H482">
            <v>45029</v>
          </cell>
          <cell r="I482" t="str">
            <v>UNIÓN TEMPORAL OUTSOURCING GIAF</v>
          </cell>
          <cell r="J482" t="str">
            <v>Nit</v>
          </cell>
          <cell r="K482">
            <v>901677020</v>
          </cell>
          <cell r="L482">
            <v>1</v>
          </cell>
          <cell r="M482" t="str">
            <v>Bogotá</v>
          </cell>
          <cell r="N482" t="str">
            <v>J</v>
          </cell>
          <cell r="O482" t="str">
            <v>Mauricio Ruge Murcia</v>
          </cell>
          <cell r="P482">
            <v>91260249</v>
          </cell>
          <cell r="Q482" t="str">
            <v>N/A</v>
          </cell>
          <cell r="R482">
            <v>45033</v>
          </cell>
          <cell r="S482">
            <v>45153</v>
          </cell>
          <cell r="T482">
            <v>120</v>
          </cell>
          <cell r="U482">
            <v>45153</v>
          </cell>
          <cell r="V482" t="str">
            <v>N/A</v>
          </cell>
          <cell r="W482" t="str">
            <v>Prestación de servicio integral de aseo y cafetería incluida la maquinaria y el suministro de insumos para la ADRES</v>
          </cell>
          <cell r="X482"/>
          <cell r="Y482"/>
          <cell r="AA482">
            <v>123523404.25</v>
          </cell>
          <cell r="AB482">
            <v>123523404.25</v>
          </cell>
          <cell r="AC482"/>
          <cell r="AD482"/>
          <cell r="AE482"/>
          <cell r="AF482"/>
          <cell r="AG482"/>
          <cell r="AH482"/>
          <cell r="AI482"/>
          <cell r="AJ482"/>
          <cell r="AK482"/>
          <cell r="AL482"/>
          <cell r="AM482"/>
          <cell r="AN482"/>
          <cell r="AO482"/>
          <cell r="AP482"/>
          <cell r="AQ482"/>
          <cell r="AR482">
            <v>598</v>
          </cell>
          <cell r="AS482"/>
          <cell r="AT482">
            <v>123523404.25</v>
          </cell>
          <cell r="AU482">
            <v>6161</v>
          </cell>
          <cell r="AV482">
            <v>45029</v>
          </cell>
          <cell r="AW482">
            <v>123523404.25</v>
          </cell>
          <cell r="AX482" t="str">
            <v xml:space="preserve">A-02-02-02-008-005-03 </v>
          </cell>
          <cell r="AY482" t="str">
            <v xml:space="preserve">SERVICIOS DE LIMPIEZA </v>
          </cell>
          <cell r="AZ482" t="str">
            <v>SEGUROS MUNDIAL</v>
          </cell>
          <cell r="BA482" t="str">
            <v>B-100035272</v>
          </cell>
          <cell r="BB482">
            <v>45033</v>
          </cell>
          <cell r="BC482" t="str">
            <v>CALIDAD Y CORRECTO FUNCIONAMIENTO</v>
          </cell>
          <cell r="BD482"/>
          <cell r="BE482" t="str">
            <v>24.704,680,80
18.528.510,60
12.352.340,40</v>
          </cell>
          <cell r="BF482">
            <v>45029</v>
          </cell>
          <cell r="BG482">
            <v>45033</v>
          </cell>
          <cell r="BH482">
            <v>46249</v>
          </cell>
          <cell r="BI482" t="str">
            <v>N/A</v>
          </cell>
          <cell r="BJ482" t="str">
            <v>D. ADMINISTRATIVA Y FINANCIERA</v>
          </cell>
          <cell r="BK482" t="str">
            <v>JUAN CARLOS BORDA RIVAS-ANDRES FELIPE BLANCO HERNANDEZ RAD 20236400050503 A PARTIR DEL 10 AL 31 DE AGOSTO DE 2023</v>
          </cell>
          <cell r="BM482">
            <v>79156921</v>
          </cell>
          <cell r="BN482" t="str">
            <v>GRUPO DE GESTIÓN ADMINISTRATIVA Y DOCUMENTAL</v>
          </cell>
          <cell r="BO482" t="str">
            <v>COORDINADOR</v>
          </cell>
          <cell r="BP482" t="str">
            <v>LAURA SANCHEZ SANTAMARIA</v>
          </cell>
          <cell r="BQ482" t="str">
            <v>TERMINADO</v>
          </cell>
          <cell r="BR482"/>
          <cell r="BS482"/>
          <cell r="BT482"/>
          <cell r="BU482"/>
          <cell r="BV482"/>
          <cell r="BW482"/>
          <cell r="BX482">
            <v>45247</v>
          </cell>
          <cell r="BY482">
            <v>123</v>
          </cell>
          <cell r="BZ482"/>
          <cell r="CA482"/>
          <cell r="CB482"/>
          <cell r="CC482"/>
          <cell r="CD482"/>
          <cell r="CE482"/>
          <cell r="CF482"/>
          <cell r="CG482"/>
          <cell r="CH482"/>
          <cell r="CI482"/>
          <cell r="CJ482"/>
          <cell r="CK482"/>
          <cell r="CL482"/>
          <cell r="CM482"/>
          <cell r="CN482"/>
          <cell r="CO482"/>
        </row>
        <row r="483">
          <cell r="C483">
            <v>770</v>
          </cell>
          <cell r="D483" t="str">
            <v>ADRES-CPS-770-2023</v>
          </cell>
          <cell r="E483" t="str">
            <v>CONTRATACION DIRECTA</v>
          </cell>
          <cell r="F483" t="str">
            <v>PRESTACION DE SERVICIOS DE APOYO A LA GESTION</v>
          </cell>
          <cell r="G483" t="str">
            <v>INICIAL</v>
          </cell>
          <cell r="H483">
            <v>45092</v>
          </cell>
          <cell r="I483" t="str">
            <v>JUAN CAMILO CUBILLOS GOMEZ</v>
          </cell>
          <cell r="J483" t="str">
            <v>CC</v>
          </cell>
          <cell r="K483">
            <v>80829273</v>
          </cell>
          <cell r="L483">
            <v>4</v>
          </cell>
          <cell r="N483" t="str">
            <v>N</v>
          </cell>
          <cell r="O483" t="str">
            <v>N/A</v>
          </cell>
          <cell r="P483" t="str">
            <v>N/A</v>
          </cell>
          <cell r="Q483" t="str">
            <v>N/A</v>
          </cell>
          <cell r="R483">
            <v>45093</v>
          </cell>
          <cell r="S483">
            <v>45291</v>
          </cell>
          <cell r="T483">
            <v>198</v>
          </cell>
          <cell r="U483">
            <v>45291</v>
          </cell>
          <cell r="W483" t="str">
            <v>Prestar apoyo a la Dirección de Otras Prestaciones de la ADRES en las actividades relacionadas con el suministro, manejo y preparación de los insumos e información necesarias para adelantar el proceso de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 lo anterior, conforme a lo establecido en la normativa y manuales vigentes</v>
          </cell>
          <cell r="X483" t="str">
            <v>1. Apoyar en la ejecución de las diferentes actividades inherentes al manejo, preparación y consolidación de la información que se utiliza como insumo para las diferentes etapas del proceso de verificación de los resultados de auditoría a las cuentas por servicios y tecnologías no financiados con la UPC y reclamaciones que sean tramitadas por los terceros contratados o directamente por la Entidad. 2. Procesar y organizar la información referente a la muestra seleccionada para la revisión de calidad de los resultados de auditoría de los recobros y reclamaciones certificados para los respectivos análisis de los informes que requiera la ADRES y otros organismos. 3. Apoyar en la revisión e integración de las matrices con los resultados de auditoría aportados por cada uno de los líderes de componente (médico, financiero, jurídico) con el fin de que sean contrastados con los resultados de auditoría a las cuentas por servicios y tecnologías no financiados con la UPC y reclamaciones que sean tramitadas por los terceros contratados o directamente por la Entidad. 4. Suministrar y actualizar las matrices, bases y demás herramientas utilizadas para la consolidación de la información requerida para el proceso de verificación de los resultados de auditoría a las cuentas por servicios y tecnologías no financiados con la UPC y reclamaciones que sean tramitadas por los terceros contratados o directamente por la Entidad. 5. Reportar cualquier situación inconsistente y/o anómala identificada durante la ejecución de las actividades asignadas. 6. Asistir oportunamente a todas las reuniones, conciliaciones y/o mesas de trabajo programadas por el supervisor del contrato, la respectiva Coordinación de Grupo y/o líder. 7. Disponer los insumos que sean necesarios para atender las solicitudes de requerimientos funcionales (SRF) o demás peticiones que se realicen por parte de la ADRES, actores del Sistema y organismos de control, entre otros. 8. Las demás actividades que se deriven del objeto y naturaleza del contrato, que para el efecto le asigne el supervisor del contrato</v>
          </cell>
          <cell r="Z483">
            <v>93151501</v>
          </cell>
          <cell r="AA483">
            <v>29830794</v>
          </cell>
          <cell r="AB483">
            <v>29830794</v>
          </cell>
          <cell r="AM483">
            <v>4261542</v>
          </cell>
          <cell r="AQ483" t="str">
            <v>N/A</v>
          </cell>
          <cell r="AR483">
            <v>684</v>
          </cell>
          <cell r="AS483">
            <v>45062</v>
          </cell>
          <cell r="AT483">
            <v>59661588</v>
          </cell>
          <cell r="AU483">
            <v>10151</v>
          </cell>
          <cell r="AV483">
            <v>45092</v>
          </cell>
          <cell r="AW483">
            <v>29830794</v>
          </cell>
          <cell r="AX483" t="str">
            <v>A-02-02-02-008-003-01</v>
          </cell>
          <cell r="AY483" t="str">
            <v>SERVICIOS DE CONSULTORÍA EN ADMINISTRACIÓN Y SERVICIOS DE GESTIÓN; SERVICIOS DE TECNOLOGÍA DE LA INFORMACIÓN</v>
          </cell>
          <cell r="AZ483" t="str">
            <v>ASEGURADORA SOLIDARIA DE COLOMBIA</v>
          </cell>
          <cell r="BA483" t="str">
            <v>376-47-994000021334</v>
          </cell>
          <cell r="BB483">
            <v>45092</v>
          </cell>
          <cell r="BC483" t="str">
            <v>CUMPLIMIENTO</v>
          </cell>
          <cell r="BD483">
            <v>25</v>
          </cell>
          <cell r="BE483">
            <v>7457698.5</v>
          </cell>
          <cell r="BF483">
            <v>45091</v>
          </cell>
          <cell r="BG483">
            <v>45093</v>
          </cell>
          <cell r="BH483">
            <v>45476</v>
          </cell>
          <cell r="BI483">
            <v>45093</v>
          </cell>
          <cell r="BJ483" t="str">
            <v>D. OTRAS PRESTACIONES</v>
          </cell>
          <cell r="BK483" t="str">
            <v>RODRIGO ALEXANDER MOLINA PALOMARES</v>
          </cell>
          <cell r="BL483"/>
          <cell r="BM483">
            <v>1078366565</v>
          </cell>
          <cell r="BN483" t="str">
            <v>GRUPO DE VALIDACIÓN DE RESULTADOS DE AUDITORÍA</v>
          </cell>
          <cell r="BP483" t="str">
            <v>KELLY JHOANA ITURRIAGO TORREGROSA</v>
          </cell>
          <cell r="BQ483" t="str">
            <v>EN EJECUCION</v>
          </cell>
        </row>
        <row r="484">
          <cell r="C484">
            <v>405</v>
          </cell>
          <cell r="D484" t="str">
            <v>ADRES-CTO-405-2023</v>
          </cell>
          <cell r="E484" t="str">
            <v>SELECCIÓN ABREVIADA DE MENOR CUANTIA</v>
          </cell>
          <cell r="F484" t="str">
            <v>PRESTACION DE SERVICIOS</v>
          </cell>
          <cell r="G484" t="str">
            <v>INICIAL</v>
          </cell>
          <cell r="H484">
            <v>45028</v>
          </cell>
          <cell r="I484" t="str">
            <v>UNION TEMPORAL V2000</v>
          </cell>
          <cell r="J484" t="str">
            <v>Nit</v>
          </cell>
          <cell r="K484">
            <v>901701247</v>
          </cell>
          <cell r="L484">
            <v>9</v>
          </cell>
          <cell r="M484" t="str">
            <v>Bogotá</v>
          </cell>
          <cell r="N484" t="str">
            <v>J</v>
          </cell>
          <cell r="O484" t="str">
            <v>Albert Augusto Gonzalez Vasco</v>
          </cell>
          <cell r="P484">
            <v>75068387</v>
          </cell>
          <cell r="Q484" t="str">
            <v>N/A</v>
          </cell>
          <cell r="R484">
            <v>45031</v>
          </cell>
          <cell r="S484">
            <v>45169</v>
          </cell>
          <cell r="T484">
            <v>199</v>
          </cell>
          <cell r="U484">
            <v>45230</v>
          </cell>
          <cell r="V484" t="str">
            <v>N/A</v>
          </cell>
          <cell r="W484" t="str">
            <v>Prestación del servicio de vigilancia y seguridad privada para la Administradora de los Recursos del
Sistema General de Seguridad Social en Salud – ADRES.</v>
          </cell>
          <cell r="Z484">
            <v>92121504</v>
          </cell>
          <cell r="AA484">
            <v>154015864.78</v>
          </cell>
          <cell r="AB484">
            <v>154015864.78</v>
          </cell>
          <cell r="AG484">
            <v>45166</v>
          </cell>
          <cell r="AH484">
            <v>45230</v>
          </cell>
          <cell r="AI484">
            <v>45166</v>
          </cell>
          <cell r="AJ484">
            <v>52000000</v>
          </cell>
          <cell r="AK484">
            <v>45230</v>
          </cell>
          <cell r="AL484">
            <v>206015864.78</v>
          </cell>
          <cell r="AR484">
            <v>571</v>
          </cell>
          <cell r="AS484">
            <v>44964</v>
          </cell>
          <cell r="AT484">
            <v>161695400</v>
          </cell>
          <cell r="AU484">
            <v>6162</v>
          </cell>
          <cell r="AV484">
            <v>45030</v>
          </cell>
          <cell r="AW484">
            <v>154015864.78</v>
          </cell>
          <cell r="AX484" t="str">
            <v>A-02-02-02-008-005-02</v>
          </cell>
          <cell r="AY484" t="str">
            <v>SERVICIOS DE INVESTIGACIÓN Y SEGURIDAD</v>
          </cell>
          <cell r="AZ484" t="str">
            <v>SEGUROS MUNDIAL</v>
          </cell>
          <cell r="BA484" t="str">
            <v>CSC-100031512</v>
          </cell>
          <cell r="BB484">
            <v>45028</v>
          </cell>
          <cell r="BC484" t="str">
            <v>CUMPLIMIENTO
CALIDAD DEL SERVICIO
CALIDAD Y CORRECTO FUNCIONAMIENTO DE LOS BIENES Y EQUIPOS SUMINISTRADOS
SALARIOS Y PRESTACIONES SOCIALES E INDEMNIZACIONES LABORALES
RESPONSABILIDAD CIVIL EXTRACONTRACTUAL</v>
          </cell>
          <cell r="BE484" t="str">
            <v>38.503.966,25
15.401.586,50
30.803.173,00
38.503.966,25</v>
          </cell>
          <cell r="BF484">
            <v>45031</v>
          </cell>
          <cell r="BG484">
            <v>45029</v>
          </cell>
          <cell r="BH484">
            <v>46265</v>
          </cell>
          <cell r="BI484" t="str">
            <v>N/A</v>
          </cell>
          <cell r="BJ484" t="str">
            <v>D. ADMINISTRATIVA Y FINANCIERA</v>
          </cell>
          <cell r="BK484" t="str">
            <v>JUAN CARLOS BORDA RIVAS-ANDRES FELIPE BLANCO HERNANDEZ RAD 20236400050503 A PARTIR DEL 10 AL 31 DE AGOSTO DE 2023</v>
          </cell>
          <cell r="BM484">
            <v>79156921</v>
          </cell>
          <cell r="BN484" t="str">
            <v>GRUPO DE GESTIÓN ADMINISTRATIVA Y DOCUMENTAL</v>
          </cell>
          <cell r="BO484" t="str">
            <v>COORDINADOR</v>
          </cell>
          <cell r="BP484" t="str">
            <v>KELLY JHOANA ITURRIAGO TORREGROSA</v>
          </cell>
          <cell r="BQ484" t="str">
            <v>TERMINADO</v>
          </cell>
          <cell r="BR484" t="str">
            <v>N/A</v>
          </cell>
          <cell r="BS484" t="str">
            <v>Bogotá</v>
          </cell>
          <cell r="BT484" t="str">
            <v>CLL 98 A  Nº 9 39</v>
          </cell>
          <cell r="BU484">
            <v>3105518881</v>
          </cell>
          <cell r="BV484" t="str">
            <v>N/A</v>
          </cell>
          <cell r="BW484" t="str">
            <v>N/A</v>
          </cell>
          <cell r="BX484">
            <v>45247</v>
          </cell>
          <cell r="BY484" t="e">
            <v>#VALUE!</v>
          </cell>
          <cell r="BZ484" t="str">
            <v>N/A</v>
          </cell>
          <cell r="CA484" t="str">
            <v>N/A</v>
          </cell>
          <cell r="CB484" t="str">
            <v>N/A</v>
          </cell>
          <cell r="CC484" t="str">
            <v>N/A</v>
          </cell>
        </row>
        <row r="485">
          <cell r="C485">
            <v>725</v>
          </cell>
          <cell r="D485" t="str">
            <v>ADRES-CPS-725-2023</v>
          </cell>
          <cell r="E485" t="str">
            <v>CONTRATACION DIRECTA</v>
          </cell>
          <cell r="F485" t="str">
            <v>PRESTACION DE SERVICIOS DE APOYO A LA GESTION</v>
          </cell>
          <cell r="G485" t="str">
            <v>INICIAL</v>
          </cell>
          <cell r="H485">
            <v>45084</v>
          </cell>
          <cell r="I485" t="str">
            <v>JUAN CAMILO SALGUERO VEGA</v>
          </cell>
          <cell r="J485" t="str">
            <v>CC</v>
          </cell>
          <cell r="K485">
            <v>1110469277</v>
          </cell>
          <cell r="L485">
            <v>7</v>
          </cell>
          <cell r="N485" t="str">
            <v>N</v>
          </cell>
          <cell r="O485" t="str">
            <v>N/A</v>
          </cell>
          <cell r="P485" t="str">
            <v>N/A</v>
          </cell>
          <cell r="Q485" t="str">
            <v>N/A</v>
          </cell>
          <cell r="R485">
            <v>45086</v>
          </cell>
          <cell r="S485">
            <v>45291</v>
          </cell>
          <cell r="T485">
            <v>205</v>
          </cell>
          <cell r="U485">
            <v>45291</v>
          </cell>
          <cell r="V485" t="str">
            <v>15 TFTL/TL+4 ME O 6 SES+4 ME</v>
          </cell>
          <cell r="W485"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485"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485">
            <v>93151501</v>
          </cell>
          <cell r="AA485">
            <v>28339241</v>
          </cell>
          <cell r="AB485">
            <v>28339241</v>
          </cell>
          <cell r="AM485">
            <v>4048463</v>
          </cell>
          <cell r="AQ485" t="str">
            <v>N/A</v>
          </cell>
          <cell r="AR485">
            <v>702</v>
          </cell>
          <cell r="AS485">
            <v>45064</v>
          </cell>
          <cell r="AT485">
            <v>538445579</v>
          </cell>
          <cell r="AU485">
            <v>10069</v>
          </cell>
          <cell r="AV485">
            <v>45085</v>
          </cell>
          <cell r="AW485">
            <v>28339241</v>
          </cell>
          <cell r="AX485" t="str">
            <v>A-02-02-02-008-003-01</v>
          </cell>
          <cell r="AY485" t="str">
            <v>SERVICIOS DE CONSULTORÍA EN ADMINISTRACIÓN Y SERVICIOS DE GESTIÓN; SERVICIOS DE TECNOLOGÍA DE LA INFORMACIÓN</v>
          </cell>
          <cell r="AZ485" t="str">
            <v>SEGUROS DEL ESTADO</v>
          </cell>
          <cell r="BA485" t="str">
            <v>14-46-101095149</v>
          </cell>
          <cell r="BB485">
            <v>45084</v>
          </cell>
          <cell r="BC485" t="str">
            <v>CUMPLIMIENTO</v>
          </cell>
          <cell r="BD485">
            <v>25</v>
          </cell>
          <cell r="BE485">
            <v>7084810.25</v>
          </cell>
          <cell r="BF485">
            <v>45084</v>
          </cell>
          <cell r="BG485">
            <v>45086</v>
          </cell>
          <cell r="BH485">
            <v>45479</v>
          </cell>
          <cell r="BI485">
            <v>45085</v>
          </cell>
          <cell r="BJ485" t="str">
            <v>D. OTRAS PRESTACIONES</v>
          </cell>
          <cell r="BK485" t="str">
            <v>LEIDY JANNETH LUIS CUERVO-LUISA FERNANDA DÍAZ GONZÁLEZ RAD 20236400064913 A PARTIR DEL 13 DE OCTUBRE AL 3 DE NOVIEMBRE</v>
          </cell>
          <cell r="BM485">
            <v>53062135</v>
          </cell>
          <cell r="BN485" t="str">
            <v>GRUPO DE VALIDACIÓN DE RESULTADOS DE AUDITORÍA</v>
          </cell>
          <cell r="BO485" t="str">
            <v>GESTOR DE OPERACIONES</v>
          </cell>
          <cell r="BP485" t="str">
            <v>JENNY CAROLINA GARCIA VARON</v>
          </cell>
          <cell r="BQ485" t="str">
            <v>EN EJECUCION</v>
          </cell>
        </row>
        <row r="486">
          <cell r="C486">
            <v>382</v>
          </cell>
          <cell r="D486" t="str">
            <v>ADRES-CPS-382-2023</v>
          </cell>
          <cell r="E486" t="str">
            <v>CONTRATACION DIRECTA</v>
          </cell>
          <cell r="F486" t="str">
            <v>PRESTACION DE SERVICIOS DE APOYO A LA GESTION</v>
          </cell>
          <cell r="G486" t="str">
            <v>INICIAL</v>
          </cell>
          <cell r="H486">
            <v>44979</v>
          </cell>
          <cell r="I486" t="str">
            <v>WILSON STEVEN SALAZAR CARREÑO</v>
          </cell>
          <cell r="J486" t="str">
            <v>CC</v>
          </cell>
          <cell r="K486">
            <v>1000251221</v>
          </cell>
          <cell r="L486">
            <v>9</v>
          </cell>
          <cell r="M486" t="str">
            <v>Bogotá</v>
          </cell>
          <cell r="N486" t="str">
            <v>N</v>
          </cell>
          <cell r="O486" t="str">
            <v>N/A</v>
          </cell>
          <cell r="P486" t="str">
            <v>N/A</v>
          </cell>
          <cell r="Q486" t="str">
            <v>N/A</v>
          </cell>
          <cell r="R486">
            <v>44980</v>
          </cell>
          <cell r="S486">
            <v>45099</v>
          </cell>
          <cell r="T486">
            <v>119</v>
          </cell>
          <cell r="U486">
            <v>45099</v>
          </cell>
          <cell r="V486" t="str">
            <v>15 TFTL/TL+4 ME O 6 SES+4 ME</v>
          </cell>
          <cell r="W48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48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486"/>
          <cell r="Z486">
            <v>93151501</v>
          </cell>
          <cell r="AA486">
            <v>16193852</v>
          </cell>
          <cell r="AB486">
            <v>16193852</v>
          </cell>
          <cell r="AC486"/>
          <cell r="AD486"/>
          <cell r="AE486"/>
          <cell r="AF486"/>
          <cell r="AG486"/>
          <cell r="AH486"/>
          <cell r="AI486"/>
          <cell r="AJ486"/>
          <cell r="AK486"/>
          <cell r="AL486"/>
          <cell r="AM486">
            <v>4048463</v>
          </cell>
          <cell r="AN486"/>
          <cell r="AO486"/>
          <cell r="AP486"/>
          <cell r="AQ486" t="str">
            <v>N/A</v>
          </cell>
          <cell r="AR486">
            <v>432</v>
          </cell>
          <cell r="AS486">
            <v>44936</v>
          </cell>
          <cell r="AT486">
            <v>615366376</v>
          </cell>
          <cell r="AU486">
            <v>2585</v>
          </cell>
          <cell r="AV486">
            <v>44979</v>
          </cell>
          <cell r="AW486">
            <v>16193852</v>
          </cell>
          <cell r="AX486" t="str">
            <v>A-02-02-02-008-003-01</v>
          </cell>
          <cell r="AY486" t="str">
            <v>SERVICIOS DE CONSULTORÍA EN ADMINISTRACIÓN Y SERVICIOS DE GESTIÓN; SERVICIOS DE TECNOLOGÍA DE LA INFORMACIÓN</v>
          </cell>
          <cell r="AZ486" t="str">
            <v>SEGUROS DEL ESTADO</v>
          </cell>
          <cell r="BA486" t="str">
            <v>14-44-101175909</v>
          </cell>
          <cell r="BB486">
            <v>44980</v>
          </cell>
          <cell r="BC486" t="str">
            <v>CUMPLIMIENTO</v>
          </cell>
          <cell r="BD486">
            <v>25</v>
          </cell>
          <cell r="BE486">
            <v>4048463</v>
          </cell>
          <cell r="BF486">
            <v>44979</v>
          </cell>
          <cell r="BG486">
            <v>44980</v>
          </cell>
          <cell r="BH486">
            <v>45291</v>
          </cell>
          <cell r="BI486">
            <v>44980</v>
          </cell>
          <cell r="BJ486" t="str">
            <v>D. OTRAS PRESTACIONES</v>
          </cell>
          <cell r="BK486" t="str">
            <v>MAURICIO ANDRES GONZALEZ ANTOLINEZ-JHAN PIERO CAMPOS CUELLAR RAD 20231450026523 DEL 2 AL 23 DE MAYO DE 2023</v>
          </cell>
          <cell r="BL486"/>
          <cell r="BM486">
            <v>80074021</v>
          </cell>
          <cell r="BN486" t="str">
            <v>GRUPO DE GESTIÓN DE RECONOCIMIENTOS</v>
          </cell>
          <cell r="BO486" t="str">
            <v>GESTOR DE OPERACIONES</v>
          </cell>
          <cell r="BP486" t="str">
            <v>JOSE WILLMAN TORRRES GOMEZ</v>
          </cell>
          <cell r="BQ486" t="str">
            <v>TERMINADO</v>
          </cell>
          <cell r="BR486" t="str">
            <v>MASCULINO</v>
          </cell>
          <cell r="BS486" t="str">
            <v>Bogotá</v>
          </cell>
          <cell r="BT486" t="str">
            <v>Cll 19B Sur 12-30Este</v>
          </cell>
          <cell r="BU486">
            <v>3167728516</v>
          </cell>
          <cell r="BV486" t="str">
            <v>Salazar.steven1300@gmail.com</v>
          </cell>
          <cell r="BW486">
            <v>36659</v>
          </cell>
          <cell r="BX486">
            <v>45247</v>
          </cell>
          <cell r="BY486">
            <v>23</v>
          </cell>
          <cell r="BZ486" t="str">
            <v>SANITAS</v>
          </cell>
          <cell r="CA486" t="str">
            <v>PORVENIR</v>
          </cell>
          <cell r="CB486" t="str">
            <v>POSITIVA</v>
          </cell>
          <cell r="CC486" t="str">
            <v>VIII LICENCIATURA EN EDUCACION FISICA,
RECREACION Y DEPORTE</v>
          </cell>
          <cell r="CD486"/>
          <cell r="CE486"/>
          <cell r="CF486"/>
          <cell r="CG486"/>
          <cell r="CH486" t="str">
            <v>CO1.PCCNTR.4650404</v>
          </cell>
          <cell r="CI486"/>
          <cell r="CJ486"/>
          <cell r="CK486"/>
          <cell r="CL486"/>
          <cell r="CM486"/>
          <cell r="CN486"/>
          <cell r="CO486"/>
        </row>
        <row r="487">
          <cell r="C487">
            <v>424</v>
          </cell>
          <cell r="D487" t="str">
            <v>ADRES-CPS-424-2023</v>
          </cell>
          <cell r="E487" t="str">
            <v>CONTRATACION DIRECTA</v>
          </cell>
          <cell r="F487" t="str">
            <v>PRESTACION DE SERVICIOS PROFESIONALES</v>
          </cell>
          <cell r="G487" t="str">
            <v>INICIAL</v>
          </cell>
          <cell r="H487">
            <v>45036</v>
          </cell>
          <cell r="I487" t="str">
            <v>JUAN CARLOS BELTRAN GAVIRIA</v>
          </cell>
          <cell r="J487" t="str">
            <v>CC</v>
          </cell>
          <cell r="K487">
            <v>1033696185</v>
          </cell>
          <cell r="L487">
            <v>1</v>
          </cell>
          <cell r="M487" t="str">
            <v>Bogotá</v>
          </cell>
          <cell r="N487" t="str">
            <v>N</v>
          </cell>
          <cell r="O487" t="str">
            <v>N/A</v>
          </cell>
          <cell r="P487" t="str">
            <v>N/A</v>
          </cell>
          <cell r="Q487" t="str">
            <v>N/A</v>
          </cell>
          <cell r="R487">
            <v>45040</v>
          </cell>
          <cell r="S487">
            <v>45291</v>
          </cell>
          <cell r="T487">
            <v>251</v>
          </cell>
          <cell r="U487">
            <v>45291</v>
          </cell>
          <cell r="V487" t="str">
            <v>13 TP+25 MEP</v>
          </cell>
          <cell r="W487"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87"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87">
            <v>93151501</v>
          </cell>
          <cell r="AA487">
            <v>49236477</v>
          </cell>
          <cell r="AB487">
            <v>49236477</v>
          </cell>
          <cell r="AM487">
            <v>5182787</v>
          </cell>
          <cell r="AQ487" t="str">
            <v>N/A</v>
          </cell>
          <cell r="AR487">
            <v>604</v>
          </cell>
          <cell r="AS487">
            <v>45016</v>
          </cell>
          <cell r="AT487">
            <v>2806479189</v>
          </cell>
          <cell r="AU487">
            <v>6173</v>
          </cell>
          <cell r="AV487">
            <v>45037</v>
          </cell>
          <cell r="AW487">
            <v>49236477</v>
          </cell>
          <cell r="AX487" t="str">
            <v>A-02-02-02-008-003-01</v>
          </cell>
          <cell r="AY487" t="str">
            <v>SERVICIOS DE CONSULTORÍA EN ADMINISTRACIÓN Y SERVICIOS DE GESTIÓN; SERVICIOS DE TECNOLOGÍA DE LA INFORMACIÓN</v>
          </cell>
          <cell r="AZ487" t="str">
            <v>ASEGURADORA SOLIDARIA DE COLOMBIA</v>
          </cell>
          <cell r="BA487" t="str">
            <v>340-47-994000044833</v>
          </cell>
          <cell r="BB487">
            <v>45036</v>
          </cell>
          <cell r="BC487" t="str">
            <v>CUMPLIMIENTO</v>
          </cell>
          <cell r="BD487">
            <v>25</v>
          </cell>
          <cell r="BE487">
            <v>12309119.25</v>
          </cell>
          <cell r="BF487">
            <v>45036</v>
          </cell>
          <cell r="BG487">
            <v>45037</v>
          </cell>
          <cell r="BH487">
            <v>45478</v>
          </cell>
          <cell r="BI487">
            <v>45038</v>
          </cell>
          <cell r="BJ487" t="str">
            <v>D. OTRAS PRESTACIONES</v>
          </cell>
          <cell r="BK487" t="str">
            <v>RENA LISAG MORALES HERNANDEZ</v>
          </cell>
          <cell r="BL487"/>
          <cell r="BM487">
            <v>53139056</v>
          </cell>
          <cell r="BN487" t="str">
            <v>GRUPO DE GESTIÓN DE RECONOCIMIENTOS</v>
          </cell>
          <cell r="BO487" t="str">
            <v>GESTOR DE OPERACIONES</v>
          </cell>
          <cell r="BP487" t="str">
            <v>LAURA SANCHEZ SANTAMARIA</v>
          </cell>
          <cell r="BQ487" t="str">
            <v>EN EJECUCION</v>
          </cell>
          <cell r="BX487">
            <v>45247</v>
          </cell>
          <cell r="BY487">
            <v>123</v>
          </cell>
        </row>
        <row r="488">
          <cell r="C488">
            <v>853</v>
          </cell>
          <cell r="D488" t="str">
            <v>ADRES-CPS-853-2023</v>
          </cell>
          <cell r="E488" t="str">
            <v>CONTRATACION DIRECTA</v>
          </cell>
          <cell r="F488" t="str">
            <v>PRESTACION DE SERVICIOS PROFESIONALES</v>
          </cell>
          <cell r="G488" t="str">
            <v>INICIAL</v>
          </cell>
          <cell r="H488">
            <v>45097</v>
          </cell>
          <cell r="I488" t="str">
            <v>JUAN CARLOS RAMIREZ PEÑA</v>
          </cell>
          <cell r="J488" t="str">
            <v>CC</v>
          </cell>
          <cell r="K488">
            <v>79545725</v>
          </cell>
          <cell r="L488">
            <v>8</v>
          </cell>
          <cell r="N488" t="str">
            <v>N</v>
          </cell>
          <cell r="O488" t="str">
            <v>N/A</v>
          </cell>
          <cell r="P488" t="str">
            <v>N/A</v>
          </cell>
          <cell r="Q488" t="str">
            <v>N/A</v>
          </cell>
          <cell r="R488">
            <v>45099</v>
          </cell>
          <cell r="S488">
            <v>45291</v>
          </cell>
          <cell r="T488">
            <v>192</v>
          </cell>
          <cell r="U488">
            <v>45291</v>
          </cell>
          <cell r="V488" t="str">
            <v>13 TP+25 MEP</v>
          </cell>
          <cell r="W48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8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488">
            <v>93151501</v>
          </cell>
          <cell r="AA488">
            <v>49236477</v>
          </cell>
          <cell r="AB488">
            <v>49236477</v>
          </cell>
          <cell r="AM488">
            <v>5182787</v>
          </cell>
          <cell r="AQ488" t="str">
            <v>N/A</v>
          </cell>
          <cell r="AR488">
            <v>604</v>
          </cell>
          <cell r="AS488">
            <v>45016</v>
          </cell>
          <cell r="AT488">
            <v>2806479189</v>
          </cell>
          <cell r="AU488">
            <v>10230</v>
          </cell>
          <cell r="AV488">
            <v>45098</v>
          </cell>
          <cell r="AW488">
            <v>49236477</v>
          </cell>
          <cell r="AX488" t="str">
            <v>A-02-02-02-008-003-01</v>
          </cell>
          <cell r="AY488" t="str">
            <v>SERVICIOS DE CONSULTORÍA EN ADMINISTRACIÓN Y SERVICIOS DE GESTIÓN; SERVICIOS DE TECNOLOGÍA DE LA INFORMACIÓN</v>
          </cell>
          <cell r="AZ488" t="str">
            <v>SEGUROS DEL ESTADO</v>
          </cell>
          <cell r="BA488" t="str">
            <v>14-44-101185706</v>
          </cell>
          <cell r="BB488">
            <v>45098</v>
          </cell>
          <cell r="BC488" t="str">
            <v>CUMPLIMIENTO</v>
          </cell>
          <cell r="BD488">
            <v>25</v>
          </cell>
          <cell r="BE488">
            <v>12309119.25</v>
          </cell>
          <cell r="BF488">
            <v>45097</v>
          </cell>
          <cell r="BG488">
            <v>45098</v>
          </cell>
          <cell r="BH488">
            <v>45463</v>
          </cell>
          <cell r="BI488">
            <v>45099</v>
          </cell>
          <cell r="BJ488" t="str">
            <v>D. OTRAS PRESTACIONES</v>
          </cell>
          <cell r="BK488" t="str">
            <v>EDINSON MAURICIO HERNANDEZ MANRIQUE</v>
          </cell>
          <cell r="BM488">
            <v>13928254</v>
          </cell>
          <cell r="BN488" t="str">
            <v>GRUPO DE GESTION DE RECONOCIMIENTOS</v>
          </cell>
          <cell r="BO488" t="str">
            <v>GESTOR DE OPERACIONES</v>
          </cell>
          <cell r="BP488" t="str">
            <v>ROSA ELIANA RODRIGUEZ BERNAL</v>
          </cell>
          <cell r="BQ488" t="str">
            <v>EN EJECUCION</v>
          </cell>
        </row>
        <row r="489">
          <cell r="C489">
            <v>863</v>
          </cell>
          <cell r="D489" t="str">
            <v>ADRES-CPS-863-2023</v>
          </cell>
          <cell r="E489" t="str">
            <v>CONTRATACION DIRECTA</v>
          </cell>
          <cell r="F489" t="str">
            <v>PRESTACION DE SERVICIOS PROFESIONALES</v>
          </cell>
          <cell r="G489" t="str">
            <v>INICIAL</v>
          </cell>
          <cell r="H489">
            <v>45100</v>
          </cell>
          <cell r="I489" t="str">
            <v>JUAN DAVID ESPITIA MORENO</v>
          </cell>
          <cell r="J489" t="str">
            <v>CC</v>
          </cell>
          <cell r="K489">
            <v>1110588794</v>
          </cell>
          <cell r="L489">
            <v>3</v>
          </cell>
          <cell r="N489" t="str">
            <v>N</v>
          </cell>
          <cell r="O489" t="str">
            <v>N/A</v>
          </cell>
          <cell r="P489" t="str">
            <v>N/A</v>
          </cell>
          <cell r="Q489" t="str">
            <v>N/A</v>
          </cell>
          <cell r="R489">
            <v>45104</v>
          </cell>
          <cell r="S489">
            <v>45291</v>
          </cell>
          <cell r="T489">
            <v>187</v>
          </cell>
          <cell r="U489">
            <v>45291</v>
          </cell>
          <cell r="W489" t="str">
            <v>Prestar servicios profesionales jurídicos a la Dirección de Otras Prestaciones de la ADRES para la expedición de las solicitudes de aclaración, informes y actos administrativos que deban ser expedidos producto del procedimiento administrativo de determinación del deudor y de reintegro de recursos. Así mismo, apoyar en las actividades que se requieran derivadas de los reconocimientos efectuados por presupuestos máximos, servicios y tecnologías en salud no financiados con la UPC y prestación de servicios de salud a víctimas de los eventos descritos en el artículo 167 de la Ley 100 de 1993.</v>
          </cell>
          <cell r="X489" t="str">
            <v>1. Proyectar las solicitudes de aclaración, informes y actos administrativos en el procedimiento administrativo de determinación del deudor y de reintegro de recursos, incluyendo aquellos que resuelvan recursos, que deban ser expedidos por la Dirección de Otras Prestaciones de la ADRES relacionados con los procesos de determinación del deudor y reintegro en el marco de gestión de recobros y reclamaciones. 2. Elaborar y revisar los requerimientos, solicitudes de concepto y demás documentos que deban ser expedidos por la Dirección de Otras Prestaciones de la ADRES relacionados con los procesos que adelanta el Grupo Interno de Gestión de Reconocimiento de la Dirección de Otras Prestaciones de la ADRES, de conformidad con el objeto del contrato. 3. Revisar los soportes documentales allegados por los ciudadanos, intervinientes en el SGSSS, autoridades administrativas y judiciales, entes de control, y demás interesados en el marco de los procesos de determinación del deudor y reintegro en el marco de gestión de recobros y reclamaciones. 4. Proyectar y revisar los acuerdos, resoluciones y minutas que se requieran dentro del marco de los procesos que adelanta el Grupo Interno de Gestión de Reconocimiento de la Dirección de Otras Prestaciones de la ADRES. 5. Responder dentro de los términos de ley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Elaborar y revisar las actuaciones administrativas que desde el Grupo Interno de Gestión de Reconocimiento de la Dirección de Otras Prestaciones de la ADRES se debe adelantar para las entidades que se encuentran en liquidación. 7. Suministrar información para mantener actualizado el registro y gestión del Grupo de Interno de Gestión de Reconocimientos, en lo que tiene que ver con los procesos que maneje el grupo. 8. Disponer y suministrar la información sobre las actividades y operaciones a su cargo, en las condiciones y características establecidas o requeridas por la ADRES y los organismos de seguimiento y control. 9. Entregar al finalizar el plazo de ejecución del contrato soporte generado por el Sistema de Gestión Documental que para el efecto tenga implementada la ADRES, en el cual se evidencie que la documentación asignada se encuentra tramitada. 10. Las demás actividades que se deriven del objeto y naturaleza del contrato, que para el efecto le asigne la Dirección de Otras Prestaciones</v>
          </cell>
          <cell r="Z489">
            <v>93151501</v>
          </cell>
          <cell r="AA489">
            <v>60000000</v>
          </cell>
          <cell r="AB489">
            <v>60000000</v>
          </cell>
          <cell r="AM489">
            <v>7500000</v>
          </cell>
          <cell r="AQ489" t="str">
            <v>N/A</v>
          </cell>
          <cell r="AR489">
            <v>756</v>
          </cell>
          <cell r="AS489">
            <v>45071</v>
          </cell>
          <cell r="AT489">
            <v>360000000</v>
          </cell>
          <cell r="AU489">
            <v>10267</v>
          </cell>
          <cell r="AV489">
            <v>45103</v>
          </cell>
          <cell r="AW489">
            <v>60000000</v>
          </cell>
          <cell r="AX489" t="str">
            <v>A-02-02-02-008-003-01</v>
          </cell>
          <cell r="AY489" t="str">
            <v>SERVICIOS DE CONSULTORÍA EN ADMINISTRACIÓN Y SERVICIOS DE GESTIÓN; SERVICIOS DE TECNOLOGÍA DE LA INFORMACIÓN</v>
          </cell>
          <cell r="AZ489" t="str">
            <v>SEGUROS DEL ESTADO</v>
          </cell>
          <cell r="BA489" t="str">
            <v>14-44-101186332</v>
          </cell>
          <cell r="BB489">
            <v>45104</v>
          </cell>
          <cell r="BC489" t="str">
            <v>CUMPLIMIENTO</v>
          </cell>
          <cell r="BD489">
            <v>25</v>
          </cell>
          <cell r="BE489">
            <v>15000000</v>
          </cell>
          <cell r="BF489">
            <v>45100</v>
          </cell>
          <cell r="BG489">
            <v>45104</v>
          </cell>
          <cell r="BH489">
            <v>45473</v>
          </cell>
          <cell r="BI489">
            <v>45104</v>
          </cell>
          <cell r="BJ489" t="str">
            <v>D. OTRAS PRESTACIONES</v>
          </cell>
          <cell r="BK489" t="str">
            <v>MAURICIO ANDRES GONZALEZ ANTOLINEZ</v>
          </cell>
          <cell r="BM489">
            <v>80074021</v>
          </cell>
          <cell r="BN489" t="str">
            <v>GRUPO DE GESTIÓN DE RECONOCIMIENTOS</v>
          </cell>
          <cell r="BO489" t="str">
            <v>GESTOR DE OPERACIONES</v>
          </cell>
          <cell r="BP489" t="str">
            <v>KELLY JHOANA ITURRIAGO TORREGROSA</v>
          </cell>
          <cell r="BQ489" t="str">
            <v>EN EJECUCION</v>
          </cell>
        </row>
        <row r="490">
          <cell r="C490">
            <v>4</v>
          </cell>
          <cell r="D490" t="str">
            <v>ADRES-CPS-004-2023</v>
          </cell>
          <cell r="E490" t="str">
            <v>CONTRATACION DIRECTA</v>
          </cell>
          <cell r="F490" t="str">
            <v>PRESTACION DE SERVICIOS PROFESIONALES</v>
          </cell>
          <cell r="G490" t="str">
            <v>INICIAL</v>
          </cell>
          <cell r="H490">
            <v>44937</v>
          </cell>
          <cell r="I490" t="str">
            <v xml:space="preserve">KELLY JHOANA ITURRIAGO TORREGROSA </v>
          </cell>
          <cell r="J490" t="str">
            <v>CC</v>
          </cell>
          <cell r="K490">
            <v>1003251520</v>
          </cell>
          <cell r="L490">
            <v>7</v>
          </cell>
          <cell r="M490" t="str">
            <v>Bogotá</v>
          </cell>
          <cell r="N490" t="str">
            <v>N</v>
          </cell>
          <cell r="O490" t="str">
            <v>N/A</v>
          </cell>
          <cell r="P490" t="str">
            <v>N/A</v>
          </cell>
          <cell r="Q490" t="str">
            <v>N/A</v>
          </cell>
          <cell r="R490">
            <v>44937</v>
          </cell>
          <cell r="S490">
            <v>45056</v>
          </cell>
          <cell r="T490">
            <v>119</v>
          </cell>
          <cell r="U490">
            <v>45056</v>
          </cell>
          <cell r="V490" t="str">
            <v>9 TP+E+23MPR</v>
          </cell>
          <cell r="W490" t="str">
            <v>Prestar los servicios profesionales especializados para el apoyo jurídico en las etapas precontractual. contractual y postcontractual de los procesos contractuales que se adelantan en Administradora de los Recursos del Sistema General de Seguridad Social en Salud ADRES</v>
          </cell>
          <cell r="X490"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
13. Presentar al supervisor el informe mensual de actividades. el informe final con las
principales actividades realizadas y los demás informes que se requieran durante la
ejecución del contrato.</v>
          </cell>
          <cell r="Y490">
            <v>5</v>
          </cell>
          <cell r="Z490">
            <v>80121704</v>
          </cell>
          <cell r="AA490">
            <v>37580784</v>
          </cell>
          <cell r="AB490">
            <v>37580784</v>
          </cell>
          <cell r="AM490">
            <v>9395196</v>
          </cell>
          <cell r="AQ490" t="str">
            <v>N/A</v>
          </cell>
          <cell r="AR490">
            <v>384</v>
          </cell>
          <cell r="AS490">
            <v>44932</v>
          </cell>
          <cell r="AT490">
            <v>225484704</v>
          </cell>
          <cell r="AU490">
            <v>368</v>
          </cell>
          <cell r="AV490">
            <v>44937</v>
          </cell>
          <cell r="AW490">
            <v>37580784</v>
          </cell>
          <cell r="AX490" t="str">
            <v>A-02-02-02-008- 002-01</v>
          </cell>
          <cell r="AY490" t="str">
            <v>SERVICIOS JURÍDICOS</v>
          </cell>
          <cell r="AZ490" t="str">
            <v>ASEGURADORA SOLIDARIA DE COLOMBIA</v>
          </cell>
          <cell r="BA490" t="str">
            <v>360-47-994000024790</v>
          </cell>
          <cell r="BB490">
            <v>44937</v>
          </cell>
          <cell r="BC490" t="str">
            <v>CUMPLIMIENTO</v>
          </cell>
          <cell r="BD490">
            <v>25</v>
          </cell>
          <cell r="BE490">
            <v>9395196</v>
          </cell>
          <cell r="BF490">
            <v>44937</v>
          </cell>
          <cell r="BG490">
            <v>44937</v>
          </cell>
          <cell r="BH490">
            <v>45271</v>
          </cell>
          <cell r="BI490">
            <v>44937</v>
          </cell>
          <cell r="BJ490" t="str">
            <v>D. ADMINISTRATIVA Y FINANCIERA</v>
          </cell>
          <cell r="BK490" t="str">
            <v>AURA MARIA GOMEZ DE LOS RIOS</v>
          </cell>
          <cell r="BM490">
            <v>43262525</v>
          </cell>
          <cell r="BN490" t="str">
            <v>GRUPO DE GESTION DE CONTRATACION</v>
          </cell>
          <cell r="BO490" t="str">
            <v>COORDINADOR</v>
          </cell>
          <cell r="BP490" t="str">
            <v>AURA MARIA GOMEZ DE LOS RIOS</v>
          </cell>
          <cell r="BQ490" t="str">
            <v>TERMINADO</v>
          </cell>
          <cell r="BR490" t="str">
            <v>FEMENINO</v>
          </cell>
          <cell r="BS490" t="str">
            <v>Bogotá</v>
          </cell>
          <cell r="BT490" t="str">
            <v>Cl 58 No 6 31 Edificio MarIa Paula. Apto 505</v>
          </cell>
          <cell r="BU490"/>
          <cell r="BV490" t="str">
            <v>kellyturriago24@gmail.com</v>
          </cell>
          <cell r="BW490">
            <v>33901</v>
          </cell>
          <cell r="BX490">
            <v>45247</v>
          </cell>
          <cell r="BY490">
            <v>31</v>
          </cell>
          <cell r="BZ490" t="str">
            <v>SALUDTOTAL</v>
          </cell>
          <cell r="CA490" t="str">
            <v>COLPENSIONES</v>
          </cell>
          <cell r="CB490" t="str">
            <v>POSITIVA</v>
          </cell>
          <cell r="CC490" t="str">
            <v>ABOGADA-ESP EN DERECHOS
HUMANOS Y DERECHO INTERNACIONAL
HUMANITARIO</v>
          </cell>
          <cell r="CH490" t="str">
            <v>CO1.PCCNTR.4385667</v>
          </cell>
        </row>
        <row r="491">
          <cell r="C491">
            <v>543</v>
          </cell>
          <cell r="D491" t="str">
            <v>ADRES-CPS-543-2023</v>
          </cell>
          <cell r="E491" t="str">
            <v>CONTRATACION DIRECTA</v>
          </cell>
          <cell r="F491" t="str">
            <v>PRESTACION DE SERVICIOS PROFESIONALES</v>
          </cell>
          <cell r="G491" t="str">
            <v>INICIAL</v>
          </cell>
          <cell r="H491">
            <v>45063</v>
          </cell>
          <cell r="I491" t="str">
            <v>JUAN DIEGO MONTENEGRO TIMON</v>
          </cell>
          <cell r="J491" t="str">
            <v>CC</v>
          </cell>
          <cell r="K491">
            <v>1030571366</v>
          </cell>
          <cell r="L491">
            <v>1</v>
          </cell>
          <cell r="M491" t="str">
            <v>Bogotá</v>
          </cell>
          <cell r="N491" t="str">
            <v>N</v>
          </cell>
          <cell r="O491" t="str">
            <v>N/A</v>
          </cell>
          <cell r="P491" t="str">
            <v>N/A</v>
          </cell>
          <cell r="Q491" t="str">
            <v>N/A</v>
          </cell>
          <cell r="R491">
            <v>45064</v>
          </cell>
          <cell r="S491">
            <v>45291</v>
          </cell>
          <cell r="T491">
            <v>227</v>
          </cell>
          <cell r="U491">
            <v>45291</v>
          </cell>
          <cell r="W491" t="str">
            <v>Prestar servicios profesionales especializados a la Dirección de Otras Prestaciones en los asuntos jurídicos propios de esa Dirección y asesorar el cumplimiento de providencias judiciales, revisión de solicitudes de conciliación, apoyo en la preparación de estudios y documentos previos para la contratación requerida por la DOP; así como el desarrollo de convenios con actores del Sistema de Seguridad Social Integra</v>
          </cell>
          <cell r="X491" t="str">
            <v>1. Orientar jurídicamente en los asuntos propios del objeto contractual y emitir los documentos con los conceptos jurídicos que le sean solicitados por la Dirección de Otras Prestaciones de la ADRES. 2. Apoyar por solicitud del Director de Otras Prestaciones, en la revisión de los proyectos de ley, decretos, resoluciones y respuestas que se preparen o expidan en el marco del Sistema General de Seguridad Social en Salud en el marco de sus funciones. 3. Revisar los documentos que solicite el supervisor del contrato frente a los temas jurídicos, administrativos y/o relacionados con el Sistema General de Seguridad Social en Salud propios de la Dirección de Otras Prestaciones y/o relacionados con el objeto contractual. 4. Revisar los oficios, comunicaciones, resoluciones y demás documentos que sean proyectados para la firma del Director de Otras Prestaciones en virtud de las funciones legales asignadas a dicha dirección y las funciones delegadas por la Dirección General. 5. Revisar los asuntos que deba analizar el Director de Otras Prestaciones en el marco del Comité de Conciliación de la entidad. 6. Brindar asesoría jurídica y revisar los actos administrativos, recursos, revocatorias directas, derechos de petición, tutelas, consultas y demás acciones, relacionados con el objeto del contrato y que sean sometidos a su consideración por el Director de Otras Prestaciones. 7. Efectuar el acompañamiento jurídico que se requiera en los eventos en los que se presenten actualizaciones normativas que involucren las funciones, actuaciones y/o los procedimientos solicitados por la Dirección de Otras Prestaciones de la ADRES. 8. Asistir a las reuniones que señale el supervisor del contrato, relacionadas con el objeto del contrato. 9. Cumplir con las demás actividades que estén relacionadas con el objeto contractual.</v>
          </cell>
          <cell r="Z491">
            <v>93151501</v>
          </cell>
          <cell r="AA491">
            <v>103420576</v>
          </cell>
          <cell r="AB491">
            <v>103420576</v>
          </cell>
          <cell r="AM491">
            <v>10863505.880000001</v>
          </cell>
          <cell r="AN491" t="str">
            <v>S</v>
          </cell>
          <cell r="AO491">
            <v>2064066.12</v>
          </cell>
          <cell r="AP491">
            <v>12927572</v>
          </cell>
          <cell r="AQ491" t="str">
            <v>N/A</v>
          </cell>
          <cell r="AR491">
            <v>661</v>
          </cell>
          <cell r="AS491">
            <v>45016</v>
          </cell>
          <cell r="AT491">
            <v>103420576</v>
          </cell>
          <cell r="AU491">
            <v>8116</v>
          </cell>
          <cell r="AV491">
            <v>45063</v>
          </cell>
          <cell r="AW491">
            <v>103420576</v>
          </cell>
          <cell r="AX491" t="str">
            <v>A-02-02-02-008-003-01</v>
          </cell>
          <cell r="AY491" t="str">
            <v>SERVICIOS DE CONSULTORÍA EN ADMINISTRACIÓN Y SERVICIOS DE GESTIÓN; SERVICIOS DE TECNOLOGÍA DE LA INFORMACIÓN</v>
          </cell>
          <cell r="AZ491" t="str">
            <v>SEGUROS DEL ESTADO</v>
          </cell>
          <cell r="BA491" t="str">
            <v>33-46-101050993</v>
          </cell>
          <cell r="BB491">
            <v>45063</v>
          </cell>
          <cell r="BC491" t="str">
            <v>CUMPLIMIENTO</v>
          </cell>
          <cell r="BD491">
            <v>25</v>
          </cell>
          <cell r="BE491">
            <v>25855144</v>
          </cell>
          <cell r="BF491">
            <v>45063</v>
          </cell>
          <cell r="BG491">
            <v>45063</v>
          </cell>
          <cell r="BH491">
            <v>45474</v>
          </cell>
          <cell r="BI491">
            <v>45064</v>
          </cell>
          <cell r="BJ491" t="str">
            <v>D. OTRAS PRESTACIONES</v>
          </cell>
          <cell r="BK491" t="str">
            <v>LEIDY JANNETH LUIS CUERVO-LUISA FERNANDA DÍAZ GONZÁLEZ RAD 20236400064913 A PARTIR DEL 13 DE OCTUBRE AL 3 DE NOVIEMBRE</v>
          </cell>
          <cell r="BM491">
            <v>53062135</v>
          </cell>
          <cell r="BN491" t="str">
            <v>GRUPO DE VALIDACIÓN DE RESULTADOS DE AUDITORÍA</v>
          </cell>
          <cell r="BO491" t="str">
            <v>GESTOR DE OPERACIONES</v>
          </cell>
          <cell r="BP491" t="str">
            <v>KELLY JHOANA ITURRIAGO TORREGROSA</v>
          </cell>
          <cell r="BQ491" t="str">
            <v>EN EJECUCION</v>
          </cell>
        </row>
        <row r="492">
          <cell r="C492">
            <v>322</v>
          </cell>
          <cell r="D492" t="str">
            <v>ADRES-CPS-322-2023</v>
          </cell>
          <cell r="E492" t="str">
            <v>CONTRATACION DIRECTA</v>
          </cell>
          <cell r="F492" t="str">
            <v>PRESTACION DE SERVICIOS DE APOYO A LA GESTION</v>
          </cell>
          <cell r="G492" t="str">
            <v>INICIAL</v>
          </cell>
          <cell r="H492">
            <v>44957.789409722223</v>
          </cell>
          <cell r="I492" t="str">
            <v>GERALDY LISSED RODRIGUEZ RINCON</v>
          </cell>
          <cell r="J492" t="str">
            <v>CC</v>
          </cell>
          <cell r="K492">
            <v>1003823996</v>
          </cell>
          <cell r="L492">
            <v>4</v>
          </cell>
          <cell r="M492" t="str">
            <v>Bogotá</v>
          </cell>
          <cell r="N492" t="str">
            <v>N</v>
          </cell>
          <cell r="O492" t="str">
            <v>N/A</v>
          </cell>
          <cell r="P492" t="str">
            <v>N/A</v>
          </cell>
          <cell r="Q492" t="str">
            <v>N/A</v>
          </cell>
          <cell r="R492">
            <v>44959</v>
          </cell>
          <cell r="S492">
            <v>45078</v>
          </cell>
          <cell r="T492">
            <v>119</v>
          </cell>
          <cell r="U492">
            <v>45078</v>
          </cell>
          <cell r="V492" t="str">
            <v>15 TFTL/TL+4 ME O 6 SES+4 ME</v>
          </cell>
          <cell r="W492" t="str">
            <v>Prestar los servicios de apoyo administrativo y de gestión documental con el fin de depurar, clasificar, organizar y hacer transferencias del archivo de la Dirección de Otras Prestaciones, al archivo central de ADRES, apoyándose en el procedimiento de Gestion Documental establecido por la Entidad</v>
          </cell>
          <cell r="X492" t="str">
            <v>1. Apoyar en la administración documental, disposición, custodia y/o eliminación de archivos, conforme a las Tablas de Retención Documental, los procedimientos y la normatividad vigente. 2. Apoyar en la integridad de los documentos que sean trasladados a la Dirección Administrativa y Financiera según las normas del Archivo General de la Nación. 3. Validar que la documentación quede organizada aplicando las Tablas de Retención Documental que tiene la Dirección de Otras Prestaciones. 4. Crear base de datos y/o actualizar el archivo digital de la Dirección de Otras Prestaciones. 5. Mantener actualizada la base de datos del inventario documental de la Dirección de Otras Prestaciones. 6. Apoyar en la reasignación de la información que radican para la Dirección Otras Prestaciones en el sistema ORFEO. 7. Apoyar en él envió de las comunicaciones emitidas por la Dirección de Otras Prestaciones físicamente y/o correo electrónico certificado. 8. Apoyar en la realización de las diferentes actividades de tipo operativo que demande la gestión de las actividades propias de proceso de revisión documental. 9. Asistir oportunamente a todas las reuniones y/o mesas de trabajo programadas por el supervisor del contrato, la respectiva Coordinación de Grupo y/o líder. 10. Cumplir con las demás actividades que se deriven del objeto y naturaleza del contrato, que para el efecto la designe la Entidad</v>
          </cell>
          <cell r="Y492">
            <v>212</v>
          </cell>
          <cell r="Z492">
            <v>93151501</v>
          </cell>
          <cell r="AA492">
            <v>12253024</v>
          </cell>
          <cell r="AB492">
            <v>12253024</v>
          </cell>
          <cell r="AM492">
            <v>3063256</v>
          </cell>
          <cell r="AQ492" t="str">
            <v>N/A</v>
          </cell>
          <cell r="AR492">
            <v>458</v>
          </cell>
          <cell r="AS492">
            <v>44936</v>
          </cell>
          <cell r="AT492">
            <v>24506048</v>
          </cell>
          <cell r="AU492">
            <v>2430</v>
          </cell>
          <cell r="AV492">
            <v>44957</v>
          </cell>
          <cell r="AW492">
            <v>12253024</v>
          </cell>
          <cell r="AX492" t="str">
            <v>A-02-02-02-008-003-01</v>
          </cell>
          <cell r="AY492" t="str">
            <v>SERVICIOS DE CONSULTORÍA EN ADMINISTRACIÓN Y SERVICIOS DE GESTIÓN; SERVICIOS DE TECNOLOGÍA DE LA INFORMACIÓN</v>
          </cell>
          <cell r="AZ492" t="str">
            <v>SEGUROS DEL ESTADO</v>
          </cell>
          <cell r="BA492" t="str">
            <v>66-46-101001095</v>
          </cell>
          <cell r="BB492">
            <v>44958</v>
          </cell>
          <cell r="BC492" t="str">
            <v>CUMPLIMIENTO</v>
          </cell>
          <cell r="BD492">
            <v>25</v>
          </cell>
          <cell r="BE492">
            <v>3063256</v>
          </cell>
          <cell r="BF492">
            <v>44958</v>
          </cell>
          <cell r="BG492">
            <v>44959</v>
          </cell>
          <cell r="BH492">
            <v>45291</v>
          </cell>
          <cell r="BI492">
            <v>44958</v>
          </cell>
          <cell r="BJ492" t="str">
            <v>D. OTRAS PRESTACIONES</v>
          </cell>
          <cell r="BK492" t="str">
            <v>LUZ ADRIANA MELO SABOYA-LEIDY JANETH LUIS CUERVO RAD 20231450020213 DEL 10 DE ABRIL AL 24 DE MAYO DE 2023</v>
          </cell>
          <cell r="BM492">
            <v>51709905</v>
          </cell>
          <cell r="BN492" t="str">
            <v>D. OTRAS PRESTACIONES</v>
          </cell>
          <cell r="BO492" t="str">
            <v>TECNICO ADMINISTRATIVO</v>
          </cell>
          <cell r="BP492" t="str">
            <v>JUAN CAMILO MARTINEZ RODRIGUEZ</v>
          </cell>
          <cell r="BQ492" t="str">
            <v>TERMINADO</v>
          </cell>
          <cell r="BR492" t="str">
            <v>FEMENINO</v>
          </cell>
          <cell r="BS492" t="str">
            <v>Zipaquira</v>
          </cell>
          <cell r="BT492" t="str">
            <v>Tv 22 9 35 ZIPAQUIRA</v>
          </cell>
          <cell r="BU492">
            <v>3115005362</v>
          </cell>
          <cell r="BV492" t="str">
            <v>geraldylissedrodriguez@gmail.com</v>
          </cell>
          <cell r="BW492">
            <v>37376</v>
          </cell>
          <cell r="BX492">
            <v>45247</v>
          </cell>
          <cell r="BY492">
            <v>21</v>
          </cell>
          <cell r="BZ492" t="str">
            <v>FAMISANAR</v>
          </cell>
          <cell r="CA492" t="str">
            <v>PORVENIR</v>
          </cell>
          <cell r="CB492" t="str">
            <v>POSITIVA</v>
          </cell>
          <cell r="CC492" t="str">
            <v>TECNICO EN RECURSOS HUMANOS</v>
          </cell>
          <cell r="CH492" t="str">
            <v>CO1.PCCNTR.4520285</v>
          </cell>
        </row>
        <row r="493">
          <cell r="C493">
            <v>607</v>
          </cell>
          <cell r="D493" t="str">
            <v>ADRES-CPS-607-2023</v>
          </cell>
          <cell r="E493" t="str">
            <v>CONTRATACION DIRECTA</v>
          </cell>
          <cell r="F493" t="str">
            <v>PRESTACION DE SERVICIOS PROFESIONALES</v>
          </cell>
          <cell r="G493" t="str">
            <v>INICIAL</v>
          </cell>
          <cell r="H493">
            <v>45084</v>
          </cell>
          <cell r="I493" t="str">
            <v>JUAN FELIPE OSPINA SOSA</v>
          </cell>
          <cell r="J493" t="str">
            <v>CC</v>
          </cell>
          <cell r="K493">
            <v>1019010414</v>
          </cell>
          <cell r="L493">
            <v>9</v>
          </cell>
          <cell r="N493" t="str">
            <v>N</v>
          </cell>
          <cell r="O493" t="str">
            <v>N/A</v>
          </cell>
          <cell r="P493" t="str">
            <v>N/A</v>
          </cell>
          <cell r="Q493" t="str">
            <v>N/A</v>
          </cell>
          <cell r="R493">
            <v>45090</v>
          </cell>
          <cell r="S493">
            <v>45291</v>
          </cell>
          <cell r="T493">
            <v>201</v>
          </cell>
          <cell r="U493">
            <v>45291</v>
          </cell>
          <cell r="W493" t="str">
            <v>Apoyar a la Dirección de Otras Prestaciones de la ADRES en el análisis, verificación y cruce de la información de las fuentes internas y externas, efectuando las validaciones que se consideren pertinentes y elaborando los apoyos que se requieran para el proceso de revisión de calidad de los resultados de auditoría de las cuentas tramitadas directamente por la Entidad o por los terceros contratados para atender las solicitudes por servicios y tecnologías en salud no financiadas por la UPC, así como, las solicitudes de reclamaciones por eventos catastróficos de origen natural, terroristas y accidentes de tránsito</v>
          </cell>
          <cell r="X493" t="str">
            <v>1. Realizar análisis, verificaciones y cruce de información de las fuentes internas y
externas involucradas en el proceso de revisión de calidad de los resultados de
auditoría de las cuentas tramitadas directamente por la Entidad o por los terceros
contratados para atender las solicitudes por servicios y tecnologías en salud no
financiadas por la UPC, así como las solicitudes de reclamaciones por eventos
catastróficos de origen natural, terroristas y accidentes de tránsito.
2. Apoyar en la ejecución de las diferentes actividades inherentes al manejo,
preparación y consolidación de la información que se utiliza como insumo para las
diferentes etapas del proceso de verificación de los resultados de auditoría a las
cuentas por servicios y tecnologías no financiados con la UPC y reclamaciones
que sean tramitadas por los terceros contratados o directamente por la Entidad.3. Procesar y organizar la información correspondiente a los recobros y
reclamaciones asociados al resultado de los paquetes auditados y certificados
para los respectivos análisis de los informes que requiera la ADRES y otros
organismos.
4. Apoyar en la revisión e integración de los resultados de auditoría aportados por
cada uno de los líderes de componente (médico, financiero, jurídico) con el fin de
que sean contrastados con los resultados de auditoría a las cuentas por servicios
y tecnologías no financiados con la UPC y reclamaciones que sean tramitadas por
los terceros contratados o directamente por la Entidad.
5. Brindar retroalimentación a los involucrados sobre la revisión e integración de las
matrices con los resultados de auditoria aportados por cada uno de los líderes,
para que se establezcan como acciones de mejora dentro de las actividades del
proceso.
6. Participar en las sesiones de conciliación a las que se le cite para brindar el apoyo
técnico necesario, a fin de justificar las desviaciones de los insumos que se
detecten en la revisión de las No Conformidades.
7. Suministrar y mantener actualizadas las matrices, bases y demás herramientas
utilizadas para la consolidación de la información requerida para el proceso de
verificación de los resultados de auditoría a las cuentas por servicios y tecnologías
no financiados con la UPC y reclamaciones que sean tramitadas por los terceros
contratados o directamente por la Entidad.
8. Acompañar en la implementación del proceso de desarrollo de mejoras frente a
los aplicativos misionales de recobros y reclamaciones que se identifiquen
derivados de los incidentes en la operación o cambios en la normativa vigente.
9. Reportar cualquier situación inconsistente y/o anómala identificada durante la
ejecución de las actividades asignadas.
10. Disponer los insumos que sean necesarios para atender las solicitudes de
requerimientos funcionales (SRF) o demás peticiones que se realicen por parte
de la ADRES, actores del Sistema y organismos de control, entre otros.
11. Las demás actividades que se deriven del objeto y naturaleza del contrato, que
para el efecto le asigne el supervisor del contrato.</v>
          </cell>
          <cell r="Z493">
            <v>93151501</v>
          </cell>
          <cell r="AA493">
            <v>34555892</v>
          </cell>
          <cell r="AB493">
            <v>34555892</v>
          </cell>
          <cell r="AM493">
            <v>4936556</v>
          </cell>
          <cell r="AQ493" t="str">
            <v>N/A</v>
          </cell>
          <cell r="AR493">
            <v>686</v>
          </cell>
          <cell r="AS493">
            <v>45062</v>
          </cell>
          <cell r="AT493">
            <v>34555892</v>
          </cell>
          <cell r="AU493">
            <v>10065</v>
          </cell>
          <cell r="AV493">
            <v>45085</v>
          </cell>
          <cell r="AW493">
            <v>34555892</v>
          </cell>
          <cell r="AX493" t="str">
            <v>A-02-02-02-008-003-01</v>
          </cell>
          <cell r="AY493" t="str">
            <v>SERVICIOS DE CONSULTORÍA EN ADMINISTRACIÓN Y SERVICIOS DE GESTIÓN; SERVICIOS DE TECNOLOGÍA DE LA INFORMACIÓN</v>
          </cell>
          <cell r="AZ493" t="str">
            <v>SEGUROS DEL ESTADO</v>
          </cell>
          <cell r="BA493" t="str">
            <v>14-44-101184512</v>
          </cell>
          <cell r="BB493">
            <v>45085</v>
          </cell>
          <cell r="BC493" t="str">
            <v>CUMPLIMIENTO</v>
          </cell>
          <cell r="BD493">
            <v>25</v>
          </cell>
          <cell r="BE493">
            <v>8638973</v>
          </cell>
          <cell r="BF493">
            <v>45084</v>
          </cell>
          <cell r="BG493">
            <v>45086</v>
          </cell>
          <cell r="BH493">
            <v>45483</v>
          </cell>
          <cell r="BI493">
            <v>45087</v>
          </cell>
          <cell r="BJ493" t="str">
            <v>D. OTRAS PRESTACIONES</v>
          </cell>
          <cell r="BK493" t="str">
            <v>CAMILO ANDRES PLAZAS VELOZA-WILSON RUBIEL VELASQUEZ CASTAÑEDA RAD 20236400054993 A PARTIR DEL 1 DE SEPTIEMBRE</v>
          </cell>
          <cell r="BM493">
            <v>4151998</v>
          </cell>
          <cell r="BN493" t="str">
            <v>GRUPO DE VALIDACION DE RESULTADOS DE AUDITORIA</v>
          </cell>
          <cell r="BO493" t="str">
            <v>GESTOR DE OPERACIONES</v>
          </cell>
          <cell r="BP493" t="str">
            <v>ESPERANZA RODRIGUEZ ROLDAN</v>
          </cell>
          <cell r="BQ493" t="str">
            <v>EN EJECUCION</v>
          </cell>
        </row>
        <row r="494">
          <cell r="C494">
            <v>389</v>
          </cell>
          <cell r="D494" t="str">
            <v>ADRES-CPS-389-2023</v>
          </cell>
          <cell r="E494" t="str">
            <v>CONTRATACION DIRECTA</v>
          </cell>
          <cell r="F494" t="str">
            <v>PRESTACION DE SERVICIOS DE APOYO A LA GESTION</v>
          </cell>
          <cell r="G494" t="str">
            <v>INICIAL</v>
          </cell>
          <cell r="H494">
            <v>44988</v>
          </cell>
          <cell r="I494" t="str">
            <v>JOSE LUIS OLIVEROS ROJAS</v>
          </cell>
          <cell r="J494" t="str">
            <v>CC</v>
          </cell>
          <cell r="K494">
            <v>1003878756</v>
          </cell>
          <cell r="L494">
            <v>1</v>
          </cell>
          <cell r="M494" t="str">
            <v>Bogotá</v>
          </cell>
          <cell r="N494" t="str">
            <v>N</v>
          </cell>
          <cell r="O494" t="str">
            <v>N/A</v>
          </cell>
          <cell r="P494" t="str">
            <v>N/A</v>
          </cell>
          <cell r="Q494" t="str">
            <v>N/A</v>
          </cell>
          <cell r="R494">
            <v>44993</v>
          </cell>
          <cell r="S494">
            <v>45114</v>
          </cell>
          <cell r="T494">
            <v>23</v>
          </cell>
          <cell r="U494">
            <v>45016</v>
          </cell>
          <cell r="V494" t="str">
            <v>15 TFTL/TL+4 ME O 6 SES+4 ME</v>
          </cell>
          <cell r="W494" t="str">
            <v>Adelantar las actividades administrativas, operativas y de seguimiento requeridas por el grupo de Representación Judicial para el cumplimiento de los objetivos, metas y requerimientos, relacionados directamente con gestion del grupo</v>
          </cell>
          <cell r="X494" t="str">
            <v>1. Apoyar en el seguimiento a objetivos, metas e indicadores de los planes, proyectos y procesos institucionales, de conformidad con la estrategia y el plan de acción de la dependencia. 2. Apoyar en la proyección, generación o consolidación de los reportes e informes que deba presentar la Oficina Asesora Jurídica, tanto internos como a entes externos. 3. Apoyar a la Coordinación Judicial en el cumplimiento de los requisitos del Sistema Integrado de Gestión Institucional, procesos, procedimientos e instructivos, la implementación de puntos de control, acciones preventivas y correctivas. 4. Apoyar las actividades de control y seguimiento al trámite oportuno de actualización de bases de datos y sistemas de información por parte de los apoderados. 5. Apoyar con el seguimiento al cumplimiento de los plazos establecidos en las actividades de responsabilidad del Grupo de Representación Judicial. 6. Apoyar con la elaboración de documentos que deban ser proferidos por el Grupo de Representación Judicial. 7. Asistir a las convocatorias de reuniones que realice el supervisor del contrato y todas aquellas en las que se requiera de su presencia en la entidad. 8. Cumplir con las demás actividades que se deriven del objeto y naturaleza del presente contrato</v>
          </cell>
          <cell r="Y494">
            <v>160</v>
          </cell>
          <cell r="Z494">
            <v>80121706</v>
          </cell>
          <cell r="AA494">
            <v>16000000</v>
          </cell>
          <cell r="AB494">
            <v>16000000</v>
          </cell>
          <cell r="AC494">
            <v>45016</v>
          </cell>
          <cell r="AD494"/>
          <cell r="AE494"/>
          <cell r="AF494"/>
          <cell r="AG494"/>
          <cell r="AH494"/>
          <cell r="AI494"/>
          <cell r="AJ494"/>
          <cell r="AK494"/>
          <cell r="AL494"/>
          <cell r="AM494">
            <v>4000000</v>
          </cell>
          <cell r="AN494"/>
          <cell r="AO494"/>
          <cell r="AP494"/>
          <cell r="AQ494" t="str">
            <v>N/A</v>
          </cell>
          <cell r="AR494">
            <v>548</v>
          </cell>
          <cell r="AS494">
            <v>44944</v>
          </cell>
          <cell r="AT494">
            <v>16000000</v>
          </cell>
          <cell r="AU494">
            <v>4364</v>
          </cell>
          <cell r="AV494">
            <v>44994</v>
          </cell>
          <cell r="AW494">
            <v>16000000</v>
          </cell>
          <cell r="AX494" t="str">
            <v>A-02-02-02-008-002-01</v>
          </cell>
          <cell r="AY494" t="str">
            <v>SERVICIOS JURÍDICOS</v>
          </cell>
          <cell r="AZ494" t="str">
            <v>SEGUROS DEL ESTADO</v>
          </cell>
          <cell r="BA494" t="str">
            <v>33-46-101049451</v>
          </cell>
          <cell r="BB494">
            <v>44987</v>
          </cell>
          <cell r="BC494" t="str">
            <v>CUMPLIMIENTO</v>
          </cell>
          <cell r="BD494">
            <v>25</v>
          </cell>
          <cell r="BE494">
            <v>4000000</v>
          </cell>
          <cell r="BF494">
            <v>44987</v>
          </cell>
          <cell r="BG494">
            <v>44992</v>
          </cell>
          <cell r="BH494">
            <v>45306</v>
          </cell>
          <cell r="BI494">
            <v>44993</v>
          </cell>
          <cell r="BJ494" t="str">
            <v>O. ASESORA JURIDICA</v>
          </cell>
          <cell r="BK494" t="str">
            <v>LUIS MIGUEL RODRIGUEZ GARZON</v>
          </cell>
          <cell r="BL494"/>
          <cell r="BM494">
            <v>79882728</v>
          </cell>
          <cell r="BN494" t="str">
            <v>O. ASESORA JURIDICA</v>
          </cell>
          <cell r="BO494" t="str">
            <v>JEFE</v>
          </cell>
          <cell r="BP494" t="str">
            <v>JUAN CAMILO MARTINEZ RODRIGUEZ</v>
          </cell>
          <cell r="BQ494" t="str">
            <v>TERMINADO</v>
          </cell>
          <cell r="BR494" t="str">
            <v>MASCULINO</v>
          </cell>
          <cell r="BS494" t="str">
            <v>Bogotá</v>
          </cell>
          <cell r="BT494" t="str">
            <v>CL 97 70 90 TO 2 AP 602</v>
          </cell>
          <cell r="BU494">
            <v>3195654058</v>
          </cell>
          <cell r="BV494" t="str">
            <v>joseluoliveros@gmail.com</v>
          </cell>
          <cell r="BW494">
            <v>36732</v>
          </cell>
          <cell r="BX494">
            <v>45247</v>
          </cell>
          <cell r="BY494">
            <v>23</v>
          </cell>
          <cell r="BZ494" t="str">
            <v>COMPENSAR</v>
          </cell>
          <cell r="CA494" t="str">
            <v>COLPENSIONES</v>
          </cell>
          <cell r="CB494" t="str">
            <v>POSITIVA</v>
          </cell>
          <cell r="CC494" t="str">
            <v>ING INDUSTRIAL</v>
          </cell>
          <cell r="CD494"/>
          <cell r="CE494"/>
          <cell r="CF494"/>
          <cell r="CG494"/>
          <cell r="CH494" t="str">
            <v>CO1.PCCNTR.4714980</v>
          </cell>
          <cell r="CI494"/>
          <cell r="CJ494"/>
          <cell r="CK494"/>
          <cell r="CL494"/>
          <cell r="CM494"/>
          <cell r="CN494"/>
          <cell r="CO494"/>
        </row>
        <row r="495">
          <cell r="C495">
            <v>331</v>
          </cell>
          <cell r="D495" t="str">
            <v>ADRES-CPS-331-2023</v>
          </cell>
          <cell r="E495" t="str">
            <v>CONTRATACION DIRECTA</v>
          </cell>
          <cell r="F495" t="str">
            <v>PRESTACION DE SERVICIOS DE APOYO A LA GESTION</v>
          </cell>
          <cell r="G495" t="str">
            <v>INICIAL</v>
          </cell>
          <cell r="H495">
            <v>44964</v>
          </cell>
          <cell r="I495" t="str">
            <v>ADRIANA GERALDINE LONDOÑO CAMPEROS</v>
          </cell>
          <cell r="J495" t="str">
            <v>CC</v>
          </cell>
          <cell r="K495">
            <v>1005023542</v>
          </cell>
          <cell r="L495">
            <v>9</v>
          </cell>
          <cell r="M495" t="str">
            <v>Bogotá</v>
          </cell>
          <cell r="N495" t="str">
            <v>N</v>
          </cell>
          <cell r="O495" t="str">
            <v>N/A</v>
          </cell>
          <cell r="P495" t="str">
            <v>N/A</v>
          </cell>
          <cell r="Q495" t="str">
            <v>N/A</v>
          </cell>
          <cell r="R495">
            <v>44965</v>
          </cell>
          <cell r="S495">
            <v>45084</v>
          </cell>
          <cell r="T495">
            <v>119</v>
          </cell>
          <cell r="U495">
            <v>45084</v>
          </cell>
          <cell r="V495" t="str">
            <v>15 TFTL/TL+4 ME O 6 SES+4 ME</v>
          </cell>
          <cell r="W495"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495"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495"/>
          <cell r="Z495">
            <v>93151501</v>
          </cell>
          <cell r="AA495">
            <v>16193852</v>
          </cell>
          <cell r="AB495">
            <v>16193852</v>
          </cell>
          <cell r="AC495"/>
          <cell r="AD495"/>
          <cell r="AE495"/>
          <cell r="AF495"/>
          <cell r="AG495"/>
          <cell r="AH495"/>
          <cell r="AI495"/>
          <cell r="AJ495"/>
          <cell r="AK495"/>
          <cell r="AL495"/>
          <cell r="AM495">
            <v>4048463</v>
          </cell>
          <cell r="AN495"/>
          <cell r="AO495"/>
          <cell r="AP495"/>
          <cell r="AQ495" t="str">
            <v>N/A</v>
          </cell>
          <cell r="AR495">
            <v>448</v>
          </cell>
          <cell r="AS495">
            <v>44936</v>
          </cell>
          <cell r="AT495">
            <v>421040152</v>
          </cell>
          <cell r="AU495">
            <v>2529</v>
          </cell>
          <cell r="AV495">
            <v>44965</v>
          </cell>
          <cell r="AW495">
            <v>16193852</v>
          </cell>
          <cell r="AX495" t="str">
            <v>A-02-02-02-008-003-01</v>
          </cell>
          <cell r="AY495" t="str">
            <v>SERVICIOS DE CONSULTORÍA EN ADMINISTRACIÓN Y SERVICIOS DE GESTIÓN; SERVICIOS DE TECNOLOGÍA DE LA INFORMACIÓN</v>
          </cell>
          <cell r="AZ495" t="str">
            <v>EQUIDAD SEGUROS</v>
          </cell>
          <cell r="BA495" t="str">
            <v>14-44-101174223</v>
          </cell>
          <cell r="BB495">
            <v>44965</v>
          </cell>
          <cell r="BC495" t="str">
            <v>CUMPLIMIENTO</v>
          </cell>
          <cell r="BD495">
            <v>25</v>
          </cell>
          <cell r="BE495">
            <v>4048463</v>
          </cell>
          <cell r="BF495">
            <v>44964</v>
          </cell>
          <cell r="BG495">
            <v>44965</v>
          </cell>
          <cell r="BH495">
            <v>45275</v>
          </cell>
          <cell r="BI495">
            <v>44964</v>
          </cell>
          <cell r="BJ495" t="str">
            <v>D. OTRAS PRESTACIONES</v>
          </cell>
          <cell r="BK495" t="str">
            <v>LEIDY JANNETH LUIS CUERVO</v>
          </cell>
          <cell r="BM495">
            <v>53062135</v>
          </cell>
          <cell r="BN495" t="str">
            <v>GRUPO DE VALIDACIÓN DE RESULTADOS DE AUDITORÍA</v>
          </cell>
          <cell r="BO495" t="str">
            <v>GESTOR DE OPERACIONES</v>
          </cell>
          <cell r="BP495" t="str">
            <v>JOSE WILLMAN TORRRES GOMEZ</v>
          </cell>
          <cell r="BQ495" t="str">
            <v>TERMINADO</v>
          </cell>
          <cell r="BR495" t="str">
            <v>FEMENINO</v>
          </cell>
          <cell r="BS495" t="str">
            <v>Bogotá</v>
          </cell>
          <cell r="BT495" t="str">
            <v>Cra 29 B 11 A 25 Casa Santa Isabe</v>
          </cell>
          <cell r="BU495">
            <v>3024589879</v>
          </cell>
          <cell r="BV495" t="str">
            <v>arianalondono@outlook.es</v>
          </cell>
          <cell r="BW495">
            <v>31339</v>
          </cell>
          <cell r="BX495">
            <v>45247</v>
          </cell>
          <cell r="BY495">
            <v>38</v>
          </cell>
          <cell r="BZ495" t="str">
            <v>NUEVA EPS</v>
          </cell>
          <cell r="CA495" t="str">
            <v>PORVENIR</v>
          </cell>
          <cell r="CB495" t="str">
            <v>POSITIVA</v>
          </cell>
          <cell r="CC495" t="str">
            <v>TECNOLOGIA EN SISTEMAS</v>
          </cell>
          <cell r="CD495"/>
          <cell r="CE495"/>
          <cell r="CF495"/>
          <cell r="CG495"/>
          <cell r="CH495" t="str">
            <v>CO1.PCCNTR.4573489</v>
          </cell>
          <cell r="CI495"/>
          <cell r="CJ495"/>
          <cell r="CK495"/>
          <cell r="CL495"/>
          <cell r="CM495"/>
          <cell r="CN495"/>
          <cell r="CO495"/>
        </row>
        <row r="496">
          <cell r="C496">
            <v>588</v>
          </cell>
          <cell r="D496" t="str">
            <v>ADRES-CPS-588-2023</v>
          </cell>
          <cell r="E496" t="str">
            <v>CONTRATACION DIRECTA</v>
          </cell>
          <cell r="F496" t="str">
            <v>PRESTACION DE SERVICIOS PROFESIONALES</v>
          </cell>
          <cell r="G496" t="str">
            <v>INICIAL</v>
          </cell>
          <cell r="H496">
            <v>45072</v>
          </cell>
          <cell r="I496" t="str">
            <v>JUAN MANUEL MUÑOZ CARVAJAL</v>
          </cell>
          <cell r="J496" t="str">
            <v>CC</v>
          </cell>
          <cell r="K496">
            <v>1014213383</v>
          </cell>
          <cell r="L496">
            <v>2</v>
          </cell>
          <cell r="N496" t="str">
            <v>N</v>
          </cell>
          <cell r="O496" t="str">
            <v>N/A</v>
          </cell>
          <cell r="P496" t="str">
            <v>N/A</v>
          </cell>
          <cell r="Q496" t="str">
            <v>N/A</v>
          </cell>
          <cell r="R496">
            <v>45075</v>
          </cell>
          <cell r="S496">
            <v>45291</v>
          </cell>
          <cell r="T496">
            <v>216</v>
          </cell>
          <cell r="U496">
            <v>45291</v>
          </cell>
          <cell r="W496" t="str">
            <v>Prestar servicios profesionales especializados a la Dirección de Gestión de los Recursos Financieros de Salud, para brindar asesoría, apoyo y acompañamiento en el análisis de información, estructuración, seguimiento de la formulación de la política de inversión y riesgos de los excedentes de liquidez de los recursos administrados por la ADRES</v>
          </cell>
          <cell r="X496" t="str">
            <v>1. Realizar el análisis económico y financiero de la administración de los recursos administrados por la ADRES, en el marco de los criterios de liquidez, rentabilidad y el pago oportuno de las operaciones del SGSSS. 2. Analizar y presentar las propuestas que conlleven al mejoramiento y/o ajuste de los manuales de liquidez, mercado y crédito de la entidad, teniendo en cuenta la seguridad, liquidez y rentabilidad de los recursos. 3. Efectuar el seguimiento y aplicación de la política de riesgos y de la metodología definida por la ADRES para la administración de los recursos del SGSSS.4. Efectuar el seguimiento a los recursos depositados en las cuentas de inversión de la ADRES,
en el marco de la metodología dispuesto para la entidad, en búsqueda de la seguridad,
liquides e inversión de los recursos.
5. Efectuar los análisis e informes de gestión que den cuentas de la administración de los
recursos, en aplicación de la política de riesgo y manuales de liquidez, mercado y crédito de
la entidad.
6. Apoyar en la definición e implementación de la metodología para la implementación de las
medidas establecidas en el Decreto 1437 de 2021, para la apertura de las cuentas de recaudo
de las cotizaciones del Régimen Contributivo.
7. Apoyar en el procesamiento de las ordenaciones de pagos conforme lo establecido en los
procesos de la Dirección de Gestión de Recursos Financieros de Salud.
8. Apoyar en la generación de la información requerida para dar respuesta a los requerimientos
presentados por los actores del Sistema General de Seguridad Social en Salud, así como los
interpuestos por los Órganos de Control y Vigilancia.
9. Apoyar al levantamiento de las especificaciones de mejoras a los aplicativos y/o herramientas
para el análisis, seguimiento, y control del riesgo de las operaciones de giro de los recursos
en administración de la ADRES.
10. Abstenerse de realizar directa o indirectamente operaciones utilizando información
privilegiada o suministrar esta información a terceros, o recomendar la realización de
operaciones con fundamento en dicha información.
11. Analizar y presentar propuestas para mejorar los sistemas de riesgos financieros de la entidad.
12. Desarrollar metodologías, plantillas y/ o informes que permitan el seguimiento adecuado de
los riesgos financieros de la entidad.
13. Asesorar y apoyar a la Dirección de Gestión de Recursos Financieros de Salud en el proceso
de la creación de la política de inversión de la entidad.
14. Apoyar en la revisión de cambios que se produzcan a nivel normativo y su posible impacto en
la DGRFS
15. Asesorar y Apoyar el proceso de la creación de la política de inversión de la entidad
16. Las demás actividades que se deriven del objeto y naturaleza del contrato, que para el efecto
designe la entidad</v>
          </cell>
          <cell r="Z496">
            <v>93151501</v>
          </cell>
          <cell r="AA496">
            <v>104611544</v>
          </cell>
          <cell r="AB496">
            <v>104611544</v>
          </cell>
          <cell r="AM496">
            <v>13076443</v>
          </cell>
          <cell r="AQ496" t="str">
            <v>N/A</v>
          </cell>
          <cell r="AR496">
            <v>692</v>
          </cell>
          <cell r="AS496">
            <v>45063</v>
          </cell>
          <cell r="AT496">
            <v>104611544</v>
          </cell>
          <cell r="AU496">
            <v>8511</v>
          </cell>
          <cell r="AV496">
            <v>45075</v>
          </cell>
          <cell r="AW496">
            <v>104611544</v>
          </cell>
          <cell r="AX496" t="str">
            <v>A-02-02-02-008-003-01</v>
          </cell>
          <cell r="AY496" t="str">
            <v>SERVICIOS DE CONSULTORÍA EN ADMINISTRACIÓN Y SERVICIOS DE GESTIÓN; SERVICIOS DE TECNOLOGÍA DE LA INFORMACIÓN</v>
          </cell>
          <cell r="AZ496" t="str">
            <v>SEGUROS DEL ESTADO</v>
          </cell>
          <cell r="BA496" t="str">
            <v>25-46101028118</v>
          </cell>
          <cell r="BB496">
            <v>45072</v>
          </cell>
          <cell r="BC496" t="str">
            <v>CUMPLIMIENTO</v>
          </cell>
          <cell r="BD496">
            <v>25</v>
          </cell>
          <cell r="BE496">
            <v>26152886</v>
          </cell>
          <cell r="BF496">
            <v>45072</v>
          </cell>
          <cell r="BG496">
            <v>45075</v>
          </cell>
          <cell r="BJ496" t="str">
            <v>D. DE GESTION DE LOS RECURSOS FINANCIEROS DE LA SALUD</v>
          </cell>
          <cell r="BK496" t="str">
            <v>RAFAEL GUILLERMO ANAYA SANTRICH</v>
          </cell>
          <cell r="BM496">
            <v>80242798</v>
          </cell>
          <cell r="BP496" t="str">
            <v>ROSA ELIANA RODRIGUEZ BERNAL</v>
          </cell>
          <cell r="BQ496" t="str">
            <v>EN EJECUCION</v>
          </cell>
        </row>
        <row r="497">
          <cell r="C497">
            <v>901</v>
          </cell>
          <cell r="D497" t="str">
            <v>ADRES-CPS-901-2023</v>
          </cell>
          <cell r="E497" t="str">
            <v>CONTRATACION DIRECTA</v>
          </cell>
          <cell r="F497" t="str">
            <v>PRESTACION DE SERVICIOS DE APOYO A LA GESTION</v>
          </cell>
          <cell r="G497" t="str">
            <v>INICIAL</v>
          </cell>
          <cell r="H497">
            <v>45107</v>
          </cell>
          <cell r="I497" t="str">
            <v>JUAN PABLO BENAVIDES PEREIRA</v>
          </cell>
          <cell r="J497" t="str">
            <v>CC</v>
          </cell>
          <cell r="K497">
            <v>79571464</v>
          </cell>
          <cell r="L497">
            <v>0</v>
          </cell>
          <cell r="M497"/>
          <cell r="N497" t="str">
            <v>N</v>
          </cell>
          <cell r="O497" t="str">
            <v>N/A</v>
          </cell>
          <cell r="P497" t="str">
            <v>N/A</v>
          </cell>
          <cell r="Q497" t="str">
            <v>N/A</v>
          </cell>
          <cell r="R497">
            <v>45114</v>
          </cell>
          <cell r="S497">
            <v>45291</v>
          </cell>
          <cell r="T497">
            <v>177</v>
          </cell>
          <cell r="U497">
            <v>45291</v>
          </cell>
          <cell r="V497"/>
          <cell r="W497" t="str">
            <v>Prestar servicios de apoyo a la gestión en la Dirección y producción de contenidos audiovisuales para la difusión de mensajes de comunicación sobre la operación y gestión de la ADRES</v>
          </cell>
          <cell r="X497" t="str">
            <v>1. Realizar las actividades de apoyo a la Dirección General para la elaboración y mantenimiento de la identidad contenida en medios audiovisuales en el marco del objeto del contrato. 2. Prestar apoyo en el proceso de registro audiovisual de las diferentes actividades públicas de los directivos de la Entidad. 3. Brindar el acompañamiento técnico en el proceso de producción de piezas audiovisuales solicitadas por distintas dependencias, incluyendo el registro de eventos, campañas, estrategias digitales y asistencia técnica que requieran de contenidos audiovisuales y gráficos. 4. Realizar la producción y entrega final de los productos audiovisuales como: videos, documentales, noticias, entre otros) en aras de apoyar a la Dirección General en la estrategia de comunicaciones de la entidad. 5. Revisar los documentos, guiones y producciones audiovisuales que se produzcan en las actividades que ejecuta la entidad en las diferentes dependencias que deban ser documentadas en productos audiovisuales a solicitud del supervisor y en apoyo a la estrategia de comunicaciones a cargo de la Dirección General de la ADRES. 6. Entregar las piezas y/o documentos contentivos de los archivos audiovisuales solicitados por la Dirección General en el desarrollo de la gestión de la información y las comunicaciones para garantizar la integridad y consistencia de la información que se produce en las diferentes dependencias a fin de consolidar y actualizar el archivo 7. Realizar el proceso preproducción, producción y posproducción del material audiovisual para
complementar las actividades de comunicación interna.
8. Ceder todos los derechos de grabaciones y ediciones audiovisuales realizadas mediante un
escrito anexo a la presentación del informe mensual, las cuales serán propiedad de la ADRES,
entidad que podrá utilizar el material audiovisual que requiera.
9. Realizar el proceso preproducción, producción y posproducción de las piezas audiovisuales para
la Rendición de Cuentas y demás actividades en aras de apoyar a la Dirección General para el
cumplimiento de las funciones de ADRES.
10. Asistir de manera presencial a las diferentes reuniones a los que la Dirección General lo
convoque; incluida la Audiencia Pública de Rendición de Cuentas y/o eventos que requieran de un
cubrimiento de activades estratégicas de la entidad para divulgar y hacer públicos los resultados
de la gestión.
11. Contar con los equipos necesarios para el cumplimiento del objeto contractual como mínimo
con cámara, lente, kit de luces con adaptador de corriente, flash, micrófono unidireccional y de
solapa, visor, filtros, accesorios para equipo de grabación de video, computador portátil, discos
duros para almacenamiento de material audiovisual, tarjetas SD de alta capacidad de memoria.
12. Solicitar en cada una de las producciones audiovisuales que se requieran la autorización de
uso de voz e imagen de quien (es) participen). 13. Realizar un archivo de las producciones
audiovisuales y fotográficas que se realicen en un medio digital o magnéticas al que el supervisor
tenga acceso.
14. Las demás que se deriven del objeto y naturaleza del contrato</v>
          </cell>
          <cell r="Y497"/>
          <cell r="Z497">
            <v>80111620</v>
          </cell>
          <cell r="AA497">
            <v>33905459</v>
          </cell>
          <cell r="AB497">
            <v>33905459</v>
          </cell>
          <cell r="AC497"/>
          <cell r="AD497"/>
          <cell r="AE497"/>
          <cell r="AF497"/>
          <cell r="AG497"/>
          <cell r="AH497"/>
          <cell r="AI497"/>
          <cell r="AJ497"/>
          <cell r="AK497"/>
          <cell r="AL497"/>
          <cell r="AM497">
            <v>4843637</v>
          </cell>
          <cell r="AN497"/>
          <cell r="AO497"/>
          <cell r="AP497"/>
          <cell r="AQ497" t="str">
            <v>N/A</v>
          </cell>
          <cell r="AR497">
            <v>819</v>
          </cell>
          <cell r="AS497">
            <v>45098</v>
          </cell>
          <cell r="AT497">
            <v>33905459</v>
          </cell>
          <cell r="AU497">
            <v>12087</v>
          </cell>
          <cell r="AV497">
            <v>45114</v>
          </cell>
          <cell r="AW497">
            <v>33905459</v>
          </cell>
          <cell r="AX497" t="str">
            <v>A-02-02-02-008-003-01</v>
          </cell>
          <cell r="AY497" t="str">
            <v>SERVICIOS DE CONSULTORÍA EN ADMINISTRACIÓN Y SERVICIOS DE GESTIÓN; SERVICIOS DE TECNOLOGÍA DE LA INFORMACIÓN</v>
          </cell>
          <cell r="AZ497" t="str">
            <v>ASEGURADORA SOLIDARIA DE COLOMBIA</v>
          </cell>
          <cell r="BA497" t="str">
            <v>380-47-994000136737</v>
          </cell>
          <cell r="BB497">
            <v>45111</v>
          </cell>
          <cell r="BC497" t="str">
            <v>CUMPLIMIENTO</v>
          </cell>
          <cell r="BD497">
            <v>25</v>
          </cell>
          <cell r="BE497">
            <v>8476364.75</v>
          </cell>
          <cell r="BF497">
            <v>45107</v>
          </cell>
          <cell r="BG497">
            <v>45112</v>
          </cell>
          <cell r="BH497">
            <v>45476</v>
          </cell>
          <cell r="BI497">
            <v>45112</v>
          </cell>
          <cell r="BJ497" t="str">
            <v>D. GENERAL</v>
          </cell>
          <cell r="BK497" t="str">
            <v>JULIETA NARANJO LUJAN-SONIA ALEJANDRA PERDOMO ARIAS RADICADO 20236400046233 A PARTIR DEL 18 DE JULIO DE 2023</v>
          </cell>
          <cell r="BL497"/>
          <cell r="BM497">
            <v>52255929</v>
          </cell>
          <cell r="BN497" t="str">
            <v>D. GENERAL</v>
          </cell>
          <cell r="BO497"/>
          <cell r="BP497" t="str">
            <v>KELLY JHOANA ITURRIAGO TORREGROSA</v>
          </cell>
          <cell r="BQ497" t="str">
            <v>EN EJECUCION</v>
          </cell>
          <cell r="BR497"/>
          <cell r="BS497"/>
          <cell r="BT497"/>
          <cell r="BU497"/>
          <cell r="BV497"/>
          <cell r="BW497"/>
          <cell r="BX497"/>
          <cell r="BY497"/>
          <cell r="BZ497"/>
          <cell r="CA497"/>
          <cell r="CB497"/>
          <cell r="CC497"/>
          <cell r="CD497"/>
          <cell r="CE497"/>
          <cell r="CF497"/>
          <cell r="CG497"/>
          <cell r="CH497"/>
          <cell r="CI497"/>
          <cell r="CJ497"/>
          <cell r="CK497"/>
          <cell r="CL497"/>
          <cell r="CM497"/>
          <cell r="CN497"/>
          <cell r="CO497"/>
        </row>
        <row r="498">
          <cell r="C498">
            <v>603</v>
          </cell>
          <cell r="D498" t="str">
            <v>ADRES-CPS-603-2023</v>
          </cell>
          <cell r="E498" t="str">
            <v>CONTRATACION DIRECTA</v>
          </cell>
          <cell r="F498" t="str">
            <v>PRESTACION DE SERVICIOS PROFESIONALES</v>
          </cell>
          <cell r="G498" t="str">
            <v>INICIAL</v>
          </cell>
          <cell r="H498">
            <v>45075</v>
          </cell>
          <cell r="I498" t="str">
            <v>JUAN PABLO GALVIS PARRA</v>
          </cell>
          <cell r="J498" t="str">
            <v>CC</v>
          </cell>
          <cell r="K498">
            <v>80090678</v>
          </cell>
          <cell r="L498">
            <v>9</v>
          </cell>
          <cell r="N498" t="str">
            <v>N</v>
          </cell>
          <cell r="O498" t="str">
            <v>N/A</v>
          </cell>
          <cell r="P498" t="str">
            <v>N/A</v>
          </cell>
          <cell r="Q498" t="str">
            <v>N/A</v>
          </cell>
          <cell r="R498">
            <v>45078</v>
          </cell>
          <cell r="S498">
            <v>45291</v>
          </cell>
          <cell r="T498">
            <v>213</v>
          </cell>
          <cell r="U498">
            <v>45291</v>
          </cell>
          <cell r="W498" t="str">
            <v>Prestar servicios profesionales para tramitar consultas y peticiones de carácter jurídico, revisión frente al contenido de actos administrativos y mantener actualizada la información de normas constitucionales y legales y demás asuntos de competencia de la ADRES</v>
          </cell>
          <cell r="X498" t="str">
            <v xml:space="preserve">1. Proyectar conceptos, respuestas a las consultas y peticiones de carácter jurídico elevadas a
la ADRES por los usuarios, la ciudadanía en general y por las diferentes dependencias de la
Entidad
2. Recopilar y actualización la información de las normas constitucionales, legales y
reglamentarias y la jurisprudencia relacionada con las competencias, misión institucional,
objetivos y funciones de la Entidad.
3. Contribuir con la definición de formatos de respuesta y lineamientos de defensa en los
diferentes grupos que hacen parte de la Oficina Asesora Jurídica, propendiendo por su
actualización con la normatividad vigente. 4. Apoyar en la revisión de los proyectos de actos administrativos realizados por las áreas
técnicas de la ADRES relacionados con las competencias, misión institucional, objetivos y
funciones de la Entidad.
5. Velar por el cumplimiento de las acciones, políticas y medidas encaminadas a la eficaz y
eficiente defensa de los intereses patrimoniales y judiciales de la ADRES.
6. Entregar al finalizar el plazo de ejecución del contrato, soporte generado por el Sistema de
Gestión Documental que para el efecto tenga implementada la ADRES, en el cual se evidencia
que la documentación asignada se encuentra tramitada.
7. Participar en las reuniones en que se solicite su asistencia por la relación de los temas a tratar
con las actividades del objeto contractual.
8. Cumplir con las demás actividades que se deriven del objeto y naturaleza del presente
contrato. </v>
          </cell>
          <cell r="Z498">
            <v>93151501</v>
          </cell>
          <cell r="AA498">
            <v>55808000</v>
          </cell>
          <cell r="AB498">
            <v>55808000</v>
          </cell>
          <cell r="AM498">
            <v>6976000</v>
          </cell>
          <cell r="AQ498" t="str">
            <v>N/A</v>
          </cell>
          <cell r="AR498">
            <v>738</v>
          </cell>
          <cell r="AS498">
            <v>45065</v>
          </cell>
          <cell r="AT498">
            <v>111616000</v>
          </cell>
          <cell r="AU498">
            <v>8525</v>
          </cell>
          <cell r="AV498">
            <v>45076</v>
          </cell>
          <cell r="AW498">
            <v>55808000</v>
          </cell>
          <cell r="AX498" t="str">
            <v>A-02-02-02-008-002-01</v>
          </cell>
          <cell r="AY498" t="str">
            <v>SERVICIOS JURÍDICOS</v>
          </cell>
          <cell r="AZ498" t="str">
            <v>SEGUROS DEL ESTADO</v>
          </cell>
          <cell r="BA498" t="str">
            <v>33-46-101051397</v>
          </cell>
          <cell r="BB498">
            <v>45075</v>
          </cell>
          <cell r="BC498" t="str">
            <v>CUMPLIMIENTO</v>
          </cell>
          <cell r="BD498">
            <v>25</v>
          </cell>
          <cell r="BE498">
            <v>13952000</v>
          </cell>
          <cell r="BF498">
            <v>45075</v>
          </cell>
          <cell r="BG498">
            <v>45076</v>
          </cell>
          <cell r="BH498">
            <v>45481</v>
          </cell>
          <cell r="BI498">
            <v>45077</v>
          </cell>
          <cell r="BJ498" t="str">
            <v>O. ASESORA JURIDICA</v>
          </cell>
          <cell r="BK498" t="str">
            <v>NATHALY CONSTANZA ALVARADO NUÑEZ</v>
          </cell>
          <cell r="BM498">
            <v>1015415271</v>
          </cell>
          <cell r="BP498" t="str">
            <v>ROSA ELIANA RODRIGUEZ BERNAL</v>
          </cell>
          <cell r="BQ498" t="str">
            <v>EN EJECUCION</v>
          </cell>
        </row>
        <row r="499">
          <cell r="C499">
            <v>496</v>
          </cell>
          <cell r="D499" t="str">
            <v>ADRES-CPS-496-2023</v>
          </cell>
          <cell r="E499" t="str">
            <v>CONTRATACION DIRECTA</v>
          </cell>
          <cell r="F499" t="str">
            <v>PRESTACION DE SERVICIOS DE APOYO A LA GESTION</v>
          </cell>
          <cell r="G499" t="str">
            <v>INICIAL</v>
          </cell>
          <cell r="H499">
            <v>45057</v>
          </cell>
          <cell r="I499" t="str">
            <v>JUAN PABLO RAMIREZ NAVARRO</v>
          </cell>
          <cell r="J499" t="str">
            <v>CC</v>
          </cell>
          <cell r="K499">
            <v>1015474299</v>
          </cell>
          <cell r="L499">
            <v>4</v>
          </cell>
          <cell r="M499" t="str">
            <v>Bogotá</v>
          </cell>
          <cell r="N499" t="str">
            <v>N</v>
          </cell>
          <cell r="O499" t="str">
            <v>N/A</v>
          </cell>
          <cell r="P499" t="str">
            <v>N/A</v>
          </cell>
          <cell r="Q499" t="str">
            <v>N/A</v>
          </cell>
          <cell r="R499">
            <v>45062</v>
          </cell>
          <cell r="S499">
            <v>45291</v>
          </cell>
          <cell r="T499">
            <v>229</v>
          </cell>
          <cell r="U499">
            <v>45291</v>
          </cell>
          <cell r="V499" t="str">
            <v>15 TFTL/TL+4 ME O 6 SES+4 ME</v>
          </cell>
          <cell r="W49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49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499">
            <v>93151501</v>
          </cell>
          <cell r="AA499">
            <v>38460399</v>
          </cell>
          <cell r="AB499">
            <v>38460399</v>
          </cell>
          <cell r="AM499">
            <v>4048463</v>
          </cell>
          <cell r="AQ499" t="str">
            <v>N/A</v>
          </cell>
          <cell r="AR499">
            <v>605</v>
          </cell>
          <cell r="AS499">
            <v>45016</v>
          </cell>
          <cell r="AT499">
            <v>1999940748</v>
          </cell>
          <cell r="AU499">
            <v>8068</v>
          </cell>
          <cell r="AV499">
            <v>45058</v>
          </cell>
          <cell r="AW499">
            <v>38460399</v>
          </cell>
          <cell r="AX499" t="str">
            <v>A-02-02-02-008-003-01</v>
          </cell>
          <cell r="AY499" t="str">
            <v>SERVICIOS DE CONSULTORÍA EN ADMINISTRACIÓN Y SERVICIOS DE GESTIÓN; SERVICIOS DE TECNOLOGÍA DE LA INFORMACIÓN</v>
          </cell>
          <cell r="AZ499" t="str">
            <v>SEGUROS DEL ESTADO</v>
          </cell>
          <cell r="BA499" t="str">
            <v>14-44-101182056</v>
          </cell>
          <cell r="BB499">
            <v>45058</v>
          </cell>
          <cell r="BC499" t="str">
            <v>CUMPLIMIENTO</v>
          </cell>
          <cell r="BD499">
            <v>25</v>
          </cell>
          <cell r="BE499">
            <v>9615099.75</v>
          </cell>
          <cell r="BF499">
            <v>45057</v>
          </cell>
          <cell r="BG499">
            <v>45062</v>
          </cell>
          <cell r="BH499">
            <v>45483</v>
          </cell>
          <cell r="BI499">
            <v>45059</v>
          </cell>
          <cell r="BJ499" t="str">
            <v>D. OTRAS PRESTACIONES</v>
          </cell>
          <cell r="BK499" t="str">
            <v>EDINSON MAURICIO HERNANDEZ MANRIQUE</v>
          </cell>
          <cell r="BM499">
            <v>13928254</v>
          </cell>
          <cell r="BN499" t="str">
            <v>GRUPO DE GESTION DE RECONOCIMIENTOS</v>
          </cell>
          <cell r="BO499" t="str">
            <v>GESTOR DE OPERACIONES</v>
          </cell>
          <cell r="BP499" t="str">
            <v>JUAN CAMILO MARTINEZ RODRIGUEZ</v>
          </cell>
          <cell r="BQ499" t="str">
            <v>EN EJECUCION</v>
          </cell>
          <cell r="BX499">
            <v>45247</v>
          </cell>
          <cell r="BY499">
            <v>123</v>
          </cell>
        </row>
        <row r="500">
          <cell r="C500">
            <v>311</v>
          </cell>
          <cell r="D500" t="str">
            <v>ADRES-CPS-311-2023</v>
          </cell>
          <cell r="E500" t="str">
            <v>CONTRATACION DIRECTA</v>
          </cell>
          <cell r="F500" t="str">
            <v>PRESTACION DE SERVICIOS PROFESIONALES</v>
          </cell>
          <cell r="G500" t="str">
            <v>INICIAL</v>
          </cell>
          <cell r="H500">
            <v>44966</v>
          </cell>
          <cell r="I500" t="str">
            <v>LEIDY CAROLINA MORENO GAMA</v>
          </cell>
          <cell r="J500" t="str">
            <v>CC</v>
          </cell>
          <cell r="K500">
            <v>1010169163</v>
          </cell>
          <cell r="L500">
            <v>6</v>
          </cell>
          <cell r="M500" t="str">
            <v>Bogotá</v>
          </cell>
          <cell r="N500" t="str">
            <v>N</v>
          </cell>
          <cell r="O500" t="str">
            <v>N/A</v>
          </cell>
          <cell r="P500" t="str">
            <v>N/A</v>
          </cell>
          <cell r="Q500" t="str">
            <v>N/A</v>
          </cell>
          <cell r="R500">
            <v>44970</v>
          </cell>
          <cell r="S500">
            <v>45089</v>
          </cell>
          <cell r="T500">
            <v>119</v>
          </cell>
          <cell r="U500">
            <v>45089</v>
          </cell>
          <cell r="V500" t="str">
            <v>13 TP+25 MEP</v>
          </cell>
          <cell r="W50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0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500">
            <v>245</v>
          </cell>
          <cell r="Z500">
            <v>93151501</v>
          </cell>
          <cell r="AA500">
            <v>20731148</v>
          </cell>
          <cell r="AB500">
            <v>20731148</v>
          </cell>
          <cell r="AM500">
            <v>5182787</v>
          </cell>
          <cell r="AQ500" t="str">
            <v>N/A</v>
          </cell>
          <cell r="AR500">
            <v>449</v>
          </cell>
          <cell r="AS500">
            <v>44936</v>
          </cell>
          <cell r="AT500">
            <v>539009848</v>
          </cell>
          <cell r="AU500">
            <v>2548</v>
          </cell>
          <cell r="AV500">
            <v>44966</v>
          </cell>
          <cell r="AW500">
            <v>20731148</v>
          </cell>
          <cell r="AX500" t="str">
            <v>A-02-02-02-008-003-01</v>
          </cell>
          <cell r="AY500" t="str">
            <v>SERVICIOS DE CONSULTORÍA EN ADMINISTRACIÓN Y SERVICIOS DE GESTIÓN; SERVICIOS DE TECNOLOGÍA DE LA INFORMACIÓN</v>
          </cell>
          <cell r="AZ500" t="str">
            <v>SEGUROS DEL ESTADO</v>
          </cell>
          <cell r="BA500" t="str">
            <v>14-44-101174497</v>
          </cell>
          <cell r="BB500">
            <v>44967</v>
          </cell>
          <cell r="BC500" t="str">
            <v>CUMPLIMIENTO</v>
          </cell>
          <cell r="BD500">
            <v>25</v>
          </cell>
          <cell r="BE500">
            <v>5182787</v>
          </cell>
          <cell r="BF500">
            <v>44966</v>
          </cell>
          <cell r="BG500">
            <v>44967</v>
          </cell>
          <cell r="BH500">
            <v>45290</v>
          </cell>
          <cell r="BI500">
            <v>44968</v>
          </cell>
          <cell r="BJ500" t="str">
            <v>D. OTRAS PRESTACIONES</v>
          </cell>
          <cell r="BK500" t="str">
            <v>MILLER ALEXANDER REINA ESCOBAR</v>
          </cell>
          <cell r="BM500">
            <v>70663332</v>
          </cell>
          <cell r="BN500" t="str">
            <v>GRUPO DE VALIDACIÓN DE RESULTADOS DE AUDITORÍA</v>
          </cell>
          <cell r="BO500" t="str">
            <v>GESTOR DE OPERACIONES</v>
          </cell>
          <cell r="BP500" t="str">
            <v>KARLA MAYELIS MENGUAL REDONDO</v>
          </cell>
          <cell r="BQ500" t="str">
            <v>TERMINADO</v>
          </cell>
          <cell r="BR500" t="str">
            <v>FEMENINO</v>
          </cell>
          <cell r="BS500" t="str">
            <v>Soacha</v>
          </cell>
          <cell r="BT500" t="str">
            <v>Cra 37 33 45</v>
          </cell>
          <cell r="BU500">
            <v>3133683822</v>
          </cell>
          <cell r="BV500" t="str">
            <v>carolinitabonita.leidy@gmail.com</v>
          </cell>
          <cell r="BW500">
            <v>31761</v>
          </cell>
          <cell r="BX500">
            <v>45247</v>
          </cell>
          <cell r="BY500">
            <v>36</v>
          </cell>
          <cell r="BZ500" t="str">
            <v>SURA</v>
          </cell>
          <cell r="CA500" t="str">
            <v>PROTECCION</v>
          </cell>
          <cell r="CB500" t="str">
            <v>POSITIVA</v>
          </cell>
          <cell r="CC500" t="str">
            <v>ADM DE SERVICIOS DE SALUD</v>
          </cell>
          <cell r="CH500" t="str">
            <v>CO1.PCCNTR.4592458</v>
          </cell>
        </row>
        <row r="501">
          <cell r="C501">
            <v>786</v>
          </cell>
          <cell r="D501" t="str">
            <v>ADRES-CPS-786-2023</v>
          </cell>
          <cell r="E501" t="str">
            <v>CONTRATACION DIRECTA</v>
          </cell>
          <cell r="F501" t="str">
            <v>PRESTACION DE SERVICIOS PROFESIONALES</v>
          </cell>
          <cell r="G501" t="str">
            <v>INICIAL</v>
          </cell>
          <cell r="H501">
            <v>45092</v>
          </cell>
          <cell r="I501" t="str">
            <v>LEIDY CAROLINA MORENO GAMA</v>
          </cell>
          <cell r="J501" t="str">
            <v>CC</v>
          </cell>
          <cell r="K501">
            <v>1010169163</v>
          </cell>
          <cell r="L501">
            <v>6</v>
          </cell>
          <cell r="M501"/>
          <cell r="N501" t="str">
            <v>N</v>
          </cell>
          <cell r="O501" t="str">
            <v>N/A</v>
          </cell>
          <cell r="P501" t="str">
            <v>N/A</v>
          </cell>
          <cell r="Q501" t="str">
            <v>N/A</v>
          </cell>
          <cell r="R501">
            <v>45093</v>
          </cell>
          <cell r="S501">
            <v>45291</v>
          </cell>
          <cell r="T501">
            <v>45</v>
          </cell>
          <cell r="U501">
            <v>45138</v>
          </cell>
          <cell r="V501" t="str">
            <v>13 TP+25 MEP</v>
          </cell>
          <cell r="W501"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50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501"/>
          <cell r="Z501">
            <v>93151501</v>
          </cell>
          <cell r="AA501">
            <v>36279509</v>
          </cell>
          <cell r="AB501">
            <v>36279509</v>
          </cell>
          <cell r="AC501">
            <v>45138</v>
          </cell>
          <cell r="AD501"/>
          <cell r="AE501"/>
          <cell r="AF501"/>
          <cell r="AG501"/>
          <cell r="AH501"/>
          <cell r="AI501"/>
          <cell r="AJ501"/>
          <cell r="AK501"/>
          <cell r="AL501"/>
          <cell r="AM501">
            <v>5182787</v>
          </cell>
          <cell r="AN501"/>
          <cell r="AO501"/>
          <cell r="AP501"/>
          <cell r="AQ501" t="str">
            <v>N/A</v>
          </cell>
          <cell r="AR501">
            <v>687</v>
          </cell>
          <cell r="AS501">
            <v>45062</v>
          </cell>
          <cell r="AT501">
            <v>943267234</v>
          </cell>
          <cell r="AU501">
            <v>10157</v>
          </cell>
          <cell r="AV501">
            <v>45092</v>
          </cell>
          <cell r="AW501">
            <v>36279509</v>
          </cell>
          <cell r="AX501" t="str">
            <v>A-02-02-02-008-003-01</v>
          </cell>
          <cell r="AY501" t="str">
            <v>SERVICIOS DE CONSULTORÍA EN ADMINISTRACIÓN Y SERVICIOS DE GESTIÓN; SERVICIOS DE TECNOLOGÍA DE LA INFORMACIÓN</v>
          </cell>
          <cell r="AZ501" t="str">
            <v>SEGUROS DEL ESTADO</v>
          </cell>
          <cell r="BA501" t="str">
            <v>14-44-101185169</v>
          </cell>
          <cell r="BB501">
            <v>45092</v>
          </cell>
          <cell r="BC501" t="str">
            <v>CUMPLIMIENTO</v>
          </cell>
          <cell r="BD501">
            <v>25</v>
          </cell>
          <cell r="BE501">
            <v>9069877.25</v>
          </cell>
          <cell r="BF501">
            <v>45092</v>
          </cell>
          <cell r="BG501">
            <v>45093</v>
          </cell>
          <cell r="BH501">
            <v>45493</v>
          </cell>
          <cell r="BI501">
            <v>45093</v>
          </cell>
          <cell r="BJ501" t="str">
            <v>D. OTRAS PRESTACIONES</v>
          </cell>
          <cell r="BK501" t="str">
            <v>MILLER ALEXANDER REINA ESCOBAR</v>
          </cell>
          <cell r="BL501"/>
          <cell r="BM501">
            <v>70663332</v>
          </cell>
          <cell r="BN501" t="str">
            <v>GRUPO DE VALIDACIÓN DE RESULTADOS DE AUDITORÍA</v>
          </cell>
          <cell r="BO501" t="str">
            <v>GESTOR DE OPERACIONES</v>
          </cell>
          <cell r="BP501" t="str">
            <v>JENNY CAROLINA GARCIA VARON</v>
          </cell>
          <cell r="BQ501" t="str">
            <v>TERMINADO</v>
          </cell>
          <cell r="BR501"/>
          <cell r="BS501"/>
          <cell r="BT501"/>
          <cell r="BU501"/>
          <cell r="BV501"/>
          <cell r="BW501"/>
          <cell r="BX501"/>
          <cell r="BY501"/>
          <cell r="BZ501"/>
          <cell r="CA501"/>
          <cell r="CB501"/>
          <cell r="CC501"/>
          <cell r="CD501"/>
          <cell r="CE501"/>
          <cell r="CF501"/>
          <cell r="CG501"/>
          <cell r="CH501"/>
          <cell r="CI501"/>
          <cell r="CJ501"/>
          <cell r="CK501"/>
          <cell r="CL501"/>
          <cell r="CM501"/>
          <cell r="CN501"/>
          <cell r="CO501"/>
        </row>
        <row r="502">
          <cell r="C502">
            <v>259</v>
          </cell>
          <cell r="D502" t="str">
            <v>ADRES-CPS-259-2023</v>
          </cell>
          <cell r="E502" t="str">
            <v>CONTRATACION DIRECTA</v>
          </cell>
          <cell r="F502" t="str">
            <v>PRESTACION DE SERVICIOS DE APOYO A LA GESTION</v>
          </cell>
          <cell r="G502" t="str">
            <v>INICIAL</v>
          </cell>
          <cell r="H502">
            <v>44958</v>
          </cell>
          <cell r="I502" t="str">
            <v>YANIRA PATRICIA PULIDO GONZALEZ</v>
          </cell>
          <cell r="J502" t="str">
            <v>CC</v>
          </cell>
          <cell r="K502">
            <v>1010170688</v>
          </cell>
          <cell r="L502">
            <v>2</v>
          </cell>
          <cell r="M502" t="str">
            <v>Bogotá</v>
          </cell>
          <cell r="N502" t="str">
            <v>N</v>
          </cell>
          <cell r="O502" t="str">
            <v>N/A</v>
          </cell>
          <cell r="P502" t="str">
            <v>N/A</v>
          </cell>
          <cell r="Q502" t="str">
            <v>N/A</v>
          </cell>
          <cell r="R502">
            <v>44959</v>
          </cell>
          <cell r="S502">
            <v>45078</v>
          </cell>
          <cell r="T502">
            <v>119</v>
          </cell>
          <cell r="U502">
            <v>45078</v>
          </cell>
          <cell r="V502">
            <v>15</v>
          </cell>
          <cell r="W50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0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502">
            <v>263</v>
          </cell>
          <cell r="Z502">
            <v>93151501</v>
          </cell>
          <cell r="AA502">
            <v>16193852</v>
          </cell>
          <cell r="AB502">
            <v>16193852</v>
          </cell>
          <cell r="AM502">
            <v>4048463</v>
          </cell>
          <cell r="AQ502" t="str">
            <v>N/A</v>
          </cell>
          <cell r="AR502">
            <v>448</v>
          </cell>
          <cell r="AS502">
            <v>44936</v>
          </cell>
          <cell r="AT502">
            <v>421040152</v>
          </cell>
          <cell r="AU502">
            <v>2444</v>
          </cell>
          <cell r="AV502">
            <v>44958</v>
          </cell>
          <cell r="AW502">
            <v>16193852</v>
          </cell>
          <cell r="AX502" t="str">
            <v>A-02-02-02-008-003-01</v>
          </cell>
          <cell r="AY502" t="str">
            <v>SERVICIOS DE CONSULTORÍA EN ADMINISTRACIÓN Y SERVICIOS DE GESTIÓN; SERVICIOS DE TECNOLOGÍA DE LA INFORMACIÓN</v>
          </cell>
          <cell r="AZ502" t="str">
            <v>SEGUROS DEL ESTADO</v>
          </cell>
          <cell r="BA502" t="str">
            <v>14-44-101173520</v>
          </cell>
          <cell r="BB502">
            <v>44959</v>
          </cell>
          <cell r="BC502" t="str">
            <v>CUMPLIMIENTO</v>
          </cell>
          <cell r="BD502">
            <v>25</v>
          </cell>
          <cell r="BE502">
            <v>4048463</v>
          </cell>
          <cell r="BF502">
            <v>44958</v>
          </cell>
          <cell r="BG502">
            <v>44959</v>
          </cell>
          <cell r="BH502">
            <v>45275</v>
          </cell>
          <cell r="BI502">
            <v>44959</v>
          </cell>
          <cell r="BJ502" t="str">
            <v>D. OTRAS PRESTACIONES</v>
          </cell>
          <cell r="BK502" t="str">
            <v>WILSON RUBIEL VELASQUEZ CASTAÑEDA</v>
          </cell>
          <cell r="BM502">
            <v>79541341</v>
          </cell>
          <cell r="BN502" t="str">
            <v>GRUPO DE VALIDACIÓN DE RESULTADOS DE AUDITORÍA</v>
          </cell>
          <cell r="BO502" t="str">
            <v>GESTOR DE OPERACIONES</v>
          </cell>
          <cell r="BP502" t="str">
            <v>JOSE WILLMAN TORRRES GOMEZ</v>
          </cell>
          <cell r="BQ502" t="str">
            <v>TERMINADO</v>
          </cell>
          <cell r="BR502" t="str">
            <v>FEMENINO</v>
          </cell>
          <cell r="BS502" t="str">
            <v>Bogotá</v>
          </cell>
          <cell r="BT502" t="str">
            <v>Cl 151 A No 115-39 Apto 101 Unidad 4 Suba Compartir 11</v>
          </cell>
          <cell r="BU502">
            <v>8102020</v>
          </cell>
          <cell r="BV502" t="str">
            <v>yanirapulidog@gmail.com</v>
          </cell>
          <cell r="BW502">
            <v>31724</v>
          </cell>
          <cell r="BX502">
            <v>45247</v>
          </cell>
          <cell r="BY502">
            <v>37</v>
          </cell>
          <cell r="BZ502" t="str">
            <v>COMPENSAR</v>
          </cell>
          <cell r="CA502" t="str">
            <v>PORVENIR</v>
          </cell>
          <cell r="CB502" t="str">
            <v>POSITIVA</v>
          </cell>
          <cell r="CC502" t="str">
            <v>TECNICO LABORAL POR COMPETENCIAS AUXILIAR ADMINISTRATIVO</v>
          </cell>
          <cell r="CH502" t="str">
            <v>CO1.PCCNTR.4523960</v>
          </cell>
        </row>
        <row r="503">
          <cell r="C503">
            <v>578</v>
          </cell>
          <cell r="D503" t="str">
            <v>ADRES-CPS-578-2023</v>
          </cell>
          <cell r="E503" t="str">
            <v>CONTRATACION DIRECTA</v>
          </cell>
          <cell r="F503" t="str">
            <v>PRESTACION DE SERVICIOS DE APOYO A LA GESTION</v>
          </cell>
          <cell r="G503" t="str">
            <v>CESION</v>
          </cell>
          <cell r="H503">
            <v>45148</v>
          </cell>
          <cell r="I503" t="str">
            <v>JUAN PABLO ROJAS HERNANDEZ</v>
          </cell>
          <cell r="J503" t="str">
            <v>CC</v>
          </cell>
          <cell r="K503">
            <v>1000588765</v>
          </cell>
          <cell r="L503">
            <v>0</v>
          </cell>
          <cell r="M503" t="str">
            <v>Bogotá</v>
          </cell>
          <cell r="N503" t="str">
            <v>N</v>
          </cell>
          <cell r="O503" t="str">
            <v>N/A</v>
          </cell>
          <cell r="P503" t="str">
            <v>N/A</v>
          </cell>
          <cell r="Q503" t="str">
            <v>N/A</v>
          </cell>
          <cell r="R503">
            <v>45148</v>
          </cell>
          <cell r="S503">
            <v>45291</v>
          </cell>
          <cell r="T503">
            <v>143</v>
          </cell>
          <cell r="U503">
            <v>45291</v>
          </cell>
          <cell r="W503"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503"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v>
          </cell>
          <cell r="Z503">
            <v>80121706</v>
          </cell>
          <cell r="AA503">
            <v>0</v>
          </cell>
          <cell r="AB503">
            <v>0</v>
          </cell>
          <cell r="AE503">
            <v>45148</v>
          </cell>
          <cell r="AF503">
            <v>21995685.800000001</v>
          </cell>
          <cell r="AM503">
            <v>3975124</v>
          </cell>
          <cell r="AQ503" t="str">
            <v>N/A</v>
          </cell>
          <cell r="AR503">
            <v>666</v>
          </cell>
          <cell r="AS503">
            <v>45057</v>
          </cell>
          <cell r="AT503">
            <v>127203968</v>
          </cell>
          <cell r="AU503">
            <v>15447</v>
          </cell>
          <cell r="AV503">
            <v>45148</v>
          </cell>
          <cell r="AW503">
            <v>21995685.800000001</v>
          </cell>
          <cell r="AX503" t="str">
            <v>A-02-02-02-008-003-01</v>
          </cell>
          <cell r="AY503" t="str">
            <v>SERVICIOS DE CONSULTORÍA EN ADMINISTRACIÓN Y SERVICIOS DE GESTIÓN; SERVICIOS DE TECNOLOGÍA DE LA INFORMACIÓN</v>
          </cell>
          <cell r="AZ503" t="str">
            <v>ASEGURADORA SOLIDARIA DE COLOMBIA</v>
          </cell>
          <cell r="BA503" t="str">
            <v>380-47-994000137384</v>
          </cell>
          <cell r="BB503">
            <v>45148</v>
          </cell>
          <cell r="BC503" t="str">
            <v>CUMPLIMIENTO</v>
          </cell>
          <cell r="BD503">
            <v>25</v>
          </cell>
          <cell r="BE503">
            <v>0</v>
          </cell>
          <cell r="BF503">
            <v>45147</v>
          </cell>
          <cell r="BG503">
            <v>45148</v>
          </cell>
          <cell r="BH503">
            <v>45477</v>
          </cell>
          <cell r="BI503">
            <v>45148</v>
          </cell>
          <cell r="BJ503" t="str">
            <v>D. OTRAS PRESTACIONES</v>
          </cell>
          <cell r="BK503" t="str">
            <v>LEIDY JANNETH LUIS CUERVO-MILLER ALEXANDER REINA ESCOBAR RAD  20236400055023 A PARTIR DEL 1 DE SEPTIEMBRE, ALCANCE JAIRO TIRADO MARTINEZ RAD 20236400059393 A PARTIR DEL 1 AL 30 DE SEPTIEMBRE</v>
          </cell>
          <cell r="BM503">
            <v>53062135</v>
          </cell>
          <cell r="BN503" t="str">
            <v>GRUPO DE VALIDACIÓN DE RESULTADOS DE AUDITORÍA</v>
          </cell>
          <cell r="BO503" t="str">
            <v>GESTOR DE OPERACIONES</v>
          </cell>
          <cell r="BQ503" t="str">
            <v>EN EJECUCION</v>
          </cell>
          <cell r="BX503">
            <v>45247</v>
          </cell>
          <cell r="BY503">
            <v>123</v>
          </cell>
        </row>
        <row r="504">
          <cell r="C504">
            <v>31</v>
          </cell>
          <cell r="D504" t="str">
            <v>ADRES-CPS-031-2023</v>
          </cell>
          <cell r="E504" t="str">
            <v>CONTRATACION DIRECTA</v>
          </cell>
          <cell r="F504" t="str">
            <v>PRESTACION DE SERVICIOS DE APOYO A LA GESTION</v>
          </cell>
          <cell r="G504" t="str">
            <v>INICIAL</v>
          </cell>
          <cell r="H504">
            <v>44943</v>
          </cell>
          <cell r="I504" t="str">
            <v>LEIDY ROCIO RIVERA MOYANO</v>
          </cell>
          <cell r="J504" t="str">
            <v>CC</v>
          </cell>
          <cell r="K504">
            <v>1010172191</v>
          </cell>
          <cell r="L504">
            <v>3</v>
          </cell>
          <cell r="M504" t="str">
            <v>Bogotá</v>
          </cell>
          <cell r="N504" t="str">
            <v>N</v>
          </cell>
          <cell r="O504" t="str">
            <v>N/A</v>
          </cell>
          <cell r="P504" t="str">
            <v>N/A</v>
          </cell>
          <cell r="Q504" t="str">
            <v>N/A</v>
          </cell>
          <cell r="R504">
            <v>44946</v>
          </cell>
          <cell r="S504">
            <v>45065</v>
          </cell>
          <cell r="T504">
            <v>119</v>
          </cell>
          <cell r="U504">
            <v>45065</v>
          </cell>
          <cell r="V504" t="str">
            <v>15 TFTL/TL+4 ME O 6 SES+4 ME</v>
          </cell>
          <cell r="W504"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504"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v>
          </cell>
          <cell r="Y504">
            <v>216</v>
          </cell>
          <cell r="Z504">
            <v>93151501</v>
          </cell>
          <cell r="AA504">
            <v>15900496</v>
          </cell>
          <cell r="AB504">
            <v>15900496</v>
          </cell>
          <cell r="AM504">
            <v>3975124</v>
          </cell>
          <cell r="AQ504" t="str">
            <v>N/A</v>
          </cell>
          <cell r="AR504">
            <v>441</v>
          </cell>
          <cell r="AS504">
            <v>44936</v>
          </cell>
          <cell r="AT504">
            <v>63601984</v>
          </cell>
          <cell r="AU504">
            <v>402</v>
          </cell>
          <cell r="AV504">
            <v>44944</v>
          </cell>
          <cell r="AW504">
            <v>15900496</v>
          </cell>
          <cell r="AX504" t="str">
            <v>A-02-02-02-008-003-01</v>
          </cell>
          <cell r="AY504" t="str">
            <v>SERVICIOS DE CONSULTORÍA EN ADMINISTRACIÓN Y SERVICIOS DE GESTIÓN; SERVICIOS DE TECNOLOGÍA DE LA INFORMACIÓN</v>
          </cell>
          <cell r="AZ504" t="str">
            <v>SEGUROS DEL ESTADO</v>
          </cell>
          <cell r="BA504" t="str">
            <v>14-44-101171580</v>
          </cell>
          <cell r="BB504">
            <v>44946</v>
          </cell>
          <cell r="BC504" t="str">
            <v>CUMPLIMIENTO</v>
          </cell>
          <cell r="BD504">
            <v>25</v>
          </cell>
          <cell r="BE504">
            <v>3975124</v>
          </cell>
          <cell r="BF504">
            <v>44943</v>
          </cell>
          <cell r="BG504">
            <v>44946</v>
          </cell>
          <cell r="BH504">
            <v>45260</v>
          </cell>
          <cell r="BI504">
            <v>44945</v>
          </cell>
          <cell r="BJ504" t="str">
            <v>D. OTRAS PRESTACIONES</v>
          </cell>
          <cell r="BK504" t="str">
            <v>LEIDY JANNETH LUIS CUERVO</v>
          </cell>
          <cell r="BM504">
            <v>53062135</v>
          </cell>
          <cell r="BN504" t="str">
            <v>GRUPO DE VALIDACIÓN DE RESULTADOS DE AUDITORÍA</v>
          </cell>
          <cell r="BO504" t="str">
            <v>GESTOR DE OPERACIONES</v>
          </cell>
          <cell r="BP504" t="str">
            <v>ESPERANZA RODRIGUEZ ROLDAN</v>
          </cell>
          <cell r="BQ504" t="str">
            <v>TERMINADO</v>
          </cell>
          <cell r="BR504" t="str">
            <v>FEMENINO</v>
          </cell>
          <cell r="BS504" t="str">
            <v>Bogotá</v>
          </cell>
          <cell r="BT504" t="str">
            <v>Cll 166 BIS - 54C 30 NORTE</v>
          </cell>
          <cell r="BU504"/>
          <cell r="BV504" t="str">
            <v>riverarivera240@hotmail.com</v>
          </cell>
          <cell r="BW504">
            <v>31972</v>
          </cell>
          <cell r="BX504">
            <v>45247</v>
          </cell>
          <cell r="BY504">
            <v>36</v>
          </cell>
          <cell r="BZ504" t="str">
            <v>FAMISANAR</v>
          </cell>
          <cell r="CA504" t="str">
            <v>PORVENIR</v>
          </cell>
          <cell r="CB504" t="str">
            <v>POSITIVA</v>
          </cell>
          <cell r="CC504" t="str">
            <v>TECNOLOGIA EN GESTION ADMINISTRATIVA</v>
          </cell>
          <cell r="CH504" t="str">
            <v>CO1.PCCNTR.4409678</v>
          </cell>
        </row>
        <row r="505">
          <cell r="C505">
            <v>63</v>
          </cell>
          <cell r="D505" t="str">
            <v>ADRES-CPS-063-2023</v>
          </cell>
          <cell r="E505" t="str">
            <v>CONTRATACION DIRECTA</v>
          </cell>
          <cell r="F505" t="str">
            <v>PRESTACION DE SERVICIOS PROFESIONALES</v>
          </cell>
          <cell r="G505" t="str">
            <v>INICIAL</v>
          </cell>
          <cell r="H505">
            <v>44944</v>
          </cell>
          <cell r="I505" t="str">
            <v>JHON CARLOS ORREGO CRUZ</v>
          </cell>
          <cell r="J505" t="str">
            <v>CC</v>
          </cell>
          <cell r="K505">
            <v>1010175137</v>
          </cell>
          <cell r="L505">
            <v>9</v>
          </cell>
          <cell r="M505" t="str">
            <v>Bogotá</v>
          </cell>
          <cell r="N505" t="str">
            <v>N</v>
          </cell>
          <cell r="O505" t="str">
            <v>N/A</v>
          </cell>
          <cell r="P505" t="str">
            <v>N/A</v>
          </cell>
          <cell r="Q505" t="str">
            <v>N/A</v>
          </cell>
          <cell r="R505">
            <v>44946</v>
          </cell>
          <cell r="S505">
            <v>45065</v>
          </cell>
          <cell r="T505">
            <v>119</v>
          </cell>
          <cell r="U505">
            <v>45065</v>
          </cell>
          <cell r="V505" t="str">
            <v>11 TP+E+11 MEP</v>
          </cell>
          <cell r="W505" t="str">
            <v>Prestar servicios profesionales apoyando al Grupo de Gestión Administrativa y Documental de la Dirección Administrativa y Financiera. en la revisión. actualización e implementación de los instrumentos archivísticos y del Sistema de Gestión de Documentos Electrónicos de Archivo (SGDEA); de acuerdo con la normatividad vigente; así como la revisión y actualización de las Tablas de Retención Documental -TRD para su presentación y convalidación ante el Archivo General de la Nación-AGN.</v>
          </cell>
          <cell r="X505" t="str">
            <v>1. Elaborar el plan de trabajo para la ejecución del objeto contractual que deberá ser entregado dentro de los 5 días hábiles siguientes a la susCraipción del acta inicio para aprobación de la supervisión. el cual deberá cumplirse en su integridad. dicho documento será determinado como un producto de este contrato. 2. Gestionar el proceso de actualización de las Tablas de Retención Documental-TRD de la ADRES. para obtener la convalidación de la segunda versión del instrumento archivístico. ante el Archivo General de la Nación-AGN. efectuando los ajustes que sean necesarios conforme a la normatividad vigente. 3. Efectuar la actualización de los documentos conexos con ocasión de la actualización de los instrumentos archivísticos (PGD. PINAR. Política de Gestión Documental) de la ADRES. de acuerdo con la normatividad vigente y conforme a las necesidades que surjan de la operación del Gestor Documental (ORFEO). 4. Apoyar las actividades de revisión y/o seguimiento a la implementación de elementos del componente de Gestión Documental y Administración de Archivos. del Sistema de Gestión de Documentos Electrónicos de Archivo (SGDEA). conforme a lo registrado en el instrumento archivístico Modelo de Requisitos para la Gestión de Documentos Electrónicos – MOREQ y los proyectos asociados que se adelanten en la ADRES para obtener el citado sistema. 5. Apoyar en las actualizaciones de la política para el manejo de los componentes del archivo electrónico (expedientes electrónicos de los procesos digitales). 6. Realizar capacitaciones al personal de la ADRES frente al manejo de la documentación electrónica y física. con el fin de optimizar el funcionamiento del Gestor Documental acorde con la normatividad exigida para tal fin. 7. Realizar capacitaciones al personal de la ADRES consistente en la sensibilización de la importancia del Sistema Integrado de Conservación SIC. 8. Apoyar la actualización del Manual de Gestión Documental para normalizar la Craeación. Conformación y Tratamiento de Expedientes: Electrónicos. Físicos e Híbridos. 9. Elaborar y/o actualizar procedimientos del proceso de gestión documental en caso de requerirse. 10. Actualizar el Mapa de Riesgos de la Gestión Documental. 11. Apoyar la actualización del Esquema de Metadatos para la gestión de documentos electrónicos: metadatos mínimos obligatorios y metadatos múltiples de acuerdo con las necesidades particulares que se presenten para el acceso a la documentación conforme avance el proyecto institucional del (SGDEA). 12. Actualizar el instrumento archivístico Banco Terminológico de Series. Subseries y Tipos Documentales. una vez se cuente con la convalidación de la segunda versión de TRD por parte del Archivo General de la Nación - AGN.13. Actualizar el instrumento archivístico Tablas de Control de Acceso a la Información. una vez
se cuente con la convalidación de la segunda versión de TRD por parte del Archivo General
de la Nación - AGN.
14. Gestionar capacitaciones en materia archivística y ORFEO (dentro del marco del Programa
Específico de capacitación del PGD).
15. Gestionar el proceso de actualización de las Tablas de Retención Documental-TRD de la
ADRES. para obtener la convalidación de la segunda versión del instrumento archivístico.
ante el Archivo General de la Nación-AGN. efectuando los ajustes que sean necesarios
conforme a la normatividad vigente.
16. Brindar apoyo en el desarrollo de actividades definidas para la vigencia 2023 en los
Programas Específicos de Gestión Documental del PGD y de Programas de Conservación
Preventiva y Estrategias de Preservación Digital del Sistema Integrado de Conservación -
SIC.
17. Brindar apoyo y acompañamiento en reuniones relacionadas con el área de Gestión
Documental.
18. Cumplir con las demás actividades que se deriven del objeto y naturaleza del contrato. que
para el efecto la designe la Entidad.</v>
          </cell>
          <cell r="Y505">
            <v>1</v>
          </cell>
          <cell r="Z505">
            <v>93151501</v>
          </cell>
          <cell r="AA505">
            <v>27068700</v>
          </cell>
          <cell r="AB505">
            <v>27068700</v>
          </cell>
          <cell r="AM505">
            <v>6767175</v>
          </cell>
          <cell r="AQ505" t="str">
            <v>N/A</v>
          </cell>
          <cell r="AR505">
            <v>522</v>
          </cell>
          <cell r="AS505">
            <v>44939</v>
          </cell>
          <cell r="AT505">
            <v>27068700</v>
          </cell>
          <cell r="AU505">
            <v>428</v>
          </cell>
          <cell r="AV505">
            <v>44945</v>
          </cell>
          <cell r="AW505">
            <v>27068700</v>
          </cell>
          <cell r="AX505" t="str">
            <v>A-02-02-02-008-003-01</v>
          </cell>
          <cell r="AY505" t="str">
            <v>SERVICIOS DE CONSULTORÍA EN ADMINISTRACIÓN Y SERVICIOS DE GESTIÓN; SERVICIOS DE TECNOLOGÍA DE LA INFORMACIÓN</v>
          </cell>
          <cell r="AZ505" t="str">
            <v>ASEGURADORA SOLIDARIA DE COLOMBIA</v>
          </cell>
          <cell r="BA505" t="str">
            <v>380-47-994000130299</v>
          </cell>
          <cell r="BB505">
            <v>44945</v>
          </cell>
          <cell r="BC505" t="str">
            <v>CUMPLIMIENTO</v>
          </cell>
          <cell r="BD505">
            <v>25</v>
          </cell>
          <cell r="BE505">
            <v>6767175</v>
          </cell>
          <cell r="BF505">
            <v>44944</v>
          </cell>
          <cell r="BG505">
            <v>44946</v>
          </cell>
          <cell r="BH505">
            <v>45250</v>
          </cell>
          <cell r="BI505">
            <v>44946</v>
          </cell>
          <cell r="BJ505" t="str">
            <v xml:space="preserve">D. ADMINISTRATIVA Y FINANCIERA  </v>
          </cell>
          <cell r="BK505" t="str">
            <v>JAIRO ALEJANDRO BARON RUBIANO</v>
          </cell>
          <cell r="BL505"/>
          <cell r="BM505">
            <v>79487157</v>
          </cell>
          <cell r="BN505" t="str">
            <v>GRUPO DE GESTION ADMINISTRATIVA Y DOCUMENTAL</v>
          </cell>
          <cell r="BO505" t="str">
            <v>GESTOR DE OPERACIONES</v>
          </cell>
          <cell r="BP505" t="str">
            <v>LAURA SANCHEZ SANTAMARIA</v>
          </cell>
          <cell r="BQ505" t="str">
            <v>TERMINADO</v>
          </cell>
          <cell r="BR505" t="str">
            <v>MASCULINO</v>
          </cell>
          <cell r="BS505" t="str">
            <v>Bogotá</v>
          </cell>
          <cell r="BT505" t="str">
            <v>Cra 79 C 55 A 34 S</v>
          </cell>
          <cell r="BU505">
            <v>6593007</v>
          </cell>
          <cell r="BV505" t="str">
            <v>jhon.orrego@msn.com</v>
          </cell>
          <cell r="BW505">
            <v>32173</v>
          </cell>
          <cell r="BX505">
            <v>45247</v>
          </cell>
          <cell r="BY505">
            <v>35</v>
          </cell>
          <cell r="BZ505" t="str">
            <v>COMPENSAR</v>
          </cell>
          <cell r="CA505" t="str">
            <v>PORVENIR</v>
          </cell>
          <cell r="CB505" t="str">
            <v>POSITIVA</v>
          </cell>
          <cell r="CC505" t="str">
            <v>CIENCIA DE LA INFORMACION Y LA
DOCUMENTACION. BIBLIOTECOLOGIA Y
ARCHIVISTICA-ESP EN GERENCIA DE
PROYECTOS</v>
          </cell>
          <cell r="CH505" t="str">
            <v>CO1.PCCNTR.4421994</v>
          </cell>
        </row>
        <row r="506">
          <cell r="C506">
            <v>964</v>
          </cell>
          <cell r="D506" t="str">
            <v>ADRES-CPS-964-2023</v>
          </cell>
          <cell r="E506" t="str">
            <v>CONTRATACION DIRECTA</v>
          </cell>
          <cell r="F506" t="str">
            <v>PRESTACION DE SERVICIOS DE APOYO A LA GESTION</v>
          </cell>
          <cell r="G506" t="str">
            <v>INICIAL</v>
          </cell>
          <cell r="H506">
            <v>45219</v>
          </cell>
          <cell r="I506" t="str">
            <v>JUAN PABLO VALLE PITRE</v>
          </cell>
          <cell r="J506" t="str">
            <v>CC</v>
          </cell>
          <cell r="K506">
            <v>1019151845</v>
          </cell>
          <cell r="M506" t="str">
            <v>Bogotá</v>
          </cell>
          <cell r="N506" t="str">
            <v>N</v>
          </cell>
          <cell r="O506" t="str">
            <v>N/A</v>
          </cell>
          <cell r="P506" t="str">
            <v>N/A</v>
          </cell>
          <cell r="Q506" t="str">
            <v>N/A</v>
          </cell>
          <cell r="S506">
            <v>45291</v>
          </cell>
          <cell r="T506">
            <v>45291</v>
          </cell>
          <cell r="U506">
            <v>45291</v>
          </cell>
          <cell r="W506" t="str">
            <v>Apoyar al Grupo de Cobro Coactivo de la Oficina Asesora Jurídica, en el manejo de los gestores documentales y actualización de la gestión relacionada con las funciones del Grupo, control de las PQR y de los títulos trasladados para cobro coactivo</v>
          </cell>
          <cell r="X506" t="str">
            <v>1. Apoyar al Grupo de Cobro Coactivo en las actividades relacionadas con la consecución de la información y documentación que se radique para trámite de los abogados del Grupo con el fin de expedir los actos administrativos que ordenan el cobro. 2. Llevar el control y registro de las reclamaciones reconocidas y pagadas por el FOSYGA hoy Administradora de los Recursos del Sistema General de Seguridad Social en Salud, para el desarrollo de la gestión de cobro, asociado por tercero y actualizadas en la base de gestión que administra el Grupo de Cobro Coactivo 3. Realizar el reparto a los abogados para sustanciación de los procesos de cobro, conforme al plan de acción, los criterios de priorización y/o directrices de la supervisión del presente contrato. 4. Recibir los títulos ejecutivos trasladados al Grupo de Cobro, verificar su información básica e ingresarla a las bases de control de gestión del Grupo de Cobro. 5. Llevar el control y registro de los actos administrativos trasladados al Grupo de Cobro de la Oficina Asesora Jurídica para el desarrollo de gestión coactiva, asociado por tercero. 6. Apoyar en todas las actividades administrativas necesarias en el manejo de la documentación, informes y actos administrativos emitidos por el Grupo de Cobro Coactivo para ejercer el cobro persuasivo y coactivo, a fin de recuperar la cartera de
acuerdo a la normatividad vigente y a las directrices de la supervisión del presente
contrato.
7. Recibir la correspondencia de entrada a través del sistema de gestión documental
Orfeo, analizarla y realizar el reparto de las peticiones y/o recursos entre los abogados
para su gestión, así como suministrar los informes de control a la Coordinación del Grupo
de Cobro.
8. Revisar, clasificar y dar trámite a los documentos relacionados con las devoluciones
de conformidad con los criterios fijados por la Oficina Asesora Jurídica para desarrollar
la función de Cobro Persuasivo y Coactivo.
9. Revisar y mantener actualizada la información en los archivos de información de Cobro
Persuasivo y Coactivo, llevando la trazabilidad y registro de la gestión de cobro en las
bases de datos, en el Orfeo… en los términos indicados por la supervisión del contrato
10. Realizar de manera eficiente la gestión, validación y depuración de los archivos de
información de la oficina jurídica – Grupo de Cobro Coactivo, con base en los criterios
legalmente establecidos por la Coordinación del Grupo de Cobro Coactivo, haciendo uso
de los aplicativos dispuestos para el desarrollo de dicha actividad.
11. Bridar el apoyo administrativo necesario a los abogados del Grupo de Cobro
Coactivos para la elaboración de los informes sobre la gestión del Grupo de Cobro.
12. Las demás actividades operativas que se deriven del objeto y naturaleza del contrato,
que se requieran para el cumplimiento de las funciones asignadas a la Oficina Asesora
Jurídica – Grupo Cobro Coactivo.</v>
          </cell>
          <cell r="Y506">
            <v>629</v>
          </cell>
          <cell r="AA506">
            <v>16800000</v>
          </cell>
          <cell r="AB506">
            <v>16800000</v>
          </cell>
          <cell r="AM506">
            <v>4200000</v>
          </cell>
          <cell r="AQ506" t="str">
            <v>N/A</v>
          </cell>
          <cell r="AR506">
            <v>891</v>
          </cell>
          <cell r="AS506">
            <v>45198</v>
          </cell>
          <cell r="AT506">
            <v>16800000</v>
          </cell>
          <cell r="AX506" t="str">
            <v>A-02-02-02-008-003-09</v>
          </cell>
          <cell r="AY506" t="str">
            <v>OTROS SERVICIOS PROFESIONALES Y TÉCNICOS N.C.P.</v>
          </cell>
          <cell r="BC506" t="str">
            <v>CUMPLIMIENTO</v>
          </cell>
          <cell r="BD506">
            <v>25</v>
          </cell>
          <cell r="BE506">
            <v>4200000</v>
          </cell>
          <cell r="BP506" t="str">
            <v>DIANA CAROLINA BONILLA RODRIGUEZ</v>
          </cell>
          <cell r="BQ506" t="str">
            <v>EN EJECUCION</v>
          </cell>
          <cell r="BR506" t="str">
            <v>MASCULINO</v>
          </cell>
        </row>
        <row r="507">
          <cell r="C507">
            <v>34</v>
          </cell>
          <cell r="D507" t="str">
            <v>ADRES-CPS-034-2023</v>
          </cell>
          <cell r="E507" t="str">
            <v>CONTRATACION DIRECTA</v>
          </cell>
          <cell r="F507" t="str">
            <v>PRESTACION DE SERVICIOS DE APOYO A LA GESTION</v>
          </cell>
          <cell r="G507" t="str">
            <v>INICIAL</v>
          </cell>
          <cell r="H507">
            <v>44943</v>
          </cell>
          <cell r="I507" t="str">
            <v>JESIKA ELISET DUARTE VEGA</v>
          </cell>
          <cell r="J507" t="str">
            <v>CC</v>
          </cell>
          <cell r="K507">
            <v>1010175431</v>
          </cell>
          <cell r="L507">
            <v>1</v>
          </cell>
          <cell r="M507" t="str">
            <v>Bogotá</v>
          </cell>
          <cell r="N507" t="str">
            <v>N</v>
          </cell>
          <cell r="O507" t="str">
            <v>N/A</v>
          </cell>
          <cell r="P507" t="str">
            <v>N/A</v>
          </cell>
          <cell r="Q507" t="str">
            <v>N/A</v>
          </cell>
          <cell r="R507">
            <v>44946</v>
          </cell>
          <cell r="S507">
            <v>45065</v>
          </cell>
          <cell r="T507">
            <v>119</v>
          </cell>
          <cell r="U507">
            <v>45065</v>
          </cell>
          <cell r="V507" t="str">
            <v>15 TFTL/TL+4 ME O 6 SES+4 ME</v>
          </cell>
          <cell r="W507"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507"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v>
          </cell>
          <cell r="Y507">
            <v>577</v>
          </cell>
          <cell r="Z507">
            <v>93151501</v>
          </cell>
          <cell r="AA507">
            <v>15900496</v>
          </cell>
          <cell r="AB507">
            <v>15900496</v>
          </cell>
          <cell r="AM507">
            <v>3975124</v>
          </cell>
          <cell r="AQ507" t="str">
            <v>N/A</v>
          </cell>
          <cell r="AR507">
            <v>441</v>
          </cell>
          <cell r="AS507">
            <v>44936</v>
          </cell>
          <cell r="AT507">
            <v>63601984</v>
          </cell>
          <cell r="AU507">
            <v>429</v>
          </cell>
          <cell r="AV507">
            <v>44945</v>
          </cell>
          <cell r="AW507">
            <v>15900496</v>
          </cell>
          <cell r="AX507" t="str">
            <v>A-02-02-02-008-003-01</v>
          </cell>
          <cell r="AY507" t="str">
            <v>SERVICIOS DE CONSULTORÍA EN ADMINISTRACIÓN Y SERVICIOS DE GESTIÓN; SERVICIOS DE TECNOLOGÍA DE LA INFORMACIÓN</v>
          </cell>
          <cell r="AZ507" t="str">
            <v>ASEGURADORA SOLIDARIA DE COLOMBIA</v>
          </cell>
          <cell r="BA507" t="str">
            <v>380-47-994000130209</v>
          </cell>
          <cell r="BB507">
            <v>44944</v>
          </cell>
          <cell r="BC507" t="str">
            <v>CUMPLIMIENTO</v>
          </cell>
          <cell r="BD507">
            <v>25</v>
          </cell>
          <cell r="BE507">
            <v>3975124</v>
          </cell>
          <cell r="BF507">
            <v>44943</v>
          </cell>
          <cell r="BG507">
            <v>44945</v>
          </cell>
          <cell r="BH507">
            <v>45250</v>
          </cell>
          <cell r="BI507">
            <v>44945</v>
          </cell>
          <cell r="BJ507" t="str">
            <v>D. OTRAS PRESTACIONES</v>
          </cell>
          <cell r="BK507" t="str">
            <v>MAYRA ALEJANDRA PEREZ BEJARANO</v>
          </cell>
          <cell r="BM507">
            <v>1026550881</v>
          </cell>
          <cell r="BN507" t="str">
            <v>GRUPO DE VERIFICACIÓN Y AUDITORÍA DE CUENTAS</v>
          </cell>
          <cell r="BO507" t="str">
            <v>GESTOR DE OPERACIONES</v>
          </cell>
          <cell r="BP507" t="str">
            <v>ESPERANZA RODRIGUEZ ROLDAN</v>
          </cell>
          <cell r="BQ507" t="str">
            <v>TERMINADO</v>
          </cell>
          <cell r="BR507" t="str">
            <v>FEMENINO</v>
          </cell>
          <cell r="BS507" t="str">
            <v>Bogotá</v>
          </cell>
          <cell r="BT507" t="str">
            <v>Cra 50 c No 39 a 28 sur</v>
          </cell>
          <cell r="BU507">
            <v>3187549434</v>
          </cell>
          <cell r="BV507" t="str">
            <v>Jduartevega@gmail.com</v>
          </cell>
          <cell r="BW507">
            <v>32198</v>
          </cell>
          <cell r="BX507">
            <v>45247</v>
          </cell>
          <cell r="BY507">
            <v>35</v>
          </cell>
          <cell r="BZ507" t="str">
            <v>ALIANSALUD</v>
          </cell>
          <cell r="CA507" t="str">
            <v>COLPENSIONES</v>
          </cell>
          <cell r="CB507" t="str">
            <v>POSITIVA</v>
          </cell>
          <cell r="CC507" t="str">
            <v>ADM DE EMPERSAS COMERCIALES</v>
          </cell>
          <cell r="CH507" t="str">
            <v>CO1.PCCNTR.4410365</v>
          </cell>
        </row>
        <row r="508">
          <cell r="C508">
            <v>524</v>
          </cell>
          <cell r="D508" t="str">
            <v>ADRES-CPS-524-2023</v>
          </cell>
          <cell r="E508" t="str">
            <v>CONTRATACION DIRECTA</v>
          </cell>
          <cell r="F508" t="str">
            <v>PRESTACION DE SERVICIOS DE APOYO A LA GESTION</v>
          </cell>
          <cell r="G508" t="str">
            <v>INICIAL</v>
          </cell>
          <cell r="H508">
            <v>45065</v>
          </cell>
          <cell r="I508" t="str">
            <v>JESIKA ELISET DUARTE VEGA</v>
          </cell>
          <cell r="J508" t="str">
            <v>CC</v>
          </cell>
          <cell r="K508">
            <v>1010175431</v>
          </cell>
          <cell r="L508">
            <v>1</v>
          </cell>
          <cell r="M508" t="str">
            <v>Bogotá</v>
          </cell>
          <cell r="N508" t="str">
            <v>N</v>
          </cell>
          <cell r="O508" t="str">
            <v>N/A</v>
          </cell>
          <cell r="P508" t="str">
            <v>N/A</v>
          </cell>
          <cell r="Q508" t="str">
            <v>N/A</v>
          </cell>
          <cell r="R508">
            <v>45071</v>
          </cell>
          <cell r="S508">
            <v>45291</v>
          </cell>
          <cell r="T508">
            <v>76</v>
          </cell>
          <cell r="U508">
            <v>45147</v>
          </cell>
          <cell r="W508"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v>
          </cell>
          <cell r="X508" t="str">
            <v xml:space="preserve">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 </v>
          </cell>
          <cell r="Z508">
            <v>80121706</v>
          </cell>
          <cell r="AA508">
            <v>31800992</v>
          </cell>
          <cell r="AB508">
            <v>31800992</v>
          </cell>
          <cell r="AM508">
            <v>3975124</v>
          </cell>
          <cell r="AQ508" t="str">
            <v>N/A</v>
          </cell>
          <cell r="AR508">
            <v>666</v>
          </cell>
          <cell r="AS508">
            <v>45057</v>
          </cell>
          <cell r="AT508">
            <v>127203968</v>
          </cell>
          <cell r="AU508">
            <v>8140</v>
          </cell>
          <cell r="AV508">
            <v>45065</v>
          </cell>
          <cell r="AW508">
            <v>31800992</v>
          </cell>
          <cell r="AX508" t="str">
            <v>A-02-02-02-008-003-01</v>
          </cell>
          <cell r="AY508" t="str">
            <v>SERVICIOS DE CONSULTORÍA EN ADMINISTRACIÓN Y SERVICIOS DE GESTIÓN; SERVICIOS DE TECNOLOGÍA DE LA INFORMACIÓN</v>
          </cell>
          <cell r="AZ508" t="str">
            <v>ASEGURADORA SOLIDARIA DE COLOMBIA</v>
          </cell>
          <cell r="BA508" t="str">
            <v>380 47 994000135305</v>
          </cell>
          <cell r="BB508">
            <v>45069</v>
          </cell>
          <cell r="BC508" t="str">
            <v>CUMPLIMIENTO</v>
          </cell>
          <cell r="BD508">
            <v>25</v>
          </cell>
          <cell r="BE508">
            <v>7950248</v>
          </cell>
          <cell r="BF508">
            <v>45065</v>
          </cell>
          <cell r="BG508">
            <v>45069</v>
          </cell>
          <cell r="BH508">
            <v>45476</v>
          </cell>
          <cell r="BI508">
            <v>45070</v>
          </cell>
          <cell r="BJ508" t="str">
            <v>D. OTRAS PRESTACIONES</v>
          </cell>
          <cell r="BK508" t="str">
            <v>MAYRA ALEJANDRA PEREZ BEJARANO</v>
          </cell>
          <cell r="BM508">
            <v>1026550881</v>
          </cell>
          <cell r="BN508" t="str">
            <v>GRUPO DE VERIFICACIÓN Y AUDITORÍA DE CUENTAS</v>
          </cell>
          <cell r="BO508" t="str">
            <v>GESTOR DE OPERACIONES</v>
          </cell>
          <cell r="BP508" t="str">
            <v>ROSA ELIANA RODRIGUEZ BERNAL</v>
          </cell>
          <cell r="BQ508" t="str">
            <v>TERMINADO</v>
          </cell>
          <cell r="BX508">
            <v>45247</v>
          </cell>
          <cell r="BY508">
            <v>123</v>
          </cell>
        </row>
        <row r="509">
          <cell r="C509">
            <v>388</v>
          </cell>
          <cell r="D509" t="str">
            <v>ADRES-CPS-388-2023</v>
          </cell>
          <cell r="E509" t="str">
            <v>CONTRATACION DIRECTA</v>
          </cell>
          <cell r="F509" t="str">
            <v>PRESTACION DE SERVICIOS PROFESIONALES</v>
          </cell>
          <cell r="G509" t="str">
            <v>INICIAL</v>
          </cell>
          <cell r="H509">
            <v>44985</v>
          </cell>
          <cell r="I509" t="str">
            <v>FREDY ALEXANDER ROJAS JUNCA</v>
          </cell>
          <cell r="J509" t="str">
            <v>CC</v>
          </cell>
          <cell r="K509">
            <v>1010177434</v>
          </cell>
          <cell r="L509">
            <v>0</v>
          </cell>
          <cell r="M509" t="str">
            <v>Bogotá</v>
          </cell>
          <cell r="N509" t="str">
            <v>N</v>
          </cell>
          <cell r="O509" t="str">
            <v>N/A</v>
          </cell>
          <cell r="P509" t="str">
            <v>N/A</v>
          </cell>
          <cell r="Q509" t="str">
            <v>N/A</v>
          </cell>
          <cell r="R509">
            <v>44988</v>
          </cell>
          <cell r="S509">
            <v>45109</v>
          </cell>
          <cell r="T509">
            <v>121</v>
          </cell>
          <cell r="U509">
            <v>45109</v>
          </cell>
          <cell r="V509" t="str">
            <v>14 TP</v>
          </cell>
          <cell r="W509" t="str">
            <v>Prestar servicios profesionales para apoyar a las dependencias de la ADRES en el proceso de notificación de actos administrativos expedidos por la entidad.</v>
          </cell>
          <cell r="X509" t="str">
            <v>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Y509"/>
          <cell r="Z509">
            <v>93151501</v>
          </cell>
          <cell r="AA509">
            <v>17046168</v>
          </cell>
          <cell r="AB509">
            <v>17046168</v>
          </cell>
          <cell r="AC509"/>
          <cell r="AD509"/>
          <cell r="AE509"/>
          <cell r="AF509"/>
          <cell r="AG509"/>
          <cell r="AH509"/>
          <cell r="AI509"/>
          <cell r="AJ509"/>
          <cell r="AK509"/>
          <cell r="AL509"/>
          <cell r="AM509">
            <v>4261542</v>
          </cell>
          <cell r="AN509"/>
          <cell r="AO509"/>
          <cell r="AP509"/>
          <cell r="AQ509" t="str">
            <v>N/A</v>
          </cell>
          <cell r="AR509">
            <v>553</v>
          </cell>
          <cell r="AS509">
            <v>44945</v>
          </cell>
          <cell r="AT509">
            <v>153415512</v>
          </cell>
          <cell r="AU509">
            <v>4340</v>
          </cell>
          <cell r="AV509">
            <v>44986</v>
          </cell>
          <cell r="AW509">
            <v>17046168</v>
          </cell>
          <cell r="AX509" t="str">
            <v>A-02-02-02-008- 003-09</v>
          </cell>
          <cell r="AY509" t="str">
            <v>OTROS SERVICIOS PROFESIONALES Y TÉCNICOS N.C.P</v>
          </cell>
          <cell r="AZ509" t="str">
            <v>SEGUROS DEL ESTADO</v>
          </cell>
          <cell r="BA509" t="str">
            <v>25-46-101026333</v>
          </cell>
          <cell r="BB509">
            <v>44984</v>
          </cell>
          <cell r="BC509" t="str">
            <v>CUMPLIMIENTO</v>
          </cell>
          <cell r="BD509">
            <v>25</v>
          </cell>
          <cell r="BE509">
            <v>4261542</v>
          </cell>
          <cell r="BF509">
            <v>44984</v>
          </cell>
          <cell r="BG509">
            <v>44986</v>
          </cell>
          <cell r="BH509">
            <v>45292</v>
          </cell>
          <cell r="BI509">
            <v>44986</v>
          </cell>
          <cell r="BJ509" t="str">
            <v>O. ASESORA JURIDICA</v>
          </cell>
          <cell r="BK509" t="str">
            <v>LUIS MIGUEL RODRIGUEZ GARZON</v>
          </cell>
          <cell r="BL509"/>
          <cell r="BM509">
            <v>79882728</v>
          </cell>
          <cell r="BN509" t="str">
            <v>O. ASESORA JURIDICA</v>
          </cell>
          <cell r="BO509" t="str">
            <v>JEFE</v>
          </cell>
          <cell r="BP509" t="str">
            <v>KELLY JHOANA ITURRIAGO TORREGROSA</v>
          </cell>
          <cell r="BQ509" t="str">
            <v>TERMINADO</v>
          </cell>
          <cell r="BR509" t="str">
            <v>MASCULINO</v>
          </cell>
          <cell r="BS509" t="str">
            <v>Bogotá</v>
          </cell>
          <cell r="BT509" t="str">
            <v>Cra 92 - 75 58 EDIFICIO BERLIN APT 501</v>
          </cell>
          <cell r="BU509">
            <v>6946306</v>
          </cell>
          <cell r="BV509" t="str">
            <v>homer.ydderf@gmail.com</v>
          </cell>
          <cell r="BW509">
            <v>32336</v>
          </cell>
          <cell r="BX509">
            <v>45247</v>
          </cell>
          <cell r="BY509">
            <v>35</v>
          </cell>
          <cell r="BZ509" t="str">
            <v>SANITAS</v>
          </cell>
          <cell r="CA509" t="str">
            <v>PORVENIR</v>
          </cell>
          <cell r="CB509" t="str">
            <v>POSITIVA</v>
          </cell>
          <cell r="CC509" t="str">
            <v>CONTADURIA PUBLICA-ESP EN REVISORIA
FISCAL Y AUDITORIA FORENSE</v>
          </cell>
          <cell r="CD509"/>
          <cell r="CE509"/>
          <cell r="CF509"/>
          <cell r="CG509"/>
          <cell r="CH509" t="str">
            <v>CO1.PCCNTR.4698707</v>
          </cell>
          <cell r="CI509"/>
          <cell r="CJ509"/>
          <cell r="CK509"/>
          <cell r="CL509"/>
          <cell r="CM509"/>
          <cell r="CN509"/>
          <cell r="CO509"/>
        </row>
        <row r="510">
          <cell r="C510">
            <v>417</v>
          </cell>
          <cell r="D510" t="str">
            <v>ADRES-CPS-417-2023</v>
          </cell>
          <cell r="E510" t="str">
            <v>CONTRATACION DIRECTA</v>
          </cell>
          <cell r="F510" t="str">
            <v>PRESTACION DE SERVICIOS DE APOYO A LA GESTION</v>
          </cell>
          <cell r="G510" t="str">
            <v>INICIAL</v>
          </cell>
          <cell r="H510">
            <v>45040</v>
          </cell>
          <cell r="I510" t="str">
            <v>JUAN SEBASTIAN ARIAS ACERO</v>
          </cell>
          <cell r="J510" t="str">
            <v>CC</v>
          </cell>
          <cell r="K510">
            <v>1019037807</v>
          </cell>
          <cell r="L510">
            <v>7</v>
          </cell>
          <cell r="M510" t="str">
            <v>Bogotá</v>
          </cell>
          <cell r="N510" t="str">
            <v>N</v>
          </cell>
          <cell r="O510" t="str">
            <v>N/A</v>
          </cell>
          <cell r="P510" t="str">
            <v>N/A</v>
          </cell>
          <cell r="Q510" t="str">
            <v>N/A</v>
          </cell>
          <cell r="R510">
            <v>45041</v>
          </cell>
          <cell r="S510">
            <v>45291</v>
          </cell>
          <cell r="T510">
            <v>250</v>
          </cell>
          <cell r="U510">
            <v>45291</v>
          </cell>
          <cell r="V510" t="str">
            <v>15 TFTL/TL+4 ME O 6 SES+4 ME</v>
          </cell>
          <cell r="W510"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10"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510">
            <v>93151501</v>
          </cell>
          <cell r="AA510">
            <v>38460399</v>
          </cell>
          <cell r="AB510">
            <v>38460399</v>
          </cell>
          <cell r="AM510">
            <v>4048463</v>
          </cell>
          <cell r="AQ510" t="str">
            <v>N/A</v>
          </cell>
          <cell r="AR510">
            <v>605</v>
          </cell>
          <cell r="AS510">
            <v>45016</v>
          </cell>
          <cell r="AT510">
            <v>1999940748</v>
          </cell>
          <cell r="AU510">
            <v>6180</v>
          </cell>
          <cell r="AV510">
            <v>45040</v>
          </cell>
          <cell r="AW510">
            <v>38460399</v>
          </cell>
          <cell r="AX510" t="str">
            <v>A-02-02-02-008-003-01</v>
          </cell>
          <cell r="AY510" t="str">
            <v>SERVICIOS DE CONSULTORÍA EN ADMINISTRACIÓN Y SERVICIOS DE GESTIÓN; SERVICIOS DE TECNOLOGÍA DE LA INFORMACIÓN</v>
          </cell>
          <cell r="AZ510" t="str">
            <v>SEGUROS DEL ESTADO</v>
          </cell>
          <cell r="BA510" t="str">
            <v>14-44-101180638</v>
          </cell>
          <cell r="BB510">
            <v>45040</v>
          </cell>
          <cell r="BC510" t="str">
            <v>CUMPLIMIENTO</v>
          </cell>
          <cell r="BD510">
            <v>25</v>
          </cell>
          <cell r="BE510">
            <v>9615099.75</v>
          </cell>
          <cell r="BF510">
            <v>45040</v>
          </cell>
          <cell r="BG510">
            <v>45041</v>
          </cell>
          <cell r="BH510">
            <v>45483</v>
          </cell>
          <cell r="BI510">
            <v>45041</v>
          </cell>
          <cell r="BJ510" t="str">
            <v>D. OTRAS PRESTACIONES</v>
          </cell>
          <cell r="BK510" t="str">
            <v>HEIDY PATRICIA PARRA CHAVARRO</v>
          </cell>
          <cell r="BM510">
            <v>52455010</v>
          </cell>
          <cell r="BN510" t="str">
            <v>GRUPO DE GESTIÓN DE RECONOCIMIENTOS</v>
          </cell>
          <cell r="BO510" t="str">
            <v>GESTOR DE OPERACIONES</v>
          </cell>
          <cell r="BP510" t="str">
            <v>KELLY JHOANA ITURRIAGO TORREGROSA</v>
          </cell>
          <cell r="BQ510" t="str">
            <v>EN EJECUCION</v>
          </cell>
          <cell r="BX510">
            <v>45247</v>
          </cell>
          <cell r="BY510">
            <v>123</v>
          </cell>
        </row>
        <row r="511">
          <cell r="C511">
            <v>11</v>
          </cell>
          <cell r="D511" t="str">
            <v>ADRES-CPS-011-2023</v>
          </cell>
          <cell r="E511" t="str">
            <v>CONTRATACION DIRECTA</v>
          </cell>
          <cell r="F511" t="str">
            <v>PRESTACION DE SERVICIOS PROFESIONALES</v>
          </cell>
          <cell r="G511" t="str">
            <v>INICIAL</v>
          </cell>
          <cell r="H511">
            <v>44938</v>
          </cell>
          <cell r="I511" t="str">
            <v>LUIS FELIPE MOLINA SANCHEZ</v>
          </cell>
          <cell r="J511" t="str">
            <v>CC</v>
          </cell>
          <cell r="K511">
            <v>1010188279</v>
          </cell>
          <cell r="L511">
            <v>2</v>
          </cell>
          <cell r="M511" t="str">
            <v>Bogotá</v>
          </cell>
          <cell r="N511" t="str">
            <v>N</v>
          </cell>
          <cell r="O511" t="str">
            <v>N/A</v>
          </cell>
          <cell r="P511" t="str">
            <v>N/A</v>
          </cell>
          <cell r="Q511" t="str">
            <v>N/A</v>
          </cell>
          <cell r="R511">
            <v>44938</v>
          </cell>
          <cell r="S511">
            <v>45057</v>
          </cell>
          <cell r="T511">
            <v>119</v>
          </cell>
          <cell r="U511">
            <v>45057</v>
          </cell>
          <cell r="V511" t="str">
            <v>9 TP+E+23MPR</v>
          </cell>
          <cell r="W511" t="str">
            <v xml:space="preserve">Prestar servicios profesionales al Grupo de Gestión Financiera Interna de la Dirección Administrativa y Financiera de la ADRES. en los procedimientos relacionados con las operaciones financieras asociadas a la causación de cuentas por pagar y liquidación de retenciones. conforme a la normatividad vigente en Colombia. de contratos de prestación de servicios establecidos con la ADRES. así como actividades de seguimiento y análisis en la elaboración de informes asociados a estados financieros mensuales </v>
          </cell>
          <cell r="X511" t="str">
            <v xml:space="preserve">1. Revisar. registrar y/o contabilizar la causación de cuentas por pagar. así como liquidar
las retenciones conforme a la normatividad vigente en Colombia. de los contratos
susCraitos con la ADRES.
2. Analizar y hacer seguimiento a los reportes que se generen sobre las operaciones y
verificarlos contra las cifras de control o la información generada por las diferentes áreas
para asegurar la consistencia de la información contable.
3. Atender las consultas y requerimientos relacionados con la información contable de la
coordinación financiera. formuladas por personal interno y externo de la ADRES.
4. Realizar las labores de seguimiento. análisis. ajustes y generación de los informes para
el cierre financiero mensual y demás informes contables solicitados por la supervisión.
5. Realizar y entregar los informes de carácter financiero. estadístico sobre las operaciones
financieras y los análisis requeridos para sustentar los estados financieros de la Unidad
de Gestión General de la ADRES.
6. Efectuar las actividades relacionadas con el seguimiento de la información recibida sobre
las operaciones financieras y verificar su correcto registro en la contabilidad de acuerdo
con los lineamientos y parámetros establecidos para la ADRES y según las normas de la
Contaduría General de la Nación para el sector público.
7. Realizar las recomendaciones y sugerencias que estime pertinentes en las acciones de
mejoramiento continuo de los procesos asociados a la Contabilidad de la Unidad de
Gestión General
8. Realizar seguimiento. conciliación y gestión a las operaciones reciprocas de la Unidad de
Gestión General.
9. Elaborar informes y reportes de seguimiento que requiera la Entidad y que estén
relacionados con el objeto contractual.
10. Realizar la revisión de los documentos soportes de operaciones financieras conforme las
disposiciones legales en materia contable. que le sean asignados por el supervisor.
11. Las demás actividades que se deriven del objeto y naturaleza del contrato. que para el
efecto le designe la Entidad. </v>
          </cell>
          <cell r="Y511">
            <v>10</v>
          </cell>
          <cell r="Z511">
            <v>93151501</v>
          </cell>
          <cell r="AA511">
            <v>32000000</v>
          </cell>
          <cell r="AB511">
            <v>32000000</v>
          </cell>
          <cell r="AC511"/>
          <cell r="AD511"/>
          <cell r="AE511"/>
          <cell r="AF511"/>
          <cell r="AG511"/>
          <cell r="AH511"/>
          <cell r="AI511"/>
          <cell r="AJ511"/>
          <cell r="AK511"/>
          <cell r="AL511"/>
          <cell r="AM511">
            <v>8000000</v>
          </cell>
          <cell r="AN511"/>
          <cell r="AO511"/>
          <cell r="AP511"/>
          <cell r="AQ511" t="str">
            <v>N/A</v>
          </cell>
          <cell r="AR511">
            <v>386</v>
          </cell>
          <cell r="AS511">
            <v>44932</v>
          </cell>
          <cell r="AT511">
            <v>32000000</v>
          </cell>
          <cell r="AU511">
            <v>372</v>
          </cell>
          <cell r="AV511">
            <v>44938</v>
          </cell>
          <cell r="AW511">
            <v>32000000</v>
          </cell>
          <cell r="AX511" t="str">
            <v>A-02-02-02-008-003-01</v>
          </cell>
          <cell r="AY511" t="str">
            <v>SERVICIOS DE CONSULTORÍA EN ADMINISTRACIÓN Y SERVICIOS DE GESTIÓN; SERVICIOS DE TECNOLOGÍA DE LA INFORMACIÓN</v>
          </cell>
          <cell r="AZ511" t="str">
            <v>ASEGURADORA SOLIDARIA DE COLOMBIA</v>
          </cell>
          <cell r="BA511" t="str">
            <v>310-47-994000007007</v>
          </cell>
          <cell r="BB511">
            <v>44938</v>
          </cell>
          <cell r="BC511" t="str">
            <v>CUMPLIMIENTO</v>
          </cell>
          <cell r="BD511">
            <v>25</v>
          </cell>
          <cell r="BE511">
            <v>8000000</v>
          </cell>
          <cell r="BF511">
            <v>44938</v>
          </cell>
          <cell r="BG511">
            <v>44938</v>
          </cell>
          <cell r="BH511">
            <v>45245</v>
          </cell>
          <cell r="BI511">
            <v>44938</v>
          </cell>
          <cell r="BJ511" t="str">
            <v>D. ADMINISTRATIVA Y FINANCIERA</v>
          </cell>
          <cell r="BK511" t="str">
            <v>YULY ANDREA GOMEZ GUTIERREZ</v>
          </cell>
          <cell r="BL511"/>
          <cell r="BM511">
            <v>52528416</v>
          </cell>
          <cell r="BN511" t="str">
            <v xml:space="preserve"> GRUPO INTERNO DE GESTION FINANCIERA</v>
          </cell>
          <cell r="BO511" t="str">
            <v>COORDINADORA</v>
          </cell>
          <cell r="BP511" t="str">
            <v>LAURA SANCHEZ SANTAMARIA</v>
          </cell>
          <cell r="BQ511" t="str">
            <v>TERMINADO</v>
          </cell>
          <cell r="BR511" t="str">
            <v>MASCULINO</v>
          </cell>
          <cell r="BS511" t="str">
            <v>Bogotá</v>
          </cell>
          <cell r="BT511" t="str">
            <v>Cl 54 C Sur 86 B 21 BRR Chicala</v>
          </cell>
          <cell r="BU511">
            <v>3016428460</v>
          </cell>
          <cell r="BV511" t="str">
            <v>felipemolina@hotmail.es</v>
          </cell>
          <cell r="BW511">
            <v>32906</v>
          </cell>
          <cell r="BX511">
            <v>45247</v>
          </cell>
          <cell r="BY511">
            <v>33</v>
          </cell>
          <cell r="BZ511" t="str">
            <v>SANITAS</v>
          </cell>
          <cell r="CA511" t="str">
            <v>COLFONDOS</v>
          </cell>
          <cell r="CB511" t="str">
            <v>POSITIVA</v>
          </cell>
          <cell r="CC511" t="str">
            <v>CONTADOR PUBLICO-MAESTRIA EN TRIBUTACION</v>
          </cell>
          <cell r="CD511"/>
          <cell r="CE511"/>
          <cell r="CF511"/>
          <cell r="CG511"/>
          <cell r="CH511" t="str">
            <v>CO1.PCCNTR.4391041</v>
          </cell>
          <cell r="CI511"/>
          <cell r="CJ511"/>
          <cell r="CK511"/>
          <cell r="CL511"/>
          <cell r="CM511"/>
          <cell r="CN511"/>
          <cell r="CO511"/>
        </row>
        <row r="512">
          <cell r="C512">
            <v>540</v>
          </cell>
          <cell r="D512" t="str">
            <v>ADRES-CPS-540-2023</v>
          </cell>
          <cell r="E512" t="str">
            <v>CONTRATACION DIRECTA</v>
          </cell>
          <cell r="F512" t="str">
            <v>PRESTACION DE SERVICIOS PROFESIONALES</v>
          </cell>
          <cell r="G512" t="str">
            <v>INICIAL</v>
          </cell>
          <cell r="H512">
            <v>45064</v>
          </cell>
          <cell r="I512" t="str">
            <v>JUAN SEBASTIAN CASTELBLANCO GARCIA</v>
          </cell>
          <cell r="J512" t="str">
            <v>CC</v>
          </cell>
          <cell r="K512">
            <v>1010240919</v>
          </cell>
          <cell r="L512">
            <v>1</v>
          </cell>
          <cell r="M512" t="str">
            <v>Bogotá</v>
          </cell>
          <cell r="N512" t="str">
            <v>N</v>
          </cell>
          <cell r="O512" t="str">
            <v>N/A</v>
          </cell>
          <cell r="P512" t="str">
            <v>N/A</v>
          </cell>
          <cell r="Q512" t="str">
            <v>N/A</v>
          </cell>
          <cell r="R512">
            <v>45065</v>
          </cell>
          <cell r="S512">
            <v>45291</v>
          </cell>
          <cell r="T512">
            <v>226</v>
          </cell>
          <cell r="U512">
            <v>45291</v>
          </cell>
          <cell r="W512" t="str">
            <v>Prestar sus servicios profesionales en la Oficina Asesora Jurídica para tramitar las acciones constitucionales y demás asuntos derivados de éstas, que se instauren contra la Administradora de los Recursos del Sistema General de Seguridad Social en Salud - ADRES o contra el entonces FOSYGA</v>
          </cell>
          <cell r="X512" t="str">
            <v>a) En relación con acciones de tutela. 
1.	Apoyar en la clasificación de los radicados relacionados con acciones de tutela que le sean asignadas para trámite.
2.	Solicitar los insumos técnicos a las distintas áreas de la ADRES o de entidades diferentes a ella en las accio-nes de tutela asignadas. 
3.	Proyectar las respuestas a los requerimientos de las autoridades judiciales o administrativas que le sean asig-nados conforme a los parámetros institucionales establecidos y dentro de los términos otorgados para ello. 
4.	Proyectar las impugnaciones contra las providencias o fallos adversos a la ADRES, dentro de los términos legales establecidos para ello. 
5.	Brindar apoyo jurídico en los incidentes de desacato que se promuevan en las acciones de tutela que le hu-biesen sido asignadas por la Coordinación
6.	Archivar los radicados de tutela que no necesiten trámite, de acuerdo con los parámetros institucionales esta-blecido.
7.	Hacer la vigilancia judicial de las acciones de tutela que le sean asignadas 
8.	Realizar seguimiento al cumplimiento de sentencias de tutela que impongan obligación a la ADRES, remitien-do las constancias o soportes correspondientes. 
b) En relación con otras acciones constitucionales 
10.	Ejercer la representación judicial y extrajudicial en las acciones Constituciones que le sean asignados durante la ejecución del contrato dentro de los términos legales. 
11.	Proyectar la contestación de las respectivas demandas en las acciones constituciones en que sea parte la ADRES, y que le sean asignadas, aportando las respectivas pruebas. 
12.	Proyectar e interponer dentro de los términos legales, los recursos contra las providencias o fallos adversos a la ADRES. 
13.	Tramitar los incidentes que se presenten en las acciones Constituciones que le sean asignadas. 
14.	Responder los requerimientos de autoridades competentes, relacionados con las acciones constitucionales que le sean asignadas.
15.	Asistir a las audiencias que se surtan dentro de las acciones constitucionales y que le sean asignadas.
16.	Ejercer la vigilancia judicial de las acciones constitucionales en que sea parte la ADRES y que le sean asig-nadas. 
17.	Mantener y custodiar los expedientes a cargo dentro de los cuales deberá reposar todas las actuaciones surti-das, sean o no de carácter judicial, pero que tengan relación con las acciones populares y de grupo en que sea parte la ADRES, y que le sean asignadas. 
18.	Comunicar en oportunidad la terminación de los procesos a su cargo, las sentencias de carácter condenatorio, con el fin de que la ADRES pueda proceder al pronto al cumplimiento o pago de estas, cuando a ello hubiere lugar. 
19.	Apoyar en la suscripción de acuerdos conciliatorios, siempre y cuando sean procedentes y favorables para ADRES, previa aprobación del Comité de Conciliación. 
20.	Presentar dentro del término las acciones de repetición para estudio y decisión del comité.
21.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22.	Elaborar y actualizar las fichas que serán presentadas para el estudio en los comités de conciliación, de con-formidad con los instructivos que la Agencia Nacional de Defensa Jurídica del Estado expida para tal fin.
23.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24.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25.	Realizar los desplazamientos que se requieran para el desarrollo de sus obligaciones conforme con la solici-tud de la Oficina Asesora Jurídica. Para lo anterior, la ADRES realizará de forma previa el trámite presupuestal y administrativo correspondiente. 
26.	Entregar al finalizar el plazo de ejecución del contrato, soporte generado por el Sistema de Gestión Documen-tal que para el efecto tenga implementada la ADRES, en el cual se evidencia que la documentación asignada se encuentra tramitada. 
27.	Apoyar la proyección de respuestas a los derechos de petición, consultas, observaciones y solicitudes que sean competencia de Oficina Asesora Jurídica, dentro del término otorgado por la ley.
28.	Cumplir con las demás actividades que se deriven del objeto y naturaleza del presente contrato</v>
          </cell>
          <cell r="Z512">
            <v>93151501</v>
          </cell>
          <cell r="AA512">
            <v>34092336</v>
          </cell>
          <cell r="AB512">
            <v>34092336</v>
          </cell>
          <cell r="AM512">
            <v>4261542</v>
          </cell>
          <cell r="AQ512" t="str">
            <v>N/A</v>
          </cell>
          <cell r="AR512">
            <v>663</v>
          </cell>
          <cell r="AS512">
            <v>45056</v>
          </cell>
          <cell r="AT512">
            <v>102277008</v>
          </cell>
          <cell r="AU512">
            <v>8146</v>
          </cell>
          <cell r="AV512">
            <v>45065</v>
          </cell>
          <cell r="AW512">
            <v>34092336</v>
          </cell>
          <cell r="AX512" t="str">
            <v>A-02-02-02-008-002-01</v>
          </cell>
          <cell r="AY512" t="str">
            <v>SERVICIOS JURÍDICOS</v>
          </cell>
          <cell r="AZ512" t="str">
            <v>SEGUROS DEL ESTADO</v>
          </cell>
          <cell r="BA512" t="str">
            <v>33-46-101051043</v>
          </cell>
          <cell r="BB512">
            <v>45064</v>
          </cell>
          <cell r="BC512" t="str">
            <v>CUMPLIMIENTO</v>
          </cell>
          <cell r="BD512">
            <v>25</v>
          </cell>
          <cell r="BE512">
            <v>8523084</v>
          </cell>
          <cell r="BF512">
            <v>45064</v>
          </cell>
          <cell r="BG512">
            <v>45064</v>
          </cell>
          <cell r="BH512">
            <v>45478</v>
          </cell>
          <cell r="BI512">
            <v>45065</v>
          </cell>
          <cell r="BJ512" t="str">
            <v>O. ASESORA JURIDICA</v>
          </cell>
          <cell r="BK512" t="str">
            <v>JULIO EDUARDO RODRIGUEZ ALVARADO</v>
          </cell>
          <cell r="BL512"/>
          <cell r="BM512">
            <v>1085251376</v>
          </cell>
          <cell r="BN512" t="str">
            <v>GRUPO DE ACCIONES CONSTITUCIONALES Y TUTELAS</v>
          </cell>
          <cell r="BO512" t="str">
            <v>COORDINADOR</v>
          </cell>
          <cell r="BP512" t="str">
            <v>JUAN CAMILO MARTINEZ RODRIGUEZ</v>
          </cell>
          <cell r="BQ512" t="str">
            <v>EN EJECUCION</v>
          </cell>
          <cell r="BX512">
            <v>45247</v>
          </cell>
          <cell r="BY512">
            <v>123</v>
          </cell>
        </row>
        <row r="513">
          <cell r="C513">
            <v>333</v>
          </cell>
          <cell r="D513" t="str">
            <v>ADRES-CPS-333-2023</v>
          </cell>
          <cell r="E513" t="str">
            <v>CONTRATACION DIRECTA</v>
          </cell>
          <cell r="F513" t="str">
            <v>PRESTACION DE SERVICIOS DE APOYO A LA GESTION</v>
          </cell>
          <cell r="G513" t="str">
            <v>INICIAL</v>
          </cell>
          <cell r="H513">
            <v>44964</v>
          </cell>
          <cell r="I513" t="str">
            <v>FABIAN LEONARDO MORALES AREVALO</v>
          </cell>
          <cell r="J513" t="str">
            <v>CC</v>
          </cell>
          <cell r="K513">
            <v>1010192076</v>
          </cell>
          <cell r="L513">
            <v>1</v>
          </cell>
          <cell r="M513" t="str">
            <v>Bogotá</v>
          </cell>
          <cell r="N513" t="str">
            <v>N</v>
          </cell>
          <cell r="O513" t="str">
            <v>N/A</v>
          </cell>
          <cell r="P513" t="str">
            <v>N/A</v>
          </cell>
          <cell r="Q513" t="str">
            <v>N/A</v>
          </cell>
          <cell r="R513">
            <v>44971</v>
          </cell>
          <cell r="S513">
            <v>45090</v>
          </cell>
          <cell r="T513">
            <v>119</v>
          </cell>
          <cell r="U513">
            <v>45090</v>
          </cell>
          <cell r="V513" t="str">
            <v>15 TFTL/TL+4 ME O 6 SES+4 ME</v>
          </cell>
          <cell r="W51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1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513">
            <v>289</v>
          </cell>
          <cell r="Z513">
            <v>93151501</v>
          </cell>
          <cell r="AA513">
            <v>16193852</v>
          </cell>
          <cell r="AB513">
            <v>16193852</v>
          </cell>
          <cell r="AC513"/>
          <cell r="AD513"/>
          <cell r="AE513"/>
          <cell r="AF513"/>
          <cell r="AG513"/>
          <cell r="AH513"/>
          <cell r="AI513"/>
          <cell r="AJ513"/>
          <cell r="AK513"/>
          <cell r="AL513"/>
          <cell r="AM513">
            <v>4048463</v>
          </cell>
          <cell r="AN513"/>
          <cell r="AO513"/>
          <cell r="AP513"/>
          <cell r="AQ513" t="str">
            <v>N/A</v>
          </cell>
          <cell r="AR513">
            <v>432</v>
          </cell>
          <cell r="AS513">
            <v>44936</v>
          </cell>
          <cell r="AT513">
            <v>615366376</v>
          </cell>
          <cell r="AU513">
            <v>2531</v>
          </cell>
          <cell r="AV513">
            <v>44965</v>
          </cell>
          <cell r="AW513">
            <v>16193852</v>
          </cell>
          <cell r="AX513" t="str">
            <v>A-02-02-02-008-003-01</v>
          </cell>
          <cell r="AY513" t="str">
            <v>SERVICIOS DE CONSULTORÍA EN ADMINISTRACIÓN Y SERVICIOS DE GESTIÓN; SERVICIOS DE TECNOLOGÍA DE LA INFORMACIÓN</v>
          </cell>
          <cell r="AZ513" t="str">
            <v>ASEGURADORA SOLIDARIA DE COLOMBIA</v>
          </cell>
          <cell r="BA513" t="str">
            <v>380-47-994000131898</v>
          </cell>
          <cell r="BB513">
            <v>44965</v>
          </cell>
          <cell r="BC513" t="str">
            <v>CUMPLIMIENTO</v>
          </cell>
          <cell r="BD513">
            <v>25</v>
          </cell>
          <cell r="BE513">
            <v>4048463</v>
          </cell>
          <cell r="BF513">
            <v>44964</v>
          </cell>
          <cell r="BG513">
            <v>44965</v>
          </cell>
          <cell r="BH513">
            <v>45275</v>
          </cell>
          <cell r="BI513">
            <v>44964</v>
          </cell>
          <cell r="BJ513" t="str">
            <v>D. OTRAS PRESTACIONES</v>
          </cell>
          <cell r="BK513" t="str">
            <v>MAURICIO ANDRES GONZALEZ ANTOLINEZ-JHAN PIERO CAMPOS CUELLAR RAD 20231450026523 DEL 2 AL 23 DE MAYO DE 2023</v>
          </cell>
          <cell r="BL513"/>
          <cell r="BM513">
            <v>80074021</v>
          </cell>
          <cell r="BN513" t="str">
            <v>GRUPO DE GESTIÓN DE RECONOCIMIENTOS</v>
          </cell>
          <cell r="BO513" t="str">
            <v>GESTOR DE OPERACIONES</v>
          </cell>
          <cell r="BP513" t="str">
            <v>JOSE WILLMAN TORRRES GOMEZ</v>
          </cell>
          <cell r="BQ513" t="str">
            <v>TERMINADO</v>
          </cell>
          <cell r="BR513" t="str">
            <v>MASCULINO</v>
          </cell>
          <cell r="BS513" t="str">
            <v>Bogotá</v>
          </cell>
          <cell r="BT513" t="str">
            <v>Cra 5 este N. 36b 48 sur</v>
          </cell>
          <cell r="BU513">
            <v>6012325321</v>
          </cell>
          <cell r="BV513" t="str">
            <v>fabian.moralesa28@gmail.com</v>
          </cell>
          <cell r="BW513">
            <v>33082</v>
          </cell>
          <cell r="BX513">
            <v>45247</v>
          </cell>
          <cell r="BY513">
            <v>33</v>
          </cell>
          <cell r="BZ513" t="str">
            <v>SANITAS</v>
          </cell>
          <cell r="CA513" t="str">
            <v>COLPENSIONES</v>
          </cell>
          <cell r="CB513" t="str">
            <v>POSITIVA</v>
          </cell>
          <cell r="CC513" t="str">
            <v>TECNOLOGO EN GESTION DE PROCESOS ADTIVOS DE SALUD</v>
          </cell>
          <cell r="CD513"/>
          <cell r="CE513"/>
          <cell r="CF513"/>
          <cell r="CG513"/>
          <cell r="CH513" t="str">
            <v>CO1.PCCNTR.4576376</v>
          </cell>
          <cell r="CI513"/>
          <cell r="CJ513"/>
          <cell r="CK513"/>
          <cell r="CL513"/>
          <cell r="CM513"/>
          <cell r="CN513"/>
          <cell r="CO513"/>
        </row>
        <row r="514">
          <cell r="C514">
            <v>790</v>
          </cell>
          <cell r="D514" t="str">
            <v>ADRES-CPS-790-2023</v>
          </cell>
          <cell r="E514" t="str">
            <v>CONTRATACION DIRECTA</v>
          </cell>
          <cell r="F514" t="str">
            <v>PRESTACION DE SERVICIOS PROFESIONALES</v>
          </cell>
          <cell r="G514" t="str">
            <v>INICIAL</v>
          </cell>
          <cell r="H514">
            <v>45092</v>
          </cell>
          <cell r="I514" t="str">
            <v>JUAN SEBASTIAN DE LA PAZ VEGA</v>
          </cell>
          <cell r="J514" t="str">
            <v>CC</v>
          </cell>
          <cell r="K514">
            <v>1057587216</v>
          </cell>
          <cell r="L514">
            <v>1</v>
          </cell>
          <cell r="N514" t="str">
            <v>N</v>
          </cell>
          <cell r="O514" t="str">
            <v>N/A</v>
          </cell>
          <cell r="P514" t="str">
            <v>N/A</v>
          </cell>
          <cell r="Q514" t="str">
            <v>N/A</v>
          </cell>
          <cell r="R514">
            <v>45093</v>
          </cell>
          <cell r="S514">
            <v>45291</v>
          </cell>
          <cell r="T514">
            <v>198</v>
          </cell>
          <cell r="U514">
            <v>45291</v>
          </cell>
          <cell r="W514" t="str">
            <v>Prestar servicios profesionales jurídicos a la Dirección de Otras Prestaciones de la ADRES para la expedición de las solicitudes de aclaración, informes y actos administrativos que deban ser expedidos producto del procedimiento administrativo de determinación del deudor y de reintegro de recursos. Así mismo, apoyar en la s actividades que se requieran derivadas de los reconocimientos efectuados por presupuestos máximos, servicios y tecnologías en salud no financiados con la UPC y prestación de servicios de salud a víctimas de los eventos descritos en el artículo 167 de la Ley 100 de 1993</v>
          </cell>
          <cell r="X514" t="str">
            <v>1. Proyectar las solicitudes de aclaración, informes y actos administrativos en el procedimiento administrativo de determinación del deudor y de reintegro de recursos, incluyendo aquellos que resuelvan recursos, que deban ser expedidos por la Dirección de Otras Prestaciones de la ADRES relacionados con los procesos de determinación del deudor y reintegro en el marco de gestión de recobros y reclamaciones. 2. Elaborar y revisar los requerimientos, solicitudes de concepto y demás documentos que deban ser expedidos por la Dirección de Otras Prestaciones de la ADRES relacionados con los procesos que adelanta el Grupo Interno de Gestión de Reconocimiento de la Dirección de Otras Prestaciones de la ADRES, de conformidad con el objeto del contrato. 3. Revisar los soportes documentales allegados por los ciudadanos, intervinientes en el SGSSS, autoridades administrativas y judiciales, entes de control, y demás interesados en el marco de los procesos de determinación del deudor y reintegro en el marco de gestión de recobros y reclamaciones. 4. Proyectar y revisar los acuerdos, resoluciones y minutas que se requieran dentro del marco de los procesos que adelanta el Grupo Interno de Gestión de Reconocimiento de la Dirección de Otras Prestaciones de la ADRES. 5. Responder dentro de los términos de ley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Elaborar y revisar las actuaciones administrativas que desde el Grupo Interno de Gestión de Reconocimiento de la Dirección de Otras Prestaciones de la ADRES se debe adelantar para las entidades que se encuentran en liquidación. 7. Suministrar información para mantener actualizado el registro y gestión del Grupo de Interno de Gestión de Reconocimientos, en lo que tiene que ver con los procesos que maneje el grupo. 8. Disponer y suministrar la información sobre las actividades y operaciones a su cargo, en las condiciones y características establecidas o requeridas por la ADRES y los organismos de seguimiento y control. 9. Entregar al finalizar el plazo de ejecución del contrato soporte generado por el Sistema de Gestión Documental que para el efecto tenga implementada la ADRES, en el cual se evidencie que la documentación asignada se encuentra tramitada. 10. Las demás actividades que se deriven del objeto y naturaleza del contrato, que para el efecto le asigne la Dirección de Otras Prestaciones</v>
          </cell>
          <cell r="Z514">
            <v>93151501</v>
          </cell>
          <cell r="AA514">
            <v>60000000</v>
          </cell>
          <cell r="AB514">
            <v>60000000</v>
          </cell>
          <cell r="AM514">
            <v>7500000</v>
          </cell>
          <cell r="AQ514" t="str">
            <v>N/A</v>
          </cell>
          <cell r="AR514">
            <v>756</v>
          </cell>
          <cell r="AS514">
            <v>45071</v>
          </cell>
          <cell r="AT514">
            <v>360000000</v>
          </cell>
          <cell r="AU514">
            <v>10143</v>
          </cell>
          <cell r="AV514">
            <v>45092</v>
          </cell>
          <cell r="AW514">
            <v>60000000</v>
          </cell>
          <cell r="AX514" t="str">
            <v>A-02-02-02-008-003-01</v>
          </cell>
          <cell r="AY514" t="str">
            <v>SERVICIOS DE CONSULTORÍA EN ADMINISTRACIÓN Y SERVICIOS DE GESTIÓN; SERVICIOS DE TECNOLOGÍA DE LA INFORMACIÓN</v>
          </cell>
          <cell r="AZ514" t="str">
            <v>SEGUROS DEL ESTADO</v>
          </cell>
          <cell r="BA514" t="str">
            <v>96-46-101014400</v>
          </cell>
          <cell r="BB514">
            <v>45092</v>
          </cell>
          <cell r="BC514" t="str">
            <v>CUMPLIMIENTO</v>
          </cell>
          <cell r="BD514">
            <v>25</v>
          </cell>
          <cell r="BE514">
            <v>15000000</v>
          </cell>
          <cell r="BF514">
            <v>45092</v>
          </cell>
          <cell r="BG514">
            <v>45092</v>
          </cell>
          <cell r="BH514">
            <v>45475</v>
          </cell>
          <cell r="BI514">
            <v>45093</v>
          </cell>
          <cell r="BJ514" t="str">
            <v>D. OTRAS PRESTACIONES</v>
          </cell>
          <cell r="BK514" t="str">
            <v>MAURICIO ANDRES GONZALEZ ANTOLINEZ</v>
          </cell>
          <cell r="BM514">
            <v>80074021</v>
          </cell>
          <cell r="BN514" t="str">
            <v>GRUPO DE GESTIÓN DE RECONOCIMIENTOS</v>
          </cell>
          <cell r="BO514" t="str">
            <v>GESTOR DE OPERACIONES</v>
          </cell>
          <cell r="BP514" t="str">
            <v>JENNY CAROLINA GARCIA VARON</v>
          </cell>
          <cell r="BQ514" t="str">
            <v>EN EJECUCION</v>
          </cell>
        </row>
        <row r="515">
          <cell r="C515">
            <v>58</v>
          </cell>
          <cell r="D515" t="str">
            <v>ADRES-CPS-058-2023</v>
          </cell>
          <cell r="E515" t="str">
            <v>CONTRATACION DIRECTA</v>
          </cell>
          <cell r="F515" t="str">
            <v>PRESTACION DE SERVICIOS DE APOYO A LA GESTION</v>
          </cell>
          <cell r="G515" t="str">
            <v>INICIAL</v>
          </cell>
          <cell r="H515">
            <v>44943</v>
          </cell>
          <cell r="I515" t="str">
            <v>ANDRES FABRICIO RAMIREZ LOPEZ</v>
          </cell>
          <cell r="J515" t="str">
            <v>CC</v>
          </cell>
          <cell r="K515">
            <v>1010196561</v>
          </cell>
          <cell r="L515">
            <v>9</v>
          </cell>
          <cell r="M515" t="str">
            <v>Bogotá</v>
          </cell>
          <cell r="N515" t="str">
            <v>N</v>
          </cell>
          <cell r="O515" t="str">
            <v>N/A</v>
          </cell>
          <cell r="P515" t="str">
            <v>N/A</v>
          </cell>
          <cell r="Q515" t="str">
            <v>N/A</v>
          </cell>
          <cell r="R515">
            <v>44945</v>
          </cell>
          <cell r="S515">
            <v>45064</v>
          </cell>
          <cell r="T515">
            <v>40</v>
          </cell>
          <cell r="U515">
            <v>44985</v>
          </cell>
          <cell r="V515" t="str">
            <v xml:space="preserve"> 14A TFT/TL+21 ME O 6 SES + 21 ME</v>
          </cell>
          <cell r="W515" t="str">
            <v>Apoyar por sus propios medios con plena autonomía técnica. administrativa y financiera a la
Dirección de Gestión de los Recursos Financieros de Salud en las actividades operativas que
soportan la contabilidad. las conciliaciones bancarias y los estados financieros de la ADRES</v>
          </cell>
          <cell r="X515"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DeCraeto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Y515">
            <v>68</v>
          </cell>
          <cell r="Z515">
            <v>93151501</v>
          </cell>
          <cell r="AA515">
            <v>19091496</v>
          </cell>
          <cell r="AB515">
            <v>19091496</v>
          </cell>
          <cell r="AM515">
            <v>4772874</v>
          </cell>
          <cell r="AQ515" t="str">
            <v>N/A</v>
          </cell>
          <cell r="AR515">
            <v>486</v>
          </cell>
          <cell r="AS515">
            <v>44936</v>
          </cell>
          <cell r="AT515">
            <v>19091496</v>
          </cell>
          <cell r="AU515">
            <v>408</v>
          </cell>
          <cell r="AV515">
            <v>44944</v>
          </cell>
          <cell r="AW515">
            <v>19091496</v>
          </cell>
          <cell r="AX515" t="str">
            <v>A-02-02-02-008-002-02</v>
          </cell>
          <cell r="AY515" t="str">
            <v>SERVICIOS DE
CONTABILIDAD.
AUDITORÍA Y
TENEDURÍA DE LIBROS</v>
          </cell>
          <cell r="AZ515" t="str">
            <v>ASEGURADORA SOLIDARIA DE COLOMBIA</v>
          </cell>
          <cell r="BA515" t="str">
            <v>340-47-994000041641</v>
          </cell>
          <cell r="BB515">
            <v>44944</v>
          </cell>
          <cell r="BC515" t="str">
            <v>CUMPLIMIENTO</v>
          </cell>
          <cell r="BD515">
            <v>25</v>
          </cell>
          <cell r="BE515">
            <v>4772874</v>
          </cell>
          <cell r="BF515">
            <v>44943</v>
          </cell>
          <cell r="BG515">
            <v>44944</v>
          </cell>
          <cell r="BH515">
            <v>45250</v>
          </cell>
          <cell r="BI515">
            <v>44945</v>
          </cell>
          <cell r="BJ515" t="str">
            <v>D. DE GESTION DE LOS RECURSOS FINANCIEROS DE LA SALUD</v>
          </cell>
          <cell r="BK515" t="str">
            <v>MARIA MARGARITA BRAVO ROBAYO</v>
          </cell>
          <cell r="BL515"/>
          <cell r="BM515">
            <v>39740635</v>
          </cell>
          <cell r="BN515" t="str">
            <v>GRUPO DE GESTION CONTABLE Y CONTROL DE RECURSOS</v>
          </cell>
          <cell r="BO515" t="str">
            <v>GESTOR DE OPERACIONES</v>
          </cell>
          <cell r="BP515" t="str">
            <v>LAURA SANCHEZ SANTAMARIA</v>
          </cell>
          <cell r="BQ515" t="str">
            <v>TERMINADO</v>
          </cell>
          <cell r="BR515" t="str">
            <v>MASCULINO</v>
          </cell>
          <cell r="BS515" t="str">
            <v>Bogotá</v>
          </cell>
          <cell r="BT515" t="str">
            <v>Cra 94 A No 6C 18 Torre 3 Apto 104</v>
          </cell>
          <cell r="BU515" t="str">
            <v> 4643472</v>
          </cell>
          <cell r="BV515" t="str">
            <v>fabri910217@hotmail.com</v>
          </cell>
          <cell r="BW515">
            <v>33286</v>
          </cell>
          <cell r="BX515">
            <v>45247</v>
          </cell>
          <cell r="BY515">
            <v>32</v>
          </cell>
          <cell r="BZ515" t="str">
            <v>FAMISANAR</v>
          </cell>
          <cell r="CA515" t="str">
            <v>PORVENIR</v>
          </cell>
          <cell r="CB515" t="str">
            <v>POSITIVA</v>
          </cell>
          <cell r="CC515" t="str">
            <v>TECNICA PROFESIONAL EN GESTION CONTABLE Y FINANCIERA</v>
          </cell>
          <cell r="CH515" t="str">
            <v>CO1.PCCNTR.4420069</v>
          </cell>
        </row>
        <row r="516">
          <cell r="C516">
            <v>762</v>
          </cell>
          <cell r="D516" t="str">
            <v>ADRES-CPS-762-2023</v>
          </cell>
          <cell r="E516" t="str">
            <v>CONTRATACION DIRECTA</v>
          </cell>
          <cell r="F516" t="str">
            <v>PRESTACION DE SERVICIOS PROFESIONALES</v>
          </cell>
          <cell r="G516" t="str">
            <v>INICIAL</v>
          </cell>
          <cell r="H516">
            <v>45092</v>
          </cell>
          <cell r="I516" t="str">
            <v>JULI BIBIANA VARGAS REYES</v>
          </cell>
          <cell r="J516" t="str">
            <v>CC</v>
          </cell>
          <cell r="K516">
            <v>52851595</v>
          </cell>
          <cell r="L516">
            <v>0</v>
          </cell>
          <cell r="N516" t="str">
            <v>N</v>
          </cell>
          <cell r="O516" t="str">
            <v>N/A</v>
          </cell>
          <cell r="P516" t="str">
            <v>N/A</v>
          </cell>
          <cell r="Q516" t="str">
            <v>N/A</v>
          </cell>
          <cell r="R516">
            <v>45093</v>
          </cell>
          <cell r="S516">
            <v>45291</v>
          </cell>
          <cell r="T516">
            <v>198</v>
          </cell>
          <cell r="U516">
            <v>45291</v>
          </cell>
          <cell r="W516" t="str">
            <v>Prestar los servicios profesionales especializados a la Dirección de Otras Prestaciones de la ADRES para la ejecución de las actividades que forman parte de los procesos de revisión y verificación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516" t="str">
            <v>1. Apoyar en la definición, modificación y/o actualización de criterios de los manuales, procesos y procedimientos, relacionados con la auditoría en salud en la Dirección de Otras Prestaciones por conceptos de servicios de salud determinados por el Ministerio de Salud y Protección Social;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Lo anterior, de conformidad con el marco normativo vigente, los lineamientos y las instrucciones que se señalen frente al particular, a fin de emitir los conceptos necesarios por la Dirección o respuestas a los diferentes actores del SGSSS. 2. Apoyar a la Dirección de Otras Prestaciones en la elaboración de las respuestas de las consultas y peticiones enviadas por los diferentes actores que conforman el Sistema de Seguridad Social en Salud, así como de los diferentes entes de inspección, vigilancia, control e investigación, que estén relacionadas con la prestación de servicios de salud a víctimas de eventos de origen natural, de eventos terroristas, de las víctimas de accidentes de tránsito cuando no exista cobertura por parte del SOAT y de las solicitudes por servicios y tecnologías en salud no financiadas por la UPC. 3. Apoyar en la revisión de las observaciones sobre los diferentes insumos generados en el proceso de auditoría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Elaborar las comunicaciones de resultado derivadas de la revisión y verificación de las cuentas efectuadas por la ADRES o quien está defina, así como efectuar el respectivo seguimiento de las mismas. 5. Participar en las reuniones o audiencias en que se solicite su asistencia por la relación de los temas a tratar con las actividades del objeto contractual. 6. Las demás actividades que se deriven del objeto y naturaleza del contrato que para el efecto le asigne la Dirección de Otras Prestaciones.</v>
          </cell>
          <cell r="Z516">
            <v>93151501</v>
          </cell>
          <cell r="AA516">
            <v>52471629</v>
          </cell>
          <cell r="AB516">
            <v>52471629</v>
          </cell>
          <cell r="AM516">
            <v>7495947</v>
          </cell>
          <cell r="AQ516" t="str">
            <v>N/A</v>
          </cell>
          <cell r="AR516">
            <v>713</v>
          </cell>
          <cell r="AS516">
            <v>45065</v>
          </cell>
          <cell r="AT516">
            <v>52471629</v>
          </cell>
          <cell r="AU516">
            <v>10180</v>
          </cell>
          <cell r="AV516">
            <v>45093</v>
          </cell>
          <cell r="AW516">
            <v>52471629</v>
          </cell>
          <cell r="AX516" t="str">
            <v>A-02-02-02-008-003-01</v>
          </cell>
          <cell r="AY516" t="str">
            <v>SERVICIOS DE CONSULTORÍA EN ADMINISTRACIÓN Y SERVICIOS DE GESTIÓN; SERVICIOS DE TECNOLOGÍA DE LA INFORMACIÓN</v>
          </cell>
          <cell r="AZ516" t="str">
            <v>ASEGURADORA SOLIDARIA DE COLOMBIA</v>
          </cell>
          <cell r="BA516" t="str">
            <v>380 47 994000136287</v>
          </cell>
          <cell r="BB516">
            <v>45092</v>
          </cell>
          <cell r="BC516" t="str">
            <v>CUMPLIMIENTO</v>
          </cell>
          <cell r="BD516">
            <v>25</v>
          </cell>
          <cell r="BE516">
            <v>13117907.25</v>
          </cell>
          <cell r="BF516">
            <v>45092</v>
          </cell>
          <cell r="BG516">
            <v>45093</v>
          </cell>
          <cell r="BH516">
            <v>45476</v>
          </cell>
          <cell r="BI516">
            <v>45093</v>
          </cell>
          <cell r="BJ516" t="str">
            <v>D. OTRAS PRESTACIONES</v>
          </cell>
          <cell r="BK516" t="str">
            <v>MAYRA ALEJANDRA PEREZ BEJARANO-CAMILO ANDRES PLAZAS VELOZA RAD 20236400054973 A PARTIR DEL 1 DE SEPTIEMBRE</v>
          </cell>
          <cell r="BM516">
            <v>1026550881</v>
          </cell>
          <cell r="BN516" t="str">
            <v>GRUPO DE VERIFICACIÓN Y AUDITORÍA DE CUENTAS</v>
          </cell>
          <cell r="BO516" t="str">
            <v>GESTOR DE OPERACIONES</v>
          </cell>
          <cell r="BP516" t="str">
            <v>JOSE WILLMAN TORRRES GOMEZ</v>
          </cell>
          <cell r="BQ516" t="str">
            <v>EN EJECUCION</v>
          </cell>
        </row>
        <row r="517">
          <cell r="C517">
            <v>594</v>
          </cell>
          <cell r="D517" t="str">
            <v>ADRES-CPS-594-2023</v>
          </cell>
          <cell r="E517" t="str">
            <v>CONTRATACION DIRECTA</v>
          </cell>
          <cell r="F517" t="str">
            <v>PRESTACION DE SERVICIOS PROFESIONALES</v>
          </cell>
          <cell r="G517" t="str">
            <v>CESION</v>
          </cell>
          <cell r="H517">
            <v>45191</v>
          </cell>
          <cell r="I517" t="str">
            <v>JULIAN ARTURO ACEVEDO MEDINA</v>
          </cell>
          <cell r="J517" t="str">
            <v>CC</v>
          </cell>
          <cell r="K517">
            <v>7178403</v>
          </cell>
          <cell r="L517">
            <v>5</v>
          </cell>
          <cell r="M517" t="str">
            <v>Bogotá</v>
          </cell>
          <cell r="N517" t="str">
            <v>N</v>
          </cell>
          <cell r="O517" t="str">
            <v>N/A</v>
          </cell>
          <cell r="P517" t="str">
            <v>N/A</v>
          </cell>
          <cell r="Q517" t="str">
            <v>N/A</v>
          </cell>
          <cell r="R517">
            <v>45191</v>
          </cell>
          <cell r="S517">
            <v>45291</v>
          </cell>
          <cell r="T517">
            <v>100</v>
          </cell>
          <cell r="U517">
            <v>45291</v>
          </cell>
          <cell r="V517">
            <v>11</v>
          </cell>
          <cell r="W517"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 y de embargos.</v>
          </cell>
          <cell r="X517" t="str">
            <v>1. Ejercer la representación extrajudicial y judicial de la ADRES dentro de los términos
legales, adelantando las actuaciones necesarias dentro de los procesos judiciales en los
cuales se decreten medidas cautelares sobre recursos de naturaleza inembargable del
sistema general de seguridad social en salud.
2. Preparar y proyectar las respuestas a los requerimientos de autoridades administrativas
y/o personas naturales o jurídicas, relacionados con los temas de competencia de la
ADRES.
3. Hacer seguimiento permanente a los procesos asignados, con el fin de evitar
vencimientos de términos y garantizar la intervención oportuna de la entidad en los
procesos judiciales.
4. Gestionar ante las direcciones competentes y por los medios dispuestos por la entidad,
los insumos y soportes que sean, necesarios y conducentes para el análisis de los casos
puestos a su consideración y efectuar los requerimientos de insistencia que resulten
necesarios.
5. Mantener actualizada la base de datos con la información de las solicitudes de embargos,
en donde se evidencien las actuaciones surtidas que tengan relación con las medidas
cautelares allegadas, datos procesales y actuaciones adelantadas; tanto en medio
magnético, como físico, para los fines pertinentes al archivo documental de ADRES.
6. Remitir con el informe de actividades a la supervisión del contrato las actuaciones surtidas
dentro de las solicitudes de embargo, tales como, oficios, comunicaciones, notas internas,
informes, avisos, conceptos técnicos, demanda, contestación, recursos, excepciones,
alegatos, copias de las sentencias de primera y segunda instancia, grabaciones de
audiencias, actas, entre otros.
7. Proyectar dentro del término otorgado por la ley, la respuesta a los derechos de petición,
requerimientos, consultas, observaciones y solicitudes que sean competencia de la
Oficina Asesora Jurídica y que sean asignados para su trámite por parte del supervisor
del contrato; para lo cual contará con la herramienta electrónica que disponga la entidad
para tal fin.
8. Atender las solicitudes de carácter administrativo dentro de los términos establecidos e
interponer los recursos de ley que procedan contra las mismas.
9.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10.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11.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12. Presentar y sustentar ante el Comité Conciliación de la ADRES las fichas técnicas de los
procesos judiciales relevantes en la cual se requiera su pronunciamiento.
13.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14.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15. Proyectar dentro del término otorgado por la ley, la respuesta a los derechos de petición,
consultas, observaciones y solicitudes que le sean asignados; para lo cual contará con la
herramienta electrónica que disponga la entidad para tal fin.
16. Rendir los informes, reportes y estados de información que requiera el supervisor del
contrato con relación a los procesos judiciales, trámites administrativos y solicitudes bajo
su responsabilidad.
17. Asistir a las convocatorias de reuniones que realice el supervisor del contrato y todas
aquellas en las que se requiera de su presencia en la entidad.
18. Realizar todas las gestiones necesarias para garantizar la adecuada defensa de la
entidad.</v>
          </cell>
          <cell r="Z517">
            <v>80121706</v>
          </cell>
          <cell r="AA517">
            <v>0</v>
          </cell>
          <cell r="AB517">
            <v>0</v>
          </cell>
          <cell r="AE517">
            <v>45191</v>
          </cell>
          <cell r="AF517">
            <v>24183467</v>
          </cell>
          <cell r="AM517">
            <v>6976000</v>
          </cell>
          <cell r="AQ517" t="str">
            <v>N/A</v>
          </cell>
          <cell r="AR517">
            <v>679</v>
          </cell>
          <cell r="AS517">
            <v>45062</v>
          </cell>
          <cell r="AT517">
            <v>48832000</v>
          </cell>
          <cell r="AU517">
            <v>23638</v>
          </cell>
          <cell r="AV517">
            <v>45191</v>
          </cell>
          <cell r="AW517">
            <v>24183467</v>
          </cell>
          <cell r="AX517" t="str">
            <v>A-02-02-02-008-002-01</v>
          </cell>
          <cell r="AY517" t="str">
            <v>SERVICIOS JURÍDICOS</v>
          </cell>
          <cell r="AZ517" t="str">
            <v>SEGUROS DEL ESTADO</v>
          </cell>
          <cell r="BA517" t="str">
            <v>33-46-101053658</v>
          </cell>
          <cell r="BB517">
            <v>45191</v>
          </cell>
          <cell r="BC517" t="str">
            <v>CUMPLIMIENTO</v>
          </cell>
          <cell r="BD517">
            <v>25</v>
          </cell>
          <cell r="BE517">
            <v>0</v>
          </cell>
          <cell r="BF517">
            <v>45191</v>
          </cell>
          <cell r="BG517">
            <v>45191</v>
          </cell>
          <cell r="BH517">
            <v>45478</v>
          </cell>
          <cell r="BI517">
            <v>45192</v>
          </cell>
          <cell r="BJ517" t="str">
            <v>O. ASESORA JURIDICA</v>
          </cell>
          <cell r="BK517" t="str">
            <v>CRISTIAN DAVID PAEZ PAEZ</v>
          </cell>
          <cell r="BM517">
            <v>1049614764</v>
          </cell>
          <cell r="BN517" t="str">
            <v>GRUPO DE REPRESENTACION JUDICIAL</v>
          </cell>
          <cell r="BO517" t="str">
            <v>GESTOR DE OPERACIONES</v>
          </cell>
          <cell r="BP517" t="str">
            <v>JENNY CAROLINA GARCIA VARON</v>
          </cell>
          <cell r="BQ517" t="str">
            <v>EN EJECUCION</v>
          </cell>
          <cell r="BR517" t="str">
            <v>MASCULINO</v>
          </cell>
          <cell r="BS517" t="str">
            <v>Bogotá</v>
          </cell>
          <cell r="BT517" t="str">
            <v>Cll 143 9 55 Edificio Cedro Royal apto 611</v>
          </cell>
          <cell r="BU517">
            <v>3213736040</v>
          </cell>
          <cell r="BV517" t="str">
            <v>jaam_777@hotmail.com</v>
          </cell>
          <cell r="BW517">
            <v>29448</v>
          </cell>
          <cell r="BX517">
            <v>45247</v>
          </cell>
          <cell r="BY517">
            <v>43</v>
          </cell>
          <cell r="BZ517" t="str">
            <v>SANITAS</v>
          </cell>
          <cell r="CA517" t="str">
            <v>PORVENIR</v>
          </cell>
          <cell r="CB517" t="str">
            <v>POSITIVA</v>
          </cell>
          <cell r="CC517" t="str">
            <v>ABOGADO-ESP EN DERECHO ADMINISTRATIVO-ESP EN DERECHO LABORAL Y SEGURIDAD
SOCIAL</v>
          </cell>
        </row>
        <row r="518">
          <cell r="C518">
            <v>292</v>
          </cell>
          <cell r="D518" t="str">
            <v>ADRES-CPS-292-2023</v>
          </cell>
          <cell r="E518" t="str">
            <v>CONTRATACION DIRECTA</v>
          </cell>
          <cell r="F518" t="str">
            <v>PRESTACION DE SERVICIOS PROFESIONALES</v>
          </cell>
          <cell r="G518" t="str">
            <v>INICIAL</v>
          </cell>
          <cell r="H518">
            <v>44964</v>
          </cell>
          <cell r="I518" t="str">
            <v>BREITNER JOHAN PINZÓN RODRIGUEZ</v>
          </cell>
          <cell r="J518" t="str">
            <v>CC</v>
          </cell>
          <cell r="K518">
            <v>1010213243</v>
          </cell>
          <cell r="L518">
            <v>5</v>
          </cell>
          <cell r="M518" t="str">
            <v>Bogotá</v>
          </cell>
          <cell r="N518" t="str">
            <v>N</v>
          </cell>
          <cell r="O518" t="str">
            <v>N/A</v>
          </cell>
          <cell r="P518" t="str">
            <v>N/A</v>
          </cell>
          <cell r="Q518" t="str">
            <v>N/A</v>
          </cell>
          <cell r="R518">
            <v>44966</v>
          </cell>
          <cell r="S518">
            <v>45085</v>
          </cell>
          <cell r="T518">
            <v>119</v>
          </cell>
          <cell r="U518">
            <v>45085</v>
          </cell>
          <cell r="V518" t="str">
            <v>13 TP+25 MEP</v>
          </cell>
          <cell r="W518"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1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518">
            <v>226</v>
          </cell>
          <cell r="Z518">
            <v>93151501</v>
          </cell>
          <cell r="AA518">
            <v>20731148</v>
          </cell>
          <cell r="AB518">
            <v>20731148</v>
          </cell>
          <cell r="AM518">
            <v>5182787</v>
          </cell>
          <cell r="AQ518" t="str">
            <v>N/A</v>
          </cell>
          <cell r="AR518">
            <v>449</v>
          </cell>
          <cell r="AS518">
            <v>44936</v>
          </cell>
          <cell r="AT518">
            <v>539009848</v>
          </cell>
          <cell r="AU518">
            <v>2511</v>
          </cell>
          <cell r="AV518">
            <v>44965</v>
          </cell>
          <cell r="AW518">
            <v>20731148</v>
          </cell>
          <cell r="AX518" t="str">
            <v>A-02-02-02-008-003-01</v>
          </cell>
          <cell r="AY518" t="str">
            <v>SERVICIOS DE CONSULTORÍA EN ADMINISTRACIÓN Y SERVICIOS DE GESTIÓN; SERVICIOS DE TECNOLOGÍA DE LA INFORMACIÓN</v>
          </cell>
          <cell r="AZ518" t="str">
            <v>SEGUROS DEL ESTADO</v>
          </cell>
          <cell r="BA518" t="str">
            <v>14-44-101174258</v>
          </cell>
          <cell r="BB518">
            <v>44965</v>
          </cell>
          <cell r="BC518" t="str">
            <v>CUMPLIMIENTO</v>
          </cell>
          <cell r="BD518">
            <v>25</v>
          </cell>
          <cell r="BE518">
            <v>5182787</v>
          </cell>
          <cell r="BF518">
            <v>44964</v>
          </cell>
          <cell r="BG518">
            <v>44965</v>
          </cell>
          <cell r="BH518">
            <v>45275</v>
          </cell>
          <cell r="BI518">
            <v>44966</v>
          </cell>
          <cell r="BJ518" t="str">
            <v>D. OTRAS PRESTACIONES</v>
          </cell>
          <cell r="BK518" t="str">
            <v>MILLER ALEXANDER REINA ESCOBAR</v>
          </cell>
          <cell r="BM518">
            <v>70663332</v>
          </cell>
          <cell r="BN518" t="str">
            <v>GRUPO DE VALIDACIÓN DE RESULTADOS DE AUDITORÍA</v>
          </cell>
          <cell r="BO518" t="str">
            <v>GESTOR DE OPERACIONES</v>
          </cell>
          <cell r="BP518" t="str">
            <v>KARLA MAYELIS MENGUAL REDONDO</v>
          </cell>
          <cell r="BQ518" t="str">
            <v>TERMINADO</v>
          </cell>
          <cell r="BR518" t="str">
            <v>MASCULINO</v>
          </cell>
          <cell r="BS518" t="str">
            <v>Zipaquira</v>
          </cell>
          <cell r="BT518" t="str">
            <v>Cra 17 No 28-69 torre 3 apartamento 302</v>
          </cell>
          <cell r="BU518">
            <v>3108049595</v>
          </cell>
          <cell r="BV518" t="str">
            <v>breitnerpin@gmail.com</v>
          </cell>
          <cell r="BW518">
            <v>34383</v>
          </cell>
          <cell r="BX518">
            <v>45247</v>
          </cell>
          <cell r="BY518">
            <v>29</v>
          </cell>
          <cell r="BZ518" t="str">
            <v>SURA</v>
          </cell>
          <cell r="CA518" t="str">
            <v>PORVENIR</v>
          </cell>
          <cell r="CB518" t="str">
            <v>POSITIVA</v>
          </cell>
          <cell r="CC518" t="str">
            <v>ABOGADA</v>
          </cell>
          <cell r="CH518" t="str">
            <v>CO1.PCCNTR.4564242</v>
          </cell>
        </row>
        <row r="519">
          <cell r="C519">
            <v>501</v>
          </cell>
          <cell r="D519" t="str">
            <v>ADRES-CPS-501-2023</v>
          </cell>
          <cell r="E519" t="str">
            <v>CONTRATACION DIRECTA</v>
          </cell>
          <cell r="F519" t="str">
            <v>PRESTACION DE SERVICIOS DE APOYO A LA GESTION</v>
          </cell>
          <cell r="G519" t="str">
            <v>INICIAL</v>
          </cell>
          <cell r="H519">
            <v>45057</v>
          </cell>
          <cell r="I519" t="str">
            <v>JULIÁN CAMILO GÓMEZ PEÑA</v>
          </cell>
          <cell r="J519" t="str">
            <v>CC</v>
          </cell>
          <cell r="K519">
            <v>80857643</v>
          </cell>
          <cell r="L519">
            <v>5</v>
          </cell>
          <cell r="M519" t="str">
            <v>Bogotá</v>
          </cell>
          <cell r="N519" t="str">
            <v>N</v>
          </cell>
          <cell r="O519" t="str">
            <v>N/A</v>
          </cell>
          <cell r="P519" t="str">
            <v>N/A</v>
          </cell>
          <cell r="Q519" t="str">
            <v>N/A</v>
          </cell>
          <cell r="R519">
            <v>45061</v>
          </cell>
          <cell r="S519">
            <v>45291</v>
          </cell>
          <cell r="T519">
            <v>230</v>
          </cell>
          <cell r="U519">
            <v>45291</v>
          </cell>
          <cell r="V519" t="str">
            <v>15 TFTL/TL+4 ME O 6 SES+4 ME</v>
          </cell>
          <cell r="W51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1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519">
            <v>93151501</v>
          </cell>
          <cell r="AA519">
            <v>38460399</v>
          </cell>
          <cell r="AB519">
            <v>38460399</v>
          </cell>
          <cell r="AM519">
            <v>4048463</v>
          </cell>
          <cell r="AQ519" t="str">
            <v>N/A</v>
          </cell>
          <cell r="AR519">
            <v>605</v>
          </cell>
          <cell r="AS519">
            <v>45016</v>
          </cell>
          <cell r="AT519">
            <v>1999940748</v>
          </cell>
          <cell r="AU519">
            <v>8059</v>
          </cell>
          <cell r="AV519">
            <v>45057</v>
          </cell>
          <cell r="AW519">
            <v>38460399</v>
          </cell>
          <cell r="AX519" t="str">
            <v>A-02-02-02-008-003-01</v>
          </cell>
          <cell r="AY519" t="str">
            <v>SERVICIOS DE CONSULTORÍA EN ADMINISTRACIÓN Y SERVICIOS DE GESTIÓN; SERVICIOS DE TECNOLOGÍA DE LA INFORMACIÓN</v>
          </cell>
          <cell r="AZ519" t="str">
            <v>SEGUROS DEL ESTADO</v>
          </cell>
          <cell r="BA519" t="str">
            <v>14-44-101182034</v>
          </cell>
          <cell r="BB519">
            <v>45058</v>
          </cell>
          <cell r="BC519" t="str">
            <v>CUMPLIMIENTO</v>
          </cell>
          <cell r="BD519">
            <v>25</v>
          </cell>
          <cell r="BE519">
            <v>9615099.75</v>
          </cell>
          <cell r="BF519">
            <v>45057</v>
          </cell>
          <cell r="BG519">
            <v>45061</v>
          </cell>
          <cell r="BH519">
            <v>45483</v>
          </cell>
          <cell r="BI519">
            <v>45059</v>
          </cell>
          <cell r="BJ519" t="str">
            <v>D. OTRAS PRESTACIONES</v>
          </cell>
          <cell r="BK519" t="str">
            <v>JULIAN ANDRES BURITICA MEJIA-EDINSON MAURICIO HERNANDEZ MANRIQUE RAD 20236400056443 A PARTIR DEL 11 AL 29 DE SEPTIEMBRE</v>
          </cell>
          <cell r="BM519">
            <v>1078366532</v>
          </cell>
          <cell r="BN519" t="str">
            <v>GRUPO DE GESTIÓN DE RECONOCIMIENTOS</v>
          </cell>
          <cell r="BO519" t="str">
            <v>GESTOR DE OPERACIONES</v>
          </cell>
          <cell r="BP519" t="str">
            <v>KARLA MAYELIS MENGUAL REDONDO</v>
          </cell>
          <cell r="BQ519" t="str">
            <v>EN EJECUCION</v>
          </cell>
          <cell r="BX519">
            <v>45247</v>
          </cell>
          <cell r="BY519">
            <v>123</v>
          </cell>
        </row>
        <row r="520">
          <cell r="C520">
            <v>289</v>
          </cell>
          <cell r="D520" t="str">
            <v>ADRES-CPS-289-2023</v>
          </cell>
          <cell r="E520" t="str">
            <v>CONTRATACION DIRECTA</v>
          </cell>
          <cell r="F520" t="str">
            <v>PRESTACION DE SERVICIOS DE APOYO A LA GESTION</v>
          </cell>
          <cell r="G520" t="str">
            <v>INICIAL</v>
          </cell>
          <cell r="H520">
            <v>44958</v>
          </cell>
          <cell r="I520" t="str">
            <v>ANGIE NATALY GARAVITO GUZMÁN</v>
          </cell>
          <cell r="J520" t="str">
            <v>CC</v>
          </cell>
          <cell r="K520">
            <v>1010215412</v>
          </cell>
          <cell r="L520">
            <v>2</v>
          </cell>
          <cell r="M520" t="str">
            <v>Bogotá</v>
          </cell>
          <cell r="N520" t="str">
            <v>N</v>
          </cell>
          <cell r="O520" t="str">
            <v>N/A</v>
          </cell>
          <cell r="P520" t="str">
            <v>N/A</v>
          </cell>
          <cell r="Q520" t="str">
            <v>N/A</v>
          </cell>
          <cell r="R520">
            <v>44959</v>
          </cell>
          <cell r="S520">
            <v>45078</v>
          </cell>
          <cell r="T520">
            <v>119</v>
          </cell>
          <cell r="U520">
            <v>45078</v>
          </cell>
          <cell r="W520" t="str">
            <v>Prestar servicios de apoyo a la gestión al Grupo de Acciones Constitucionales y de Tutela de la Oficina de la Asesora Jurídica de la ADRES en las actividades administrativas y trámite de envío de respuestas requeridas por la coordinación</v>
          </cell>
          <cell r="X520" t="str">
            <v>1. Apoyar a la Coordinación de Acciones Constitucionales en el trámite de envío de las respuestas, impugnaciones de fallos, contestación a incidentes de desacato y demás documentos que hagan parte de las acciones en contra la Administradora de los recursos del Sistema de Seguridad Social en salud ADRES. 2. Cooperar con el reparto de los documentos allegados a la entidad derivados de las acciones constitucionales y de tutela en las cuales la ADRES haga parte o sea tercero interesado. 3. Realizar diariamente los cruces de correspondencia para las contestaciones de las tutelas de prestación de servicios y atención a población no afiliada.4. Realizar la remisión de las respuestas a las actuaciones surtidas a través del sistema de
correspondencia de la entidad, ya sea por medio físico o vía mail, de forma tal que se garantice
su envió dentro del término requerido para ello.
5. Apoyar en la actualización la base de datos de las acciones constitucionales y brindar la
información solicitada por la coordinación.
6. Apoyar en la clasificación y realizar la parametrización a través del aplicativo designado para
ello la prioridad de la acción (alto, medio o bajo) y el estado respectivo (admisión fallo, o
incidente) y alertar al abogado encargado del proceso.
7. Cumplir con las demás actividades que le sean asignadas por la Coordinación del Grupo y que
se encuentren relacionadas con el objeto del contrato.</v>
          </cell>
          <cell r="Y520">
            <v>99</v>
          </cell>
          <cell r="Z520" t="str">
            <v>80121700
93151507</v>
          </cell>
          <cell r="AA520">
            <v>10033216</v>
          </cell>
          <cell r="AB520">
            <v>10033216</v>
          </cell>
          <cell r="AM520">
            <v>2508304</v>
          </cell>
          <cell r="AQ520" t="str">
            <v>N/A</v>
          </cell>
          <cell r="AR520">
            <v>394</v>
          </cell>
          <cell r="AS520">
            <v>44932</v>
          </cell>
          <cell r="AT520">
            <v>10033216</v>
          </cell>
          <cell r="AU520">
            <v>2437</v>
          </cell>
          <cell r="AV520">
            <v>44958</v>
          </cell>
          <cell r="AW520">
            <v>10033216</v>
          </cell>
          <cell r="AX520" t="str">
            <v>A-02-02-02-008- 003-09</v>
          </cell>
          <cell r="AY520" t="str">
            <v>OTROS SERVICIOS PROFESIONALES Y TÉCNICOS N.C.P</v>
          </cell>
          <cell r="AZ520" t="str">
            <v>SEGUROS DEL ESTADO</v>
          </cell>
          <cell r="BA520" t="str">
            <v>11-44-101197180</v>
          </cell>
          <cell r="BB520">
            <v>44958</v>
          </cell>
          <cell r="BC520" t="str">
            <v>CUMPLIMIENTO</v>
          </cell>
          <cell r="BD520">
            <v>25</v>
          </cell>
          <cell r="BE520">
            <v>2508304</v>
          </cell>
          <cell r="BF520">
            <v>44958</v>
          </cell>
          <cell r="BG520">
            <v>44959</v>
          </cell>
          <cell r="BH520">
            <v>45261</v>
          </cell>
          <cell r="BI520">
            <v>44958</v>
          </cell>
          <cell r="BJ520" t="str">
            <v>O. ASESORA JURIDICA</v>
          </cell>
          <cell r="BK520" t="str">
            <v>JULIO EDUARDO RODRIGUEZ ALVARADO</v>
          </cell>
          <cell r="BL520"/>
          <cell r="BM520">
            <v>1085251376</v>
          </cell>
          <cell r="BN520" t="str">
            <v>GRUPO DE ACCIONES CONSTITUCIONALES Y TUTELAS</v>
          </cell>
          <cell r="BO520" t="str">
            <v>COORDINADOR</v>
          </cell>
          <cell r="BP520" t="str">
            <v>KELLY JHOANA ITURRIAGO TORREGROSA</v>
          </cell>
          <cell r="BQ520" t="str">
            <v>TERMINADO</v>
          </cell>
          <cell r="BR520" t="str">
            <v>FEMENINO</v>
          </cell>
          <cell r="BS520" t="str">
            <v>Bogotá</v>
          </cell>
          <cell r="BT520" t="str">
            <v>Cra 72G Bis A 39c 47 Sur</v>
          </cell>
          <cell r="BU520">
            <v>3132872816</v>
          </cell>
          <cell r="BV520" t="str">
            <v>angiegaravito_21@hotmail.com</v>
          </cell>
          <cell r="BW520">
            <v>34445</v>
          </cell>
          <cell r="BX520">
            <v>45247</v>
          </cell>
          <cell r="BY520">
            <v>29</v>
          </cell>
          <cell r="BZ520" t="str">
            <v>FAMISANAR</v>
          </cell>
          <cell r="CA520" t="str">
            <v>PORVENIR</v>
          </cell>
          <cell r="CB520" t="str">
            <v>POSITIVA</v>
          </cell>
          <cell r="CC520" t="str">
            <v>V SEMESTRES DERECHO</v>
          </cell>
          <cell r="CH520" t="str">
            <v>CO1.PCCNTR.4523984</v>
          </cell>
        </row>
        <row r="521">
          <cell r="C521">
            <v>403</v>
          </cell>
          <cell r="D521" t="str">
            <v>ADRES-CPS-403-2023</v>
          </cell>
          <cell r="E521" t="str">
            <v>CONTRATACION DIRECTA</v>
          </cell>
          <cell r="F521" t="str">
            <v>PRESTACION DE SERVICIOS PROFESIONALES</v>
          </cell>
          <cell r="G521" t="str">
            <v>INICIAL</v>
          </cell>
          <cell r="H521">
            <v>45009</v>
          </cell>
          <cell r="I521" t="str">
            <v>JULIAN DAVID MAYORGA BAQUERO</v>
          </cell>
          <cell r="J521" t="str">
            <v>CC</v>
          </cell>
          <cell r="K521">
            <v>81717400</v>
          </cell>
          <cell r="L521">
            <v>6</v>
          </cell>
          <cell r="M521" t="str">
            <v>Bogotá</v>
          </cell>
          <cell r="N521" t="str">
            <v>N</v>
          </cell>
          <cell r="O521" t="str">
            <v>N/A</v>
          </cell>
          <cell r="P521" t="str">
            <v>N/A</v>
          </cell>
          <cell r="Q521" t="str">
            <v>N/A</v>
          </cell>
          <cell r="R521">
            <v>45012</v>
          </cell>
          <cell r="S521">
            <v>45291</v>
          </cell>
          <cell r="T521">
            <v>279</v>
          </cell>
          <cell r="U521">
            <v>45291</v>
          </cell>
          <cell r="V521" t="str">
            <v>13 TP+25 MEP</v>
          </cell>
          <cell r="W521" t="str">
            <v>Prestar servicios profesionales al Grupo de Gestión del Talento Humano de la ADRES, en el ingreso, permanencia y retiro de los servidores públicos de la entidad.</v>
          </cell>
          <cell r="X521" t="str">
            <v>1. Apoyar al Grupo de Gestión del Talento Humano con los temas relacionados con el
ingreso, permanencia y retiro de los servidores públicos de la entidad.
2. Realizar afiliaciones al Sistema General de Seguridad Social en Salud.
3. Elaborar los actos administrativos solicitaos por la coordinación del Grupo de
Gestión del Talento Humano.
4. Las demás actividades que se deriven del objeto y naturaleza del contrato, que para
el efecto le designe el supervisor del contrato.</v>
          </cell>
          <cell r="Z521">
            <v>80111620</v>
          </cell>
          <cell r="AA521">
            <v>51827870</v>
          </cell>
          <cell r="AB521">
            <v>51827870</v>
          </cell>
          <cell r="AM521">
            <v>5182787</v>
          </cell>
          <cell r="AQ521" t="str">
            <v>N/A</v>
          </cell>
          <cell r="AR521">
            <v>588</v>
          </cell>
          <cell r="AS521">
            <v>45182</v>
          </cell>
          <cell r="AT521">
            <v>51827870</v>
          </cell>
          <cell r="AU521">
            <v>4393</v>
          </cell>
          <cell r="AV521">
            <v>45009</v>
          </cell>
          <cell r="AW521">
            <v>51827870</v>
          </cell>
          <cell r="AX521" t="str">
            <v>A-02-02-02-008-003-01</v>
          </cell>
          <cell r="AY521" t="str">
            <v>SERVICIOS DE CONSULTORÍA EN ADMINISTRACIÓN Y SERVICIOS DE GESTIÓN; SERVICIOS DE TECNOLOGÍA DE LA INFORMACIÓN</v>
          </cell>
          <cell r="AZ521" t="str">
            <v>SEGUROS DEL ESTADO</v>
          </cell>
          <cell r="BA521" t="str">
            <v>15-46-101033106</v>
          </cell>
          <cell r="BB521">
            <v>45012</v>
          </cell>
          <cell r="BC521" t="str">
            <v>CUMPLIMIENTO</v>
          </cell>
          <cell r="BD521">
            <v>25</v>
          </cell>
          <cell r="BE521">
            <v>12956967.5</v>
          </cell>
          <cell r="BF521">
            <v>45009</v>
          </cell>
          <cell r="BG521">
            <v>45012</v>
          </cell>
          <cell r="BH521">
            <v>45475</v>
          </cell>
          <cell r="BJ521" t="str">
            <v>D. ADMINISTRATIVA Y FINANCIERA</v>
          </cell>
          <cell r="BK521" t="str">
            <v>CARLOS EDUARDO CACERES BUSTAMANTE-MARIA CLAUDIA LOPEZ CALLE RAD 0236400049643 A PARTIR DEL 3 DE AGOSTO DE 2023</v>
          </cell>
          <cell r="BM521">
            <v>19598973</v>
          </cell>
          <cell r="BN521" t="str">
            <v>GRUPO DE GESTIÓN DE TALENTO HUMANO</v>
          </cell>
          <cell r="BO521" t="str">
            <v>GESTOR DE OPERACIONES</v>
          </cell>
          <cell r="BP521" t="str">
            <v>ESPERANZA RODRIGUEZ ROLDAN</v>
          </cell>
          <cell r="BQ521" t="str">
            <v>EN EJECUCION</v>
          </cell>
          <cell r="BR521" t="str">
            <v>MASCULINO</v>
          </cell>
          <cell r="BS521" t="str">
            <v>Bogotá</v>
          </cell>
          <cell r="BW521">
            <v>31154</v>
          </cell>
          <cell r="BX521">
            <v>45247</v>
          </cell>
          <cell r="BY521">
            <v>38</v>
          </cell>
          <cell r="CH521" t="str">
            <v>CO1.PCCNTR.4802232</v>
          </cell>
        </row>
        <row r="522">
          <cell r="C522">
            <v>371</v>
          </cell>
          <cell r="D522" t="str">
            <v>ADRES-CPS-371-2023</v>
          </cell>
          <cell r="E522" t="str">
            <v>CONTRATACION DIRECTA</v>
          </cell>
          <cell r="F522" t="str">
            <v>PRESTACION DE SERVICIOS DE APOYO A LA GESTION</v>
          </cell>
          <cell r="G522" t="str">
            <v>INICIAL</v>
          </cell>
          <cell r="H522">
            <v>44967</v>
          </cell>
          <cell r="I522" t="str">
            <v>KAREM JHOANA TRUJILLO BERMUDEZ</v>
          </cell>
          <cell r="J522" t="str">
            <v>CC</v>
          </cell>
          <cell r="K522">
            <v>1010227428</v>
          </cell>
          <cell r="L522">
            <v>1</v>
          </cell>
          <cell r="M522" t="str">
            <v>Bogotá</v>
          </cell>
          <cell r="N522" t="str">
            <v>N</v>
          </cell>
          <cell r="O522" t="str">
            <v>N/A</v>
          </cell>
          <cell r="P522" t="str">
            <v>N/A</v>
          </cell>
          <cell r="Q522" t="str">
            <v>N/A</v>
          </cell>
          <cell r="R522">
            <v>44974</v>
          </cell>
          <cell r="S522">
            <v>45093</v>
          </cell>
          <cell r="T522">
            <v>119</v>
          </cell>
          <cell r="U522">
            <v>45093</v>
          </cell>
          <cell r="V522" t="str">
            <v>15 TFTL/TL+4 ME O 6 SES+4 ME</v>
          </cell>
          <cell r="W522"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22"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522"/>
          <cell r="Z522">
            <v>93151501</v>
          </cell>
          <cell r="AA522">
            <v>16193852</v>
          </cell>
          <cell r="AB522">
            <v>16193852</v>
          </cell>
          <cell r="AC522"/>
          <cell r="AD522"/>
          <cell r="AE522"/>
          <cell r="AF522"/>
          <cell r="AG522"/>
          <cell r="AH522"/>
          <cell r="AI522"/>
          <cell r="AJ522"/>
          <cell r="AK522"/>
          <cell r="AL522"/>
          <cell r="AM522">
            <v>4048463</v>
          </cell>
          <cell r="AN522"/>
          <cell r="AO522"/>
          <cell r="AP522"/>
          <cell r="AQ522" t="str">
            <v>N/A</v>
          </cell>
          <cell r="AR522">
            <v>432</v>
          </cell>
          <cell r="AS522">
            <v>44936</v>
          </cell>
          <cell r="AT522">
            <v>615366376</v>
          </cell>
          <cell r="AU522">
            <v>2557</v>
          </cell>
          <cell r="AV522">
            <v>44967</v>
          </cell>
          <cell r="AW522">
            <v>16193852</v>
          </cell>
          <cell r="AX522" t="str">
            <v>A-02-02-02-008-003-01</v>
          </cell>
          <cell r="AY522" t="str">
            <v>SERVICIOS DE CONSULTORÍA EN ADMINISTRACIÓN Y SERVICIOS DE GESTIÓN; SERVICIOS DE TECNOLOGÍA DE LA INFORMACIÓN</v>
          </cell>
          <cell r="AZ522" t="str">
            <v>ASEGURADORA SOLIDARIA DE COLOMBIA</v>
          </cell>
          <cell r="BA522" t="str">
            <v>380-4799000132070</v>
          </cell>
          <cell r="BB522">
            <v>44967</v>
          </cell>
          <cell r="BC522" t="str">
            <v>CUMPLIMIENTO</v>
          </cell>
          <cell r="BD522">
            <v>25</v>
          </cell>
          <cell r="BE522">
            <v>4048463</v>
          </cell>
          <cell r="BF522">
            <v>44967</v>
          </cell>
          <cell r="BG522">
            <v>44970</v>
          </cell>
          <cell r="BH522">
            <v>45275</v>
          </cell>
          <cell r="BI522">
            <v>44968</v>
          </cell>
          <cell r="BJ522" t="str">
            <v>D. OTRAS PRESTACIONES</v>
          </cell>
          <cell r="BK522" t="str">
            <v>RENA LISAG MORALES HERNANDEZ</v>
          </cell>
          <cell r="BL522"/>
          <cell r="BM522">
            <v>53139056</v>
          </cell>
          <cell r="BN522" t="str">
            <v>GRUPO DE GESTIÓN DE RECONOCIMIENTOS</v>
          </cell>
          <cell r="BO522" t="str">
            <v>GESTOR DE OPERACIONES</v>
          </cell>
          <cell r="BP522" t="str">
            <v>KELLY JHOANA ITURRIAGO TORREGROSA</v>
          </cell>
          <cell r="BQ522" t="str">
            <v>TERMINADO</v>
          </cell>
          <cell r="BR522" t="str">
            <v>FEMENINO</v>
          </cell>
          <cell r="BS522" t="str">
            <v>Soacha</v>
          </cell>
          <cell r="BT522" t="str">
            <v>Cl 13 No 30 200</v>
          </cell>
          <cell r="BU522">
            <v>3204544947</v>
          </cell>
          <cell r="BV522" t="str">
            <v>KJTB0209@OUTLOOK.COM</v>
          </cell>
          <cell r="BW522">
            <v>35173</v>
          </cell>
          <cell r="BX522">
            <v>45247</v>
          </cell>
          <cell r="BY522">
            <v>27</v>
          </cell>
          <cell r="BZ522" t="str">
            <v>SANITAS</v>
          </cell>
          <cell r="CA522" t="str">
            <v>PROTECCION</v>
          </cell>
          <cell r="CB522" t="str">
            <v>POSITIVA</v>
          </cell>
          <cell r="CC522" t="str">
            <v>NEGOCIOS INTERNACIONALES</v>
          </cell>
          <cell r="CD522"/>
          <cell r="CE522"/>
          <cell r="CF522"/>
          <cell r="CG522"/>
          <cell r="CH522" t="str">
            <v>CO1.PCCNTR.4594061</v>
          </cell>
          <cell r="CI522"/>
          <cell r="CJ522"/>
          <cell r="CK522"/>
          <cell r="CL522"/>
          <cell r="CM522"/>
          <cell r="CN522"/>
          <cell r="CO522"/>
        </row>
        <row r="523">
          <cell r="C523">
            <v>658</v>
          </cell>
          <cell r="D523" t="str">
            <v>ADRES-CPS-658-2023</v>
          </cell>
          <cell r="E523" t="str">
            <v>CONTRATACION DIRECTA</v>
          </cell>
          <cell r="F523" t="str">
            <v>PRESTACION DE SERVICIOS PROFESIONALES</v>
          </cell>
          <cell r="G523" t="str">
            <v>INICIAL</v>
          </cell>
          <cell r="H523">
            <v>45083</v>
          </cell>
          <cell r="I523" t="str">
            <v>JULIE ANDREA MUÑOZ CHAVARRO</v>
          </cell>
          <cell r="J523" t="str">
            <v>CC</v>
          </cell>
          <cell r="K523">
            <v>52761810</v>
          </cell>
          <cell r="L523">
            <v>3</v>
          </cell>
          <cell r="N523" t="str">
            <v>N</v>
          </cell>
          <cell r="O523" t="str">
            <v>N/A</v>
          </cell>
          <cell r="P523" t="str">
            <v>N/A</v>
          </cell>
          <cell r="Q523" t="str">
            <v>N/A</v>
          </cell>
          <cell r="R523">
            <v>45084</v>
          </cell>
          <cell r="S523">
            <v>45291</v>
          </cell>
          <cell r="T523">
            <v>207</v>
          </cell>
          <cell r="U523">
            <v>45291</v>
          </cell>
          <cell r="W523" t="str">
            <v>Prestar servicios profesionales de apoyo al desarrollo de los proyectos asociados a los procesos del régimen contributivo y del régimen subsidiado, así como a la validación, reconocimiento y pago de pruebas COVID-19 a cargo de la Dirección de Liquidaciones y Garantías.</v>
          </cell>
          <cell r="X523" t="str">
            <v>1. Apoyar, en los casos que se requiera, los procesos de liquidación del régimen contributivo y del régimen subsidiado a cargo de la Dirección de Liquidaciones y Garantías. 2. Proponer mejoras a los procesos y aplicaciones del régimen contributivo y del régimen subsidiado, haciendo las recomendaciones y sugerencias para que se revise su conveniencia y aplicación. 3. Realizar las actividades que le sean encomendadas para el desarrollo de los proyectos asociados a los procesos del régimen contributivo y del régimen subsidiado. 4. Realizar los informes que requiera la Dirección de Liquidaciones y Garantías o los organismos de inspección, vigilancia y control, en relación con los procesos del régimen contributivo y del régimen subsidiado, 5. Brindar soporte técnico a las EPS y EOC en lo relacionado con el cargue de la información en la plataforma dispuesta por la ADRES para el reporte de pruebas COVID-19, así como atender las asistencias técnicas que sean requeridas. 6. Apoyar a la ADRES en los procesos tendientes a la validación, reconocimiento y pago de pruebas COVID-19 conforme la normativa vigente y las disposiciones que para tal efecto establezca la ADRES. 7. Generar reportes sobre la información presentada por las EPS y EOC con ocasión del proceso de validación, reconocimiento y pago que adelanta la ADRES sobre pruebas COVID-19 con destino a las demás dependencias de la entidad, a organismos de inspección, vigilancia y control, o a usuarios externos. 8. Elaborar los requerimientos de nuevas funcionalidades o mejoras que se requieran desarrollar a las plataformas dispuestas por la ADRES en el marco del proceso de reporte, validación, reconocimiento y pago de pruebas COVID-19, de acuerdo con las necesidades que evidencie la ADRES. 9. Apoyar en las reuniones en las cuales la ADRES solicite su acompañamiento, en relación con los temas y actividades objeto del contrato.</v>
          </cell>
          <cell r="Z523">
            <v>93151501</v>
          </cell>
          <cell r="AA523">
            <v>64127000</v>
          </cell>
          <cell r="AB523">
            <v>64127000</v>
          </cell>
          <cell r="AM523">
            <v>9161000</v>
          </cell>
          <cell r="AQ523" t="str">
            <v>N/A</v>
          </cell>
          <cell r="AR523">
            <v>746</v>
          </cell>
          <cell r="AS523">
            <v>45071</v>
          </cell>
          <cell r="AT523">
            <v>64127000</v>
          </cell>
          <cell r="AU523">
            <v>10051</v>
          </cell>
          <cell r="AV523">
            <v>45084</v>
          </cell>
          <cell r="AW523">
            <v>64127000</v>
          </cell>
          <cell r="AX523" t="str">
            <v>A-02-02-02-008-003-01</v>
          </cell>
          <cell r="AY523" t="str">
            <v>SERVICIOS DE CONSULTORÍA EN ADMINISTRACIÓN Y SERVICIOS DE GESTIÓN; SERVICIOS DE TECNOLOGÍA DE LA INFORMACIÓN</v>
          </cell>
          <cell r="AZ523" t="str">
            <v>ASEGURADORA SOLIDARIA DE COLOMBIA</v>
          </cell>
          <cell r="BA523" t="str">
            <v>340 47 994000045667</v>
          </cell>
          <cell r="BB523">
            <v>45083</v>
          </cell>
          <cell r="BC523" t="str">
            <v>CUMPLIMIENTO</v>
          </cell>
          <cell r="BD523">
            <v>25</v>
          </cell>
          <cell r="BE523">
            <v>16031750</v>
          </cell>
          <cell r="BF523">
            <v>45083</v>
          </cell>
          <cell r="BG523">
            <v>45084</v>
          </cell>
          <cell r="BH523">
            <v>45478</v>
          </cell>
          <cell r="BI523">
            <v>45084</v>
          </cell>
          <cell r="BJ523" t="str">
            <v>D. DE LIQUIDACIONES Y GARANTIAS</v>
          </cell>
          <cell r="BK523" t="str">
            <v>JULIO ANDRES GONZALEZ GODOY-CLAUDIA PULIDO BUITRAGO RAD 20236400059973 A PARTIR DEL 26 DE SEPTIEMBRE AL 17 DE OCTUBRE</v>
          </cell>
          <cell r="BM523">
            <v>80187584</v>
          </cell>
          <cell r="BN523" t="str">
            <v>SUBDIRECCION DE LIQUIDACIONES DEL ASEGURAMIENTO</v>
          </cell>
          <cell r="BO523" t="str">
            <v>ASESOR</v>
          </cell>
          <cell r="BP523" t="str">
            <v>JOSE WILLMAN TORRRES GOMEZ</v>
          </cell>
          <cell r="BQ523" t="str">
            <v>EN EJECUCION</v>
          </cell>
        </row>
        <row r="524">
          <cell r="C524">
            <v>377</v>
          </cell>
          <cell r="D524" t="str">
            <v>ADRES-CPS-377-2023</v>
          </cell>
          <cell r="E524" t="str">
            <v>CONTRATACION DIRECTA</v>
          </cell>
          <cell r="F524" t="str">
            <v>PRESTACION DE SERVICIOS PROFESIONALES</v>
          </cell>
          <cell r="G524" t="str">
            <v>INICIAL</v>
          </cell>
          <cell r="H524">
            <v>44971</v>
          </cell>
          <cell r="I524" t="str">
            <v>KAREN ALEJANDRA PARRADO TRIANA</v>
          </cell>
          <cell r="J524" t="str">
            <v>CC</v>
          </cell>
          <cell r="K524">
            <v>1010229705</v>
          </cell>
          <cell r="L524">
            <v>6</v>
          </cell>
          <cell r="M524" t="str">
            <v>Bogotá</v>
          </cell>
          <cell r="N524" t="str">
            <v>N</v>
          </cell>
          <cell r="O524" t="str">
            <v>N/A</v>
          </cell>
          <cell r="P524" t="str">
            <v>N/A</v>
          </cell>
          <cell r="Q524" t="str">
            <v>N/A</v>
          </cell>
          <cell r="R524">
            <v>44973</v>
          </cell>
          <cell r="S524">
            <v>45092</v>
          </cell>
          <cell r="T524">
            <v>119</v>
          </cell>
          <cell r="U524">
            <v>45092</v>
          </cell>
          <cell r="V524" t="str">
            <v>11 TP+E+11 MEP</v>
          </cell>
          <cell r="W524"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524"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v>
          </cell>
          <cell r="Y524">
            <v>154</v>
          </cell>
          <cell r="Z524">
            <v>80121706</v>
          </cell>
          <cell r="AA524">
            <v>27904000</v>
          </cell>
          <cell r="AB524">
            <v>27904000</v>
          </cell>
          <cell r="AC524"/>
          <cell r="AD524"/>
          <cell r="AE524"/>
          <cell r="AF524"/>
          <cell r="AG524"/>
          <cell r="AH524"/>
          <cell r="AI524"/>
          <cell r="AJ524"/>
          <cell r="AK524"/>
          <cell r="AL524"/>
          <cell r="AM524">
            <v>6976000</v>
          </cell>
          <cell r="AN524"/>
          <cell r="AO524"/>
          <cell r="AP524"/>
          <cell r="AQ524" t="str">
            <v>N/A</v>
          </cell>
          <cell r="AR524">
            <v>570</v>
          </cell>
          <cell r="AS524">
            <v>44960</v>
          </cell>
          <cell r="AT524">
            <v>111616000</v>
          </cell>
          <cell r="AU524">
            <v>2568</v>
          </cell>
          <cell r="AV524">
            <v>44972</v>
          </cell>
          <cell r="AW524">
            <v>27904000</v>
          </cell>
          <cell r="AX524" t="str">
            <v>A-02-02-02-008-002-01</v>
          </cell>
          <cell r="AY524" t="str">
            <v>SERVICIOS JURÍDICOS</v>
          </cell>
          <cell r="AZ524" t="str">
            <v>SEGUROS DEL ESTADO</v>
          </cell>
          <cell r="BA524" t="str">
            <v>21-46101062897</v>
          </cell>
          <cell r="BB524">
            <v>44971</v>
          </cell>
          <cell r="BC524" t="str">
            <v>CUMPLIMIENTO</v>
          </cell>
          <cell r="BD524">
            <v>25</v>
          </cell>
          <cell r="BE524">
            <v>6976000</v>
          </cell>
          <cell r="BF524">
            <v>44971</v>
          </cell>
          <cell r="BG524">
            <v>44972</v>
          </cell>
          <cell r="BH524">
            <v>45278</v>
          </cell>
          <cell r="BI524">
            <v>44973</v>
          </cell>
          <cell r="BJ524" t="str">
            <v>O. ASESORA JURIDICA</v>
          </cell>
          <cell r="BK524" t="str">
            <v>YEIMY JOHANA AFRICANO MARTINEZ</v>
          </cell>
          <cell r="BL524"/>
          <cell r="BM524">
            <v>1026270498</v>
          </cell>
          <cell r="BN524" t="str">
            <v>GRUPO PREJUDICIAL</v>
          </cell>
          <cell r="BO524" t="str">
            <v>GESTOR DE OPERACIONES</v>
          </cell>
          <cell r="BP524" t="str">
            <v>JUAN CAMILO MARTINEZ RODRIGUEZ</v>
          </cell>
          <cell r="BQ524" t="str">
            <v>TERMINADO</v>
          </cell>
          <cell r="BR524" t="str">
            <v>FEMENINO</v>
          </cell>
          <cell r="BS524" t="str">
            <v>Facatativa</v>
          </cell>
          <cell r="BT524" t="str">
            <v>DIAGONAL 11 - 14B 14 Torre 4, apartamento 301</v>
          </cell>
          <cell r="BU524">
            <v>3013714864</v>
          </cell>
          <cell r="BV524" t="str">
            <v>aleepatri@gmail.com</v>
          </cell>
          <cell r="BW524">
            <v>35323</v>
          </cell>
          <cell r="BX524">
            <v>45247</v>
          </cell>
          <cell r="BY524">
            <v>27</v>
          </cell>
          <cell r="BZ524" t="str">
            <v>FAMISANAR</v>
          </cell>
          <cell r="CA524" t="str">
            <v>PROTECCION</v>
          </cell>
          <cell r="CB524" t="str">
            <v>POSITIVA</v>
          </cell>
          <cell r="CC524" t="str">
            <v>ABOGADA-MASTER EN DERECHO INTERNACIONAL</v>
          </cell>
          <cell r="CD524"/>
          <cell r="CE524"/>
          <cell r="CF524"/>
          <cell r="CG524"/>
          <cell r="CH524" t="str">
            <v>CO1.PCCNTR.4620626</v>
          </cell>
          <cell r="CI524"/>
          <cell r="CJ524"/>
          <cell r="CK524"/>
          <cell r="CL524"/>
          <cell r="CM524"/>
          <cell r="CN524"/>
          <cell r="CO524"/>
        </row>
        <row r="525">
          <cell r="C525">
            <v>763</v>
          </cell>
          <cell r="D525" t="str">
            <v>ADRES-CPS-763-2023</v>
          </cell>
          <cell r="E525" t="str">
            <v>CONTRATACION DIRECTA</v>
          </cell>
          <cell r="F525" t="str">
            <v>PRESTACION DE SERVICIOS PROFESIONALES</v>
          </cell>
          <cell r="G525" t="str">
            <v>INICIAL</v>
          </cell>
          <cell r="H525">
            <v>45092</v>
          </cell>
          <cell r="I525" t="str">
            <v>JULIE CATALINA BARÓN BARBOSA</v>
          </cell>
          <cell r="J525" t="str">
            <v>CC</v>
          </cell>
          <cell r="K525">
            <v>1072421489</v>
          </cell>
          <cell r="L525">
            <v>7</v>
          </cell>
          <cell r="N525" t="str">
            <v>N</v>
          </cell>
          <cell r="O525" t="str">
            <v>N/A</v>
          </cell>
          <cell r="P525" t="str">
            <v>N/A</v>
          </cell>
          <cell r="Q525" t="str">
            <v>N/A</v>
          </cell>
          <cell r="R525">
            <v>45093</v>
          </cell>
          <cell r="S525">
            <v>45291</v>
          </cell>
          <cell r="T525">
            <v>198</v>
          </cell>
          <cell r="U525">
            <v>45291</v>
          </cell>
          <cell r="W525" t="str">
            <v>Prestar servicios profesionales especializados a la Dirección de Otras Prestaciones de la ADRES para la ejecución de las actividades requeridas en el proceso de saneamiento definitivo de las cuentas de recobro relacionadas con los servicios y tecnologías de salud no financiados con cargo a la UPC del régimen contributivo según lo dispuesto en el artículo 237 de la Ley 1955 de 2019 y el Decreto 521 de 2020, así como las demás normas que los modifiquen o sustituyan.</v>
          </cell>
          <cell r="X525" t="str">
            <v>1. Adelantar las actividades administrativas necesarias para la ejecución del proceso de saneamiento definitivo de las cuentas de recobro relacionadas con los servicios y tecnologías de salud no financiados con cargo a la UPC del régimen contributivo durante sus diferentes etapas. 2. Realizar el seguimiento durante las etapas de radicación, auditoría, precierre, cierre y pago a las cuentas que son presentadas en el marco del proceso de saneamiento definitivo según los cronogramas que se establezcan para el efecto. 3. Elaborar o revisar los documentos que se suscriban para el desarrollo del proceso de saneamiento definitivo de las cuentas de recobro relacionadas con los servicios y tecnologías de salud no financiados con cargo a la UPC del régimen contributivo. 4. Revisar la consistencia de la información que se disponga para la elaboración de los acuerdos de pago, contratos de transacción, actas, certificados, actos administrativos y demás documentos que sean necesarios en el trámite del proceso de saneamiento definitivo de las cuentas que sean presentadas ante la ADRES. 5. Corroborar que la información que sea presentada ante el Comité de Conciliación u otras áreas de la ADRES, entidades privadas y públicas sea consistente con los datos registrados durante el proceso de saneamiento definitivo de las cuentas de los servicios y tecnologías de salud no financiados con cargo a la UPC. 6. Elaborar o revisar las respuestas a las observaciones que realicen los distintos actores que conforman el Sistema de Seguridad Social en Salud durante el trámite de verificación, reconocimiento y pago de las cuentas que son presentadas en el marco del proceso de saneamiento definitivo. 7. Elaborar o revisar las respuestas a las consultas y peticiones presentadas por actores que conforman el Sistema de Seguridad Social en Salud y de los entes de inspección, vigilancia, control e investigación que estén relacionadas con el saneamiento definitivo previsto en el artículo 237 de la Ley 1955 de 2019. 8. Participar en las reuniones o mesas de trabajo que se adelanten durante el trámite de las cuentas de recobro de servicios y tecnologías de salud no financiados con la UPC que hayan sido presentados en el proceso de saneamiento definitivo. 9. Las demás actividades que se deriven del objeto y naturaleza del contrato que para el efecto le asigne la Dirección de Otras Prestaciones</v>
          </cell>
          <cell r="Z525">
            <v>93151501</v>
          </cell>
          <cell r="AA525">
            <v>59626854</v>
          </cell>
          <cell r="AB525">
            <v>59626854</v>
          </cell>
          <cell r="AM525">
            <v>8518122</v>
          </cell>
          <cell r="AQ525" t="str">
            <v>N/A</v>
          </cell>
          <cell r="AR525">
            <v>714</v>
          </cell>
          <cell r="AS525">
            <v>45065</v>
          </cell>
          <cell r="AT525">
            <v>59626854</v>
          </cell>
          <cell r="AU525">
            <v>10181</v>
          </cell>
          <cell r="AV525">
            <v>45093</v>
          </cell>
          <cell r="AW525">
            <v>59626854</v>
          </cell>
          <cell r="AX525" t="str">
            <v>A-02-02-02-008-003-01</v>
          </cell>
          <cell r="AY525" t="str">
            <v>SERVICIOS DE CONSULTORÍA EN ADMINISTRACIÓN Y SERVICIOS DE GESTIÓN; SERVICIOS DE TECNOLOGÍA DE LA INFORMACIÓN</v>
          </cell>
          <cell r="AZ525" t="str">
            <v>SEGUROS DEL ESTADO</v>
          </cell>
          <cell r="BA525" t="str">
            <v>14-44-101185151</v>
          </cell>
          <cell r="BB525">
            <v>45092</v>
          </cell>
          <cell r="BC525" t="str">
            <v>CUMPLIMIENTO</v>
          </cell>
          <cell r="BD525">
            <v>25</v>
          </cell>
          <cell r="BE525">
            <v>14906713.5</v>
          </cell>
          <cell r="BF525">
            <v>45092</v>
          </cell>
          <cell r="BG525">
            <v>45093</v>
          </cell>
          <cell r="BH525">
            <v>45493</v>
          </cell>
          <cell r="BI525">
            <v>45093</v>
          </cell>
          <cell r="BJ525" t="str">
            <v>D. OTRAS PRESTACIONES</v>
          </cell>
          <cell r="BK525" t="str">
            <v>MAYRA ALEJANDRA PEREZ BEJARANO-CAMILO ANDRES PLAZAS VELOZA RAD 20236400054973 A PARTIR DEL 1 DE SEPTIEMBRE</v>
          </cell>
          <cell r="BM525">
            <v>1026550881</v>
          </cell>
          <cell r="BN525" t="str">
            <v>GRUPO DE VERIFICACIÓN Y AUDITORÍA DE CUENTAS</v>
          </cell>
          <cell r="BO525" t="str">
            <v>GESTOR DE OPERACIONES</v>
          </cell>
          <cell r="BP525" t="str">
            <v>JOSE WILLMAN TORRRES GOMEZ</v>
          </cell>
          <cell r="BQ525" t="str">
            <v>EN EJECUCION</v>
          </cell>
        </row>
        <row r="526">
          <cell r="C526">
            <v>13</v>
          </cell>
          <cell r="D526" t="str">
            <v>ADRES-CPS-013-2023</v>
          </cell>
          <cell r="E526" t="str">
            <v>CONTRATACION DIRECTA</v>
          </cell>
          <cell r="F526" t="str">
            <v>PRESTACION DE SERVICIOS PROFESIONALES</v>
          </cell>
          <cell r="G526" t="str">
            <v>INICIAL</v>
          </cell>
          <cell r="H526">
            <v>44939</v>
          </cell>
          <cell r="I526" t="str">
            <v>JUAN SEBASTIAN CASTELBLANCO GARCIA</v>
          </cell>
          <cell r="J526" t="str">
            <v>CC</v>
          </cell>
          <cell r="K526">
            <v>1010240919</v>
          </cell>
          <cell r="L526">
            <v>1</v>
          </cell>
          <cell r="M526" t="str">
            <v>Bogotá</v>
          </cell>
          <cell r="N526" t="str">
            <v>N</v>
          </cell>
          <cell r="O526" t="str">
            <v>N/A</v>
          </cell>
          <cell r="P526" t="str">
            <v>N/A</v>
          </cell>
          <cell r="Q526" t="str">
            <v>N/A</v>
          </cell>
          <cell r="R526">
            <v>44943</v>
          </cell>
          <cell r="S526">
            <v>45062</v>
          </cell>
          <cell r="T526">
            <v>119</v>
          </cell>
          <cell r="U526">
            <v>45062</v>
          </cell>
          <cell r="V526" t="str">
            <v>14 TP</v>
          </cell>
          <cell r="W526" t="str">
            <v>Prestar sus servicios profesionales en la Oficina Asesora Jurídica para tramitar las acciones constitucionales y demás asuntos derivados de éstas. que se instauren contra la Administradora de los Recursos del Sistema General de Seguridad Social en Salud - ADRES o contra el entonces FOSYGA</v>
          </cell>
          <cell r="X526" t="str">
            <v>a) En relación con acciones de tutela.
1. Apoyar en la clasificación de los radicados relacionados con acciones de tutela que le sean
asignadas para trámite. 2. Solicitar los insumos técnicos a las distintas áreas de la ADRES o de entidades diferentes a
ella en las acciones de tutela asignadas.
3. Proyectar las respuestas a los requerimientos de las autoridades judiciales o administrativas
que le sean asignados conforme a los parámetros institucionales establecidos y dentro de los
términos otorgados para ello.
4. Proyectar las impugnaciones contra las providencias o fallos adversos a la ADRES. dentro de
los términos legales establecidos para ello.
5. Brindar apoyo jurídico en los incidentes de desacato que se promuevan en las acciones de
tutela que le hubiesen sido asignadas por la Coordinación6. Archivar los radicados de tutela que no necesiten trámite. de acuerdo con los parámetros
institucionales establecido.
7. Hacer la vigilancia judicial de las acciones de tutela que le sean asignadas
8. Realizar seguimiento al cumplimiento de sentencias de tutela que impongan obligación a la
ADRES. remitiendo las constancias o soportes correspondientes.
b) En relación con otras acciones constitucionales
10. Ejercer la representación judicial y extrajudicial en las acciones Constituciones que le sean
asignados durante la ejecución del contrato dentro de los términos legales.
11. Proyectar la contestación de las respectivas demandas en las acciones constituciones en
que sea parte la ADRES. y que le sean asignadas. aportando las respectivas pruebas.
12. Proyectar e interponer dentro de los términos legales. los recursos contra las providencias o
fallos adversos a la ADRES.
13. Tramitar los incidentes que se presenten en las acciones Constituciones que le sean
asignadas.
14. Responder los requerimientos de autoridades competentes. relacionados con las acciones
constitucionales que le sean asignadas.
15. Asistir a las audiencias que se surtan dentro de las acciones constitucionales y que le sean
asignadas.
16. Ejercer la vigilancia judicial de las acciones constitucionales en que sea parte la ADRES y
que le sean asignadas.
17. Mantener y custodiar los expedientes a cargo dentro de los cuales deberá reposar todas las
actuaciones surtidas. sean o no de carácter judicial. pero que tengan relación con las acciones
populares y de grupo en que sea parte la ADRES. y que le sean asignadas. 18. Comunicar en oportunidad la terminación de los procesos a su cargo. las sentencias de
carácter condenatorio. con el fin de que la ADRES pueda proceder al pronto al cumplimiento o
pago de estas. cuando a ello hubiere lugar.
19. Apoyar en la susCraipción de acuerdos conciliatorios. siempre y cuando sean procedentes y
favorables para ADRES. previa aprobación del Comité de Conciliación.
20. Presentar dentro del término las acciones de repetición para estudio y decisión del comité.
21. Registrar y actualizar de manera oportuna en el Sistema Único de Gestión e Información de
la Actividad Litigiosa del Estado- eKogui. las acciones populares y de grupo en que sea parte la
ADRES. y que le sean asignadas. y demás obligaciones establecidas en el DeCraeto 1069 de
2015 o norma que lo derogue. modifique o sustituya.
22. Elaborar y actualizar las fichas que serán presentadas para el estudio en los comités de
conciliación. de conformidad con los instructivos que la Agencia Nacional de Defensa Jurídica del
Estado expida para tal fin.
23.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24.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25. Realizar los desplazamientos que se requieran para el desarrollo de sus obligaciones
conforme con la solicitud de la Oficina Asesora Jurídica. Para lo anterior. la ADRES realizará de
forma previa el trámite presupuestal y administrativo correspondiente.
26. Entregar al finalizar el plazo de ejecución del contrato. soporte generado por el Sistema de
Gestión Documental que para el efecto tenga implementada la ADRES. en el cual se evidencia
que la documentación asignada se encuentra tramitada.
27. Apoyar la proyección de respuestas a los derechos de petición. consultas. observaciones y
solicitudes que sean competencia de Oficina Asesora Jurídica. dentro del término otorgado por la
ley.
28. Cumplir con las demás actividades que se deriven del objeto y naturaleza del presente
contrato.</v>
          </cell>
          <cell r="Y526">
            <v>101</v>
          </cell>
          <cell r="Z526">
            <v>80121700</v>
          </cell>
          <cell r="AA526">
            <v>17046168</v>
          </cell>
          <cell r="AB526">
            <v>17046168</v>
          </cell>
          <cell r="AM526">
            <v>4261542</v>
          </cell>
          <cell r="AQ526" t="str">
            <v>N/A</v>
          </cell>
          <cell r="AR526">
            <v>395</v>
          </cell>
          <cell r="AS526">
            <v>44932</v>
          </cell>
          <cell r="AT526">
            <v>51138504</v>
          </cell>
          <cell r="AU526">
            <v>382</v>
          </cell>
          <cell r="AV526">
            <v>44943</v>
          </cell>
          <cell r="AW526">
            <v>17046168</v>
          </cell>
          <cell r="AX526" t="str">
            <v>A-02-02-02-008-002-01</v>
          </cell>
          <cell r="AY526" t="str">
            <v>SERVICIOS JURÍDICOS</v>
          </cell>
          <cell r="AZ526" t="str">
            <v>SEGUROS DEL ESTADO</v>
          </cell>
          <cell r="BA526" t="str">
            <v>33-46-101046127</v>
          </cell>
          <cell r="BB526">
            <v>44942</v>
          </cell>
          <cell r="BC526" t="str">
            <v>CUMPLIMIENTO</v>
          </cell>
          <cell r="BD526">
            <v>25</v>
          </cell>
          <cell r="BE526">
            <v>4261542</v>
          </cell>
          <cell r="BF526">
            <v>44942</v>
          </cell>
          <cell r="BG526">
            <v>44943</v>
          </cell>
          <cell r="BH526">
            <v>45260</v>
          </cell>
          <cell r="BI526">
            <v>44940</v>
          </cell>
          <cell r="BJ526" t="str">
            <v>O. ASESORA JURIDICA</v>
          </cell>
          <cell r="BK526" t="str">
            <v>JULIO EDUARDO RODRIGUEZ ALVARADO</v>
          </cell>
          <cell r="BM526">
            <v>1085251376</v>
          </cell>
          <cell r="BN526" t="str">
            <v>GRUPO DE ACCIONES CONSTITUCIONALES Y DE TUTELA</v>
          </cell>
          <cell r="BO526" t="str">
            <v>COORDINADOR</v>
          </cell>
          <cell r="BP526" t="str">
            <v>KELLY JHOANA ITURRIAGO TORREGROSA</v>
          </cell>
          <cell r="BQ526" t="str">
            <v>TERMINADO</v>
          </cell>
          <cell r="BR526" t="str">
            <v>MASCULINO</v>
          </cell>
          <cell r="BS526" t="str">
            <v>Bogotá</v>
          </cell>
          <cell r="BT526" t="str">
            <v>Cl 159 - 54 35 TORRE 2 APTO 412</v>
          </cell>
          <cell r="BU526">
            <v>7586283</v>
          </cell>
          <cell r="BV526" t="str">
            <v>castelblancojuansebastian@gmail</v>
          </cell>
          <cell r="BW526">
            <v>35989</v>
          </cell>
          <cell r="BX526">
            <v>45247</v>
          </cell>
          <cell r="BY526">
            <v>25</v>
          </cell>
          <cell r="BZ526" t="str">
            <v>SANITAS</v>
          </cell>
          <cell r="CA526" t="str">
            <v>PORVENIR</v>
          </cell>
          <cell r="CB526" t="str">
            <v>POSITIVA</v>
          </cell>
          <cell r="CC526" t="str">
            <v>ABOGADO</v>
          </cell>
          <cell r="CH526" t="str">
            <v>CO1.PCCNTR.4399543</v>
          </cell>
        </row>
        <row r="527">
          <cell r="C527">
            <v>854</v>
          </cell>
          <cell r="D527" t="str">
            <v>ADRES-CPS-854-2023</v>
          </cell>
          <cell r="E527" t="str">
            <v>CONTRATACION DIRECTA</v>
          </cell>
          <cell r="F527" t="str">
            <v>PRESTACION DE SERVICIOS PROFESIONALES</v>
          </cell>
          <cell r="G527" t="str">
            <v>INICIAL</v>
          </cell>
          <cell r="H527">
            <v>45098</v>
          </cell>
          <cell r="I527" t="str">
            <v>JULIETH LINA FERNANDA ZORRO MELO</v>
          </cell>
          <cell r="J527" t="str">
            <v>CC</v>
          </cell>
          <cell r="K527">
            <v>1026563509</v>
          </cell>
          <cell r="L527">
            <v>8</v>
          </cell>
          <cell r="N527" t="str">
            <v>N</v>
          </cell>
          <cell r="O527" t="str">
            <v>N/A</v>
          </cell>
          <cell r="P527" t="str">
            <v>N/A</v>
          </cell>
          <cell r="Q527" t="str">
            <v>N/A</v>
          </cell>
          <cell r="R527">
            <v>45100</v>
          </cell>
          <cell r="S527">
            <v>45291</v>
          </cell>
          <cell r="T527">
            <v>191</v>
          </cell>
          <cell r="U527">
            <v>45291</v>
          </cell>
          <cell r="W527" t="str">
            <v>Prestar los servicios profesionales a la Dirección de Otras Prestaciones de la ADRES en la actividades relacionadas con el análisis de la información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 generando documentos técnicos para la toma de decisiones tanto interna como externa</v>
          </cell>
          <cell r="X527" t="str">
            <v>1. Elaborar informes de balance y boletines con base en la información de la DOP dirigida a entes internos y externos. 2. Articular y levantar información requerida para realizar analítica de datos con los otros procesos de la entidad. 3.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4. Participar activamente en las capacitaciones, reuniones, conciliaciones y/o mesas de trabajo programadas 5. Gestionar los requerimientos de información solicitada por la Dirección General de la ADRES. 6. Las demás actividades que se deriven del objeto y naturaleza del contrato, que para el efecto le asigne la Dirección de Otras Prestaciones</v>
          </cell>
          <cell r="Z527">
            <v>93151501</v>
          </cell>
          <cell r="AA527">
            <v>63000000</v>
          </cell>
          <cell r="AB527">
            <v>63000000</v>
          </cell>
          <cell r="AM527">
            <v>9000000</v>
          </cell>
          <cell r="AQ527" t="str">
            <v>N/A</v>
          </cell>
          <cell r="AR527">
            <v>703</v>
          </cell>
          <cell r="AS527">
            <v>45064</v>
          </cell>
          <cell r="AT527">
            <v>63000000</v>
          </cell>
          <cell r="AU527">
            <v>10247</v>
          </cell>
          <cell r="AV527">
            <v>45099</v>
          </cell>
          <cell r="AW527">
            <v>63000000</v>
          </cell>
          <cell r="AX527" t="str">
            <v>A-02-02-02-008-003-01</v>
          </cell>
          <cell r="AY527" t="str">
            <v>SERVICIOS DE CONSULTORÍA EN ADMINISTRACIÓN Y SERVICIOS DE GESTIÓN; SERVICIOS DE TECNOLOGÍA DE LA INFORMACIÓN</v>
          </cell>
          <cell r="AZ527" t="str">
            <v>ASEGURADORA SOLIDARIA DE COLOMBIA</v>
          </cell>
          <cell r="BA527" t="str">
            <v>380 47 994000136440</v>
          </cell>
          <cell r="BB527">
            <v>45099</v>
          </cell>
          <cell r="BC527" t="str">
            <v>CUMPLIMIENTO</v>
          </cell>
          <cell r="BD527">
            <v>25</v>
          </cell>
          <cell r="BE527">
            <v>15750000</v>
          </cell>
          <cell r="BF527">
            <v>45098</v>
          </cell>
          <cell r="BG527">
            <v>45099</v>
          </cell>
          <cell r="BH527">
            <v>45476</v>
          </cell>
          <cell r="BI527">
            <v>45100</v>
          </cell>
          <cell r="BJ527" t="str">
            <v>D. OTRAS PRESTACIONES</v>
          </cell>
          <cell r="BK527" t="str">
            <v>JAIRO EDISON TIRADO MARTINEZ</v>
          </cell>
          <cell r="BM527">
            <v>80020032</v>
          </cell>
          <cell r="BN527" t="str">
            <v>D. OTRAS PRESTACIONES</v>
          </cell>
          <cell r="BO527" t="str">
            <v>JEFE</v>
          </cell>
          <cell r="BP527" t="str">
            <v>ROSA ELIANA RODRIGUEZ BERNAL</v>
          </cell>
          <cell r="BQ527" t="str">
            <v>EN EJECUCION</v>
          </cell>
        </row>
        <row r="528">
          <cell r="C528">
            <v>791</v>
          </cell>
          <cell r="D528" t="str">
            <v>ADRES-CPS-791-2023</v>
          </cell>
          <cell r="E528" t="str">
            <v>CONTRATACION DIRECTA</v>
          </cell>
          <cell r="F528" t="str">
            <v>PRESTACION DE SERVICIOS PROFESIONALES</v>
          </cell>
          <cell r="G528" t="str">
            <v>INICIAL</v>
          </cell>
          <cell r="H528">
            <v>45092</v>
          </cell>
          <cell r="I528" t="str">
            <v>JULIETH NATALIA GUERRERO MARTINEZ</v>
          </cell>
          <cell r="J528" t="str">
            <v>CC</v>
          </cell>
          <cell r="K528">
            <v>1070965747</v>
          </cell>
          <cell r="L528">
            <v>1</v>
          </cell>
          <cell r="N528" t="str">
            <v>N</v>
          </cell>
          <cell r="O528" t="str">
            <v>N/A</v>
          </cell>
          <cell r="P528" t="str">
            <v>N/A</v>
          </cell>
          <cell r="Q528" t="str">
            <v>N/A</v>
          </cell>
          <cell r="R528">
            <v>45093</v>
          </cell>
          <cell r="S528">
            <v>45291</v>
          </cell>
          <cell r="T528">
            <v>198</v>
          </cell>
          <cell r="U528">
            <v>45291</v>
          </cell>
          <cell r="V528" t="str">
            <v>13 TP+25 MEP</v>
          </cell>
          <cell r="W52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2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28">
            <v>93151501</v>
          </cell>
          <cell r="AA528">
            <v>49236477</v>
          </cell>
          <cell r="AB528">
            <v>49236477</v>
          </cell>
          <cell r="AM528">
            <v>5182787</v>
          </cell>
          <cell r="AQ528" t="str">
            <v>N/A</v>
          </cell>
          <cell r="AR528">
            <v>604</v>
          </cell>
          <cell r="AS528">
            <v>45016</v>
          </cell>
          <cell r="AT528">
            <v>2806479189</v>
          </cell>
          <cell r="AU528">
            <v>10144</v>
          </cell>
          <cell r="AV528">
            <v>45092</v>
          </cell>
          <cell r="AW528">
            <v>49236477</v>
          </cell>
          <cell r="AX528" t="str">
            <v>A-02-02-02-008-003-01</v>
          </cell>
          <cell r="AY528" t="str">
            <v>SERVICIOS DE CONSULTORÍA EN ADMINISTRACIÓN Y SERVICIOS DE GESTIÓN; SERVICIOS DE TECNOLOGÍA DE LA INFORMACIÓN</v>
          </cell>
          <cell r="AZ528" t="str">
            <v>LA PREVISORA</v>
          </cell>
          <cell r="BA528">
            <v>3018331</v>
          </cell>
          <cell r="BB528">
            <v>45092</v>
          </cell>
          <cell r="BC528" t="str">
            <v>CUMPLIMIENTO</v>
          </cell>
          <cell r="BD528">
            <v>25</v>
          </cell>
          <cell r="BE528">
            <v>12309119.25</v>
          </cell>
          <cell r="BF528">
            <v>45092</v>
          </cell>
          <cell r="BG528">
            <v>45093</v>
          </cell>
          <cell r="BH528">
            <v>45473</v>
          </cell>
          <cell r="BI528">
            <v>45093</v>
          </cell>
          <cell r="BJ528" t="str">
            <v>D. OTRAS PRESTACIONES</v>
          </cell>
          <cell r="BK528" t="str">
            <v>EDINSON MAURICIO HERNANDEZ MANRIQUE</v>
          </cell>
          <cell r="BM528">
            <v>13928254</v>
          </cell>
          <cell r="BN528" t="str">
            <v>GRUPO DE GESTION DE RECONOCIMIENTOS</v>
          </cell>
          <cell r="BO528" t="str">
            <v>GESTOR DE OPERACIONES</v>
          </cell>
          <cell r="BP528" t="str">
            <v>JENNY CAROLINA GARCIA VARON</v>
          </cell>
          <cell r="BQ528" t="str">
            <v>EN EJECUCION</v>
          </cell>
        </row>
        <row r="529">
          <cell r="C529">
            <v>61</v>
          </cell>
          <cell r="D529" t="str">
            <v>ADRES-CPS-061-2023</v>
          </cell>
          <cell r="E529" t="str">
            <v>CONTRATACION DIRECTA</v>
          </cell>
          <cell r="F529" t="str">
            <v>PRESTACION DE SERVICIOS PROFESIONALES</v>
          </cell>
          <cell r="G529" t="str">
            <v>INICIAL</v>
          </cell>
          <cell r="H529">
            <v>44943</v>
          </cell>
          <cell r="I529" t="str">
            <v>JAVIER RICARDO PRADA PULIDO</v>
          </cell>
          <cell r="J529" t="str">
            <v>CC</v>
          </cell>
          <cell r="K529">
            <v>1012332544</v>
          </cell>
          <cell r="L529">
            <v>4</v>
          </cell>
          <cell r="M529" t="str">
            <v>Bogotá</v>
          </cell>
          <cell r="N529" t="str">
            <v>N</v>
          </cell>
          <cell r="O529" t="str">
            <v>N/A</v>
          </cell>
          <cell r="P529" t="str">
            <v>N/A</v>
          </cell>
          <cell r="Q529" t="str">
            <v>N/A</v>
          </cell>
          <cell r="R529">
            <v>44945</v>
          </cell>
          <cell r="S529">
            <v>45064</v>
          </cell>
          <cell r="T529">
            <v>119</v>
          </cell>
          <cell r="U529">
            <v>45064</v>
          </cell>
          <cell r="V529" t="str">
            <v>14 TP</v>
          </cell>
          <cell r="W529" t="str">
            <v>Prestar sus servicios profesionales a la Dirección de Gestión de los Recursos Financieros de Salud en el registro contable de las operaciones de la URA y el registro de terceros en los sistemas de información.</v>
          </cell>
          <cell r="X529" t="str">
            <v>1. Recibir. revisar y procesar las solicitudes de Craeación y/o actualización de terceros en el Sistema Financiero de la ADRES de Unidad de Recursos Administrados (URA) de la ADRES. realizadas por los diferentes actores del Sistema General de Seguridad Social en Salud SGSSS. 2. Dar respuesta a los requerimientos sobre Craeación y/o actualización de terceros realizados por los diferentes procesos de la Unidad de Recursos Administrados de la ADRES. 3.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4. Comparar los reportes que se generen sobre las operaciones contra las cifras de control o la información generada por las diferentes áreas. con el fin de verificar la consistencia de la información. 5. Apoyar en la preparación de las conciliaciones bancarias y las conciliaciones operativas con las demás áreas según lo establecido en el DeCraeto 1429 de 2016. 6. Participar en las actividades de revisión. ajuste y generación de informes para el cierre financiero mensual. 7. Preparar y entregar los informes sobre las operaciones financieras de la Entidad y los datos requeridos para sustentar los estados financieros de misma. 8. Preparar y presentar los soportes para declaraciones tributarias. 9. Apoyar en la elaboración de las comunicaciones relacionadas con el objeto del contrato o las respuestas a los requerimientos de los organismos de control. cuando se le requiera.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 12. Las demás actividades que se deriven del objeto y naturaleza del contrato. que para el efecto le designe la Entidad.</v>
          </cell>
          <cell r="Y529">
            <v>73</v>
          </cell>
          <cell r="Z529">
            <v>93151501</v>
          </cell>
          <cell r="AA529">
            <v>19091496</v>
          </cell>
          <cell r="AB529">
            <v>19091496</v>
          </cell>
          <cell r="AM529">
            <v>4772874</v>
          </cell>
          <cell r="AQ529" t="str">
            <v>N/A</v>
          </cell>
          <cell r="AR529">
            <v>476</v>
          </cell>
          <cell r="AS529">
            <v>44936</v>
          </cell>
          <cell r="AT529">
            <v>19091496</v>
          </cell>
          <cell r="AU529">
            <v>406</v>
          </cell>
          <cell r="AV529">
            <v>44944</v>
          </cell>
          <cell r="AW529">
            <v>19091496</v>
          </cell>
          <cell r="AX529" t="str">
            <v>A-02-02-02-008- 003-09</v>
          </cell>
          <cell r="AY529" t="str">
            <v>OTROS SERVICIOS PROFESIONALES Y TÉCNICOS N.C.P</v>
          </cell>
          <cell r="AZ529" t="str">
            <v>SEGUROS DEL ESTADO</v>
          </cell>
          <cell r="BA529" t="str">
            <v>11-44-101196231</v>
          </cell>
          <cell r="BB529">
            <v>44944</v>
          </cell>
          <cell r="BC529" t="str">
            <v>CUMPLIMIENTO</v>
          </cell>
          <cell r="BD529">
            <v>25</v>
          </cell>
          <cell r="BE529">
            <v>4772874</v>
          </cell>
          <cell r="BF529">
            <v>44943</v>
          </cell>
          <cell r="BG529">
            <v>44944</v>
          </cell>
          <cell r="BH529">
            <v>45247</v>
          </cell>
          <cell r="BI529">
            <v>44945</v>
          </cell>
          <cell r="BJ529" t="str">
            <v>D. DE GESTION DE LOS RECURSOS FINANCIEROS DE LA SALUD</v>
          </cell>
          <cell r="BK529" t="str">
            <v>MARIA MARGARITA BRAVO ROBAYO</v>
          </cell>
          <cell r="BL529"/>
          <cell r="BM529">
            <v>39740635</v>
          </cell>
          <cell r="BN529" t="str">
            <v>GRUPO DE GESTION CONTABLE Y CONTROL DE RECURSOS</v>
          </cell>
          <cell r="BO529" t="str">
            <v>GESTOR DE OPERACIONES</v>
          </cell>
          <cell r="BP529" t="str">
            <v>LAURA SANCHEZ SANTAMARIA</v>
          </cell>
          <cell r="BQ529" t="str">
            <v>TERMINADO</v>
          </cell>
          <cell r="BR529" t="str">
            <v>MASCULINO</v>
          </cell>
          <cell r="BS529" t="str">
            <v>Bogotá</v>
          </cell>
          <cell r="BT529" t="str">
            <v>Cra 100B No 72-58 CASA</v>
          </cell>
          <cell r="BU529">
            <v>3123254451</v>
          </cell>
          <cell r="BV529" t="str">
            <v> javier.aguila@hotmail.com</v>
          </cell>
          <cell r="BW529">
            <v>31904</v>
          </cell>
          <cell r="BX529">
            <v>45247</v>
          </cell>
          <cell r="BY529">
            <v>36</v>
          </cell>
          <cell r="BZ529" t="str">
            <v>COMPENSAR</v>
          </cell>
          <cell r="CA529" t="str">
            <v>COLPENSIONES</v>
          </cell>
          <cell r="CB529" t="str">
            <v>POSITIVA</v>
          </cell>
          <cell r="CC529" t="str">
            <v>TECNICO PROFESIONAL EN CONTABILIDAD Y COSTOS- 8 SEMESTRES CONTADURIA PUBLICA</v>
          </cell>
          <cell r="CH529" t="str">
            <v>CO1.PCCNTR.4418164</v>
          </cell>
        </row>
        <row r="530">
          <cell r="C530">
            <v>482</v>
          </cell>
          <cell r="D530" t="str">
            <v>ADRES-CPS-482-2023</v>
          </cell>
          <cell r="E530" t="str">
            <v>CONTRATACION DIRECTA</v>
          </cell>
          <cell r="F530" t="str">
            <v>PRESTACION DE SERVICIOS PROFESIONALES</v>
          </cell>
          <cell r="G530" t="str">
            <v>INICIAL</v>
          </cell>
          <cell r="H530">
            <v>45056</v>
          </cell>
          <cell r="I530" t="str">
            <v>JULIO CESAR MEDINA HERRERA</v>
          </cell>
          <cell r="J530" t="str">
            <v>CC</v>
          </cell>
          <cell r="K530">
            <v>8854622</v>
          </cell>
          <cell r="L530">
            <v>5</v>
          </cell>
          <cell r="M530" t="str">
            <v>Bogotá</v>
          </cell>
          <cell r="N530" t="str">
            <v>N</v>
          </cell>
          <cell r="O530" t="str">
            <v>N/A</v>
          </cell>
          <cell r="P530" t="str">
            <v>N/A</v>
          </cell>
          <cell r="Q530" t="str">
            <v>N/A</v>
          </cell>
          <cell r="R530">
            <v>45061</v>
          </cell>
          <cell r="S530">
            <v>45291</v>
          </cell>
          <cell r="T530">
            <v>230</v>
          </cell>
          <cell r="U530">
            <v>45291</v>
          </cell>
          <cell r="V530" t="str">
            <v>13 TP+25 MEP</v>
          </cell>
          <cell r="W530"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3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30">
            <v>93151501</v>
          </cell>
          <cell r="AA530">
            <v>49236477</v>
          </cell>
          <cell r="AB530">
            <v>49236477</v>
          </cell>
          <cell r="AM530">
            <v>5182787</v>
          </cell>
          <cell r="AQ530" t="str">
            <v>N/A</v>
          </cell>
          <cell r="AR530">
            <v>604</v>
          </cell>
          <cell r="AS530">
            <v>45016</v>
          </cell>
          <cell r="AT530">
            <v>2806479189</v>
          </cell>
          <cell r="AU530">
            <v>8066</v>
          </cell>
          <cell r="AV530">
            <v>45058</v>
          </cell>
          <cell r="AW530">
            <v>49236477</v>
          </cell>
          <cell r="AX530" t="str">
            <v>A-02-02-02-008-003-01</v>
          </cell>
          <cell r="AY530" t="str">
            <v>SERVICIOS DE CONSULTORÍA EN ADMINISTRACIÓN Y SERVICIOS DE GESTIÓN; SERVICIOS DE TECNOLOGÍA DE LA INFORMACIÓN</v>
          </cell>
          <cell r="AZ530" t="str">
            <v>ASEGURADORA SOLIDARIA DE COLOMBIA</v>
          </cell>
          <cell r="BA530" t="str">
            <v>380-47-994000134929</v>
          </cell>
          <cell r="BB530">
            <v>45057</v>
          </cell>
          <cell r="BC530" t="str">
            <v>CUMPLIMIENTO</v>
          </cell>
          <cell r="BD530">
            <v>25</v>
          </cell>
          <cell r="BE530">
            <v>12309119.25</v>
          </cell>
          <cell r="BF530">
            <v>45056</v>
          </cell>
          <cell r="BG530">
            <v>45061</v>
          </cell>
          <cell r="BH530">
            <v>45476</v>
          </cell>
          <cell r="BI530">
            <v>45059</v>
          </cell>
          <cell r="BJ530" t="str">
            <v>D. OTRAS PRESTACIONES</v>
          </cell>
          <cell r="BK530" t="str">
            <v>LUISA FERNANDA DIAZ GONZALEZ</v>
          </cell>
          <cell r="BM530">
            <v>1032399404</v>
          </cell>
          <cell r="BN530" t="str">
            <v>D. OTRAS PRESTACIONES</v>
          </cell>
          <cell r="BO530" t="str">
            <v>GESTOR DE OPERACIONES</v>
          </cell>
          <cell r="BP530" t="str">
            <v>JUAN CAMILO MARTINEZ RODRIGUEZ</v>
          </cell>
          <cell r="BQ530" t="str">
            <v>EN EJECUCION</v>
          </cell>
          <cell r="BR530" t="str">
            <v>MASCULINO</v>
          </cell>
          <cell r="BS530" t="str">
            <v>Bogotá</v>
          </cell>
          <cell r="BT530" t="str">
            <v>Cll 7 - 90 81 casa 72</v>
          </cell>
          <cell r="BU530">
            <v>3005173076</v>
          </cell>
          <cell r="BV530" t="str">
            <v>jcmh1010@hotmail.com</v>
          </cell>
          <cell r="BW530">
            <v>29500</v>
          </cell>
          <cell r="BX530">
            <v>45247</v>
          </cell>
          <cell r="BY530">
            <v>43</v>
          </cell>
          <cell r="BZ530" t="str">
            <v>SANITAS</v>
          </cell>
          <cell r="CA530" t="str">
            <v>COLFONDOS</v>
          </cell>
          <cell r="CB530" t="str">
            <v>POSITIVA</v>
          </cell>
          <cell r="CC530" t="str">
            <v>ADMON DE NOGOCIOS</v>
          </cell>
          <cell r="CH530" t="str">
            <v>CO1.PCCNTR.4941426</v>
          </cell>
        </row>
        <row r="531">
          <cell r="C531">
            <v>945</v>
          </cell>
          <cell r="D531" t="str">
            <v>ADRES-CPS-945-2023</v>
          </cell>
          <cell r="E531" t="str">
            <v>CONTRATACION DIRECTA</v>
          </cell>
          <cell r="F531" t="str">
            <v>PRESTACION DE SERVICIOS PROFESIONALES</v>
          </cell>
          <cell r="G531" t="str">
            <v>INICIAL</v>
          </cell>
          <cell r="H531">
            <v>45177</v>
          </cell>
          <cell r="I531" t="str">
            <v>JULIO CESAR MIRANDA CRUZ</v>
          </cell>
          <cell r="J531" t="str">
            <v>CC</v>
          </cell>
          <cell r="K531">
            <v>79848324</v>
          </cell>
          <cell r="L531">
            <v>9</v>
          </cell>
          <cell r="M531" t="str">
            <v>Bogotá</v>
          </cell>
          <cell r="N531" t="str">
            <v>N</v>
          </cell>
          <cell r="O531" t="str">
            <v>N/A</v>
          </cell>
          <cell r="P531" t="str">
            <v>N/A</v>
          </cell>
          <cell r="Q531" t="str">
            <v>N/A</v>
          </cell>
          <cell r="R531">
            <v>45181</v>
          </cell>
          <cell r="S531">
            <v>45291</v>
          </cell>
          <cell r="T531">
            <v>110</v>
          </cell>
          <cell r="U531">
            <v>45291</v>
          </cell>
          <cell r="V531" t="str">
            <v>14 TP</v>
          </cell>
          <cell r="W531" t="str">
            <v>Prestar servicios profesionales para apoyar a las dependencias de la ADRES en el proceso de notificación de actos administrativos expedidos por la entidad</v>
          </cell>
          <cell r="X531" t="str">
            <v>1. Realizar el proceso de notificación de los Actos Administrativos emitidos por las distintas dependencias de la ADRES en desarrollo de sus funciones. 2. Revisar que los actos administrativos cuenten con las direcciones de los terceros de las personas naturales y jurídicas conforme a la información remitida por las áreas para lograr la notificación en debida forma, en caso negativo informar de manera inmediata al líder para la corrección por parte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Z531">
            <v>93151501</v>
          </cell>
          <cell r="AA531">
            <v>34092336</v>
          </cell>
          <cell r="AB531">
            <v>34092336</v>
          </cell>
          <cell r="AM531">
            <v>4261542</v>
          </cell>
          <cell r="AQ531" t="str">
            <v>N/A</v>
          </cell>
          <cell r="AR531">
            <v>864</v>
          </cell>
          <cell r="AS531">
            <v>45170</v>
          </cell>
          <cell r="AT531">
            <v>89492382</v>
          </cell>
          <cell r="AU531">
            <v>23623</v>
          </cell>
          <cell r="AV531">
            <v>45180</v>
          </cell>
          <cell r="AW531">
            <v>34092336</v>
          </cell>
          <cell r="AX531" t="str">
            <v>A-02-02-02-008-003-09</v>
          </cell>
          <cell r="AY531" t="str">
            <v>OTROS SERVICIOS PROFESIONALES Y TÉCNICOS N.C.P</v>
          </cell>
          <cell r="AZ531" t="str">
            <v>SEGUROS DEL ESTADO</v>
          </cell>
          <cell r="BA531" t="str">
            <v>33-46-101053370</v>
          </cell>
          <cell r="BB531">
            <v>45180</v>
          </cell>
          <cell r="BC531" t="str">
            <v>CUMPLIMIENTO</v>
          </cell>
          <cell r="BD531">
            <v>25</v>
          </cell>
          <cell r="BE531">
            <v>8523084</v>
          </cell>
          <cell r="BF531">
            <v>45180</v>
          </cell>
          <cell r="BG531">
            <v>45180</v>
          </cell>
          <cell r="BH531">
            <v>45481</v>
          </cell>
          <cell r="BI531">
            <v>45181</v>
          </cell>
          <cell r="BJ531" t="str">
            <v>O. ASESORA JURIDICA</v>
          </cell>
          <cell r="BK531" t="str">
            <v>ALISSON VALENTINA PINEDA LOPEZ</v>
          </cell>
          <cell r="BM531">
            <v>1110561732</v>
          </cell>
          <cell r="BN531" t="str">
            <v>ASESORA</v>
          </cell>
          <cell r="BO531" t="str">
            <v>DIRECCION GENERAL</v>
          </cell>
          <cell r="BP531" t="str">
            <v>JENNY CAROLINA GARCIA VARON</v>
          </cell>
          <cell r="BQ531" t="str">
            <v>EN EJECUCION</v>
          </cell>
        </row>
        <row r="532">
          <cell r="C532">
            <v>86</v>
          </cell>
          <cell r="D532" t="str">
            <v>ADRES-CPS-086-2023</v>
          </cell>
          <cell r="E532" t="str">
            <v>CONTRATACION DIRECTA</v>
          </cell>
          <cell r="F532" t="str">
            <v>PRESTACION DE SERVICIOS PROFESIONALES</v>
          </cell>
          <cell r="G532" t="str">
            <v>INICIAL</v>
          </cell>
          <cell r="H532">
            <v>44951</v>
          </cell>
          <cell r="I532" t="str">
            <v>LOURDES ESTHER CORTES CRUZ</v>
          </cell>
          <cell r="J532" t="str">
            <v>CC</v>
          </cell>
          <cell r="K532">
            <v>1012356289</v>
          </cell>
          <cell r="L532">
            <v>4</v>
          </cell>
          <cell r="M532" t="str">
            <v>Bogotá</v>
          </cell>
          <cell r="N532" t="str">
            <v>N</v>
          </cell>
          <cell r="O532" t="str">
            <v>N/A</v>
          </cell>
          <cell r="P532" t="str">
            <v>N/A</v>
          </cell>
          <cell r="Q532" t="str">
            <v>N/A</v>
          </cell>
          <cell r="R532">
            <v>44953</v>
          </cell>
          <cell r="S532">
            <v>45072</v>
          </cell>
          <cell r="T532">
            <v>119</v>
          </cell>
          <cell r="U532">
            <v>45072</v>
          </cell>
          <cell r="V532" t="str">
            <v>13 TP+25 MEP</v>
          </cell>
          <cell r="W53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53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532">
            <v>352</v>
          </cell>
          <cell r="Z532">
            <v>93151501</v>
          </cell>
          <cell r="AA532">
            <v>20731148</v>
          </cell>
          <cell r="AB532">
            <v>20731148</v>
          </cell>
          <cell r="AM532">
            <v>5182787</v>
          </cell>
          <cell r="AQ532" t="str">
            <v>N/A</v>
          </cell>
          <cell r="AR532">
            <v>440</v>
          </cell>
          <cell r="AS532">
            <v>44936</v>
          </cell>
          <cell r="AT532">
            <v>684127884</v>
          </cell>
          <cell r="AU532">
            <v>866</v>
          </cell>
          <cell r="AV532">
            <v>44952</v>
          </cell>
          <cell r="AW532">
            <v>20731148</v>
          </cell>
          <cell r="AX532" t="str">
            <v>A-02-02-02-008-003-01</v>
          </cell>
          <cell r="AY532" t="str">
            <v>SERVICIOS DE CONSULTORÍA EN ADMINISTRACIÓN Y SERVICIOS DE GESTIÓN; SERVICIOS DE TECNOLOGÍA DE LA INFORMACIÓN</v>
          </cell>
          <cell r="AZ532" t="str">
            <v>SEGUROS DEL ESTADO</v>
          </cell>
          <cell r="BA532" t="str">
            <v>14-44-101172765</v>
          </cell>
          <cell r="BB532">
            <v>44952</v>
          </cell>
          <cell r="BC532" t="str">
            <v>CUMPLIMIENTO</v>
          </cell>
          <cell r="BD532">
            <v>25</v>
          </cell>
          <cell r="BE532">
            <v>5182787</v>
          </cell>
          <cell r="BF532">
            <v>44951</v>
          </cell>
          <cell r="BG532">
            <v>44953</v>
          </cell>
          <cell r="BH532">
            <v>45260</v>
          </cell>
          <cell r="BI532">
            <v>44953</v>
          </cell>
          <cell r="BJ532" t="str">
            <v>D. OTRAS PRESTACIONES</v>
          </cell>
          <cell r="BK532" t="str">
            <v>PAOLA ANDREA CESPEDES FORERO-ANDREA RODRÍGUEZ SIERRA RAD 20231450020123 A PARTIR DEL  10 DE ABRIL AL 1 DE MAYO DE 2023</v>
          </cell>
          <cell r="BM532">
            <v>52536438</v>
          </cell>
          <cell r="BN532" t="str">
            <v>GRUPO DE VERIFICACIÓN Y AUDITORÍA DE CUENTAS</v>
          </cell>
          <cell r="BO532" t="str">
            <v>GESTOR DE OPERACIONES</v>
          </cell>
          <cell r="BP532" t="str">
            <v>ESPERANZA RODRIGUEZ ROLDAN</v>
          </cell>
          <cell r="BQ532" t="str">
            <v>TERMINADO</v>
          </cell>
          <cell r="BR532" t="str">
            <v>FEMENINO</v>
          </cell>
          <cell r="BS532" t="str">
            <v>Bogotá</v>
          </cell>
          <cell r="BT532" t="str">
            <v>Cra 80 No 71C-24 SUR</v>
          </cell>
          <cell r="BU532">
            <v>8105016</v>
          </cell>
          <cell r="BV532" t="str">
            <v>LECORTES1129@HOTMAIL.COM</v>
          </cell>
          <cell r="BW532">
            <v>32762</v>
          </cell>
          <cell r="BX532">
            <v>45247</v>
          </cell>
          <cell r="BY532">
            <v>34</v>
          </cell>
          <cell r="BZ532" t="str">
            <v>COMPENSAR</v>
          </cell>
          <cell r="CA532" t="str">
            <v>PORVENIR</v>
          </cell>
          <cell r="CB532" t="str">
            <v>POSITIVA</v>
          </cell>
          <cell r="CC532" t="str">
            <v>ADM DE EMPRESAS</v>
          </cell>
          <cell r="CH532" t="str">
            <v>CO1.PCCNTR.4456444</v>
          </cell>
        </row>
        <row r="533">
          <cell r="C533">
            <v>409</v>
          </cell>
          <cell r="D533" t="str">
            <v>ADRES-CPS-409-2023</v>
          </cell>
          <cell r="E533" t="str">
            <v>CONTRATACION DIRECTA</v>
          </cell>
          <cell r="F533" t="str">
            <v>PRESTACION DE SERVICIOS PROFESIONALES</v>
          </cell>
          <cell r="G533" t="str">
            <v>INICIAL</v>
          </cell>
          <cell r="H533">
            <v>45036</v>
          </cell>
          <cell r="I533" t="str">
            <v>JUNNY ERIANA ZULETA GALLEGO</v>
          </cell>
          <cell r="J533" t="str">
            <v>CC</v>
          </cell>
          <cell r="K533">
            <v>52491711</v>
          </cell>
          <cell r="L533">
            <v>3</v>
          </cell>
          <cell r="M533" t="str">
            <v>Bogotá</v>
          </cell>
          <cell r="N533" t="str">
            <v>N</v>
          </cell>
          <cell r="O533" t="str">
            <v>N/A</v>
          </cell>
          <cell r="P533" t="str">
            <v>N/A</v>
          </cell>
          <cell r="Q533" t="str">
            <v>N/A</v>
          </cell>
          <cell r="R533">
            <v>45040</v>
          </cell>
          <cell r="S533">
            <v>45291</v>
          </cell>
          <cell r="T533">
            <v>251</v>
          </cell>
          <cell r="U533">
            <v>45291</v>
          </cell>
          <cell r="V533" t="str">
            <v>13 TP+25 MEP</v>
          </cell>
          <cell r="W533"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3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533">
            <v>479</v>
          </cell>
          <cell r="Z533">
            <v>93151501</v>
          </cell>
          <cell r="AA533">
            <v>49236477</v>
          </cell>
          <cell r="AB533">
            <v>49236477</v>
          </cell>
          <cell r="AC533"/>
          <cell r="AD533"/>
          <cell r="AE533"/>
          <cell r="AF533"/>
          <cell r="AG533"/>
          <cell r="AH533"/>
          <cell r="AI533"/>
          <cell r="AJ533"/>
          <cell r="AK533"/>
          <cell r="AL533"/>
          <cell r="AM533">
            <v>5182787</v>
          </cell>
          <cell r="AN533"/>
          <cell r="AO533"/>
          <cell r="AP533"/>
          <cell r="AQ533" t="str">
            <v>N/A</v>
          </cell>
          <cell r="AR533">
            <v>604</v>
          </cell>
          <cell r="AS533">
            <v>45016</v>
          </cell>
          <cell r="AT533">
            <v>2806479189</v>
          </cell>
          <cell r="AU533">
            <v>6171</v>
          </cell>
          <cell r="AV533">
            <v>45037</v>
          </cell>
          <cell r="AW533">
            <v>49236477</v>
          </cell>
          <cell r="AX533" t="str">
            <v>A-02-02-02-008-003-01</v>
          </cell>
          <cell r="AY533" t="str">
            <v>SERVICIOS DE CONSULTORÍA EN ADMINISTRACIÓN Y SERVICIOS DE GESTIÓN; SERVICIOS DE TECNOLOGÍA DE LA INFORMACIÓN</v>
          </cell>
          <cell r="AZ533" t="str">
            <v>ASEGURADORA SOLIDARIA DE COLOMBIA</v>
          </cell>
          <cell r="BA533" t="str">
            <v>380-47- 994000134364</v>
          </cell>
          <cell r="BB533">
            <v>45037</v>
          </cell>
          <cell r="BC533" t="str">
            <v>CUMPLIMIENTO</v>
          </cell>
          <cell r="BD533">
            <v>25</v>
          </cell>
          <cell r="BE533">
            <v>12309119.25</v>
          </cell>
          <cell r="BF533">
            <v>45036</v>
          </cell>
          <cell r="BG533">
            <v>45037</v>
          </cell>
          <cell r="BH533">
            <v>45476</v>
          </cell>
          <cell r="BI533">
            <v>45038</v>
          </cell>
          <cell r="BJ533" t="str">
            <v>D. OTRAS PRESTACIONES</v>
          </cell>
          <cell r="BK533" t="str">
            <v>LUISA FERNANDA DIAZ GONZALEZ</v>
          </cell>
          <cell r="BL533"/>
          <cell r="BM533">
            <v>1032399404</v>
          </cell>
          <cell r="BN533" t="str">
            <v>D. OTRAS PRESTACIONES</v>
          </cell>
          <cell r="BO533" t="str">
            <v>GESTOR DE OPERACIONES</v>
          </cell>
          <cell r="BP533" t="str">
            <v>ROSA ELIANA RODRIGUEZ BERNAL</v>
          </cell>
          <cell r="BQ533" t="str">
            <v>EN EJECUCION</v>
          </cell>
          <cell r="BR533" t="str">
            <v>FEMENINO</v>
          </cell>
          <cell r="BS533" t="str">
            <v>Bogotá</v>
          </cell>
          <cell r="BT533" t="str">
            <v>Carrera 116B N 78B-62 torre 1 apto 703</v>
          </cell>
          <cell r="BU533">
            <v>3103452344</v>
          </cell>
          <cell r="BV533" t="str">
            <v xml:space="preserve">
junny.zuleta@gmail.com</v>
          </cell>
          <cell r="BW533">
            <v>28517</v>
          </cell>
          <cell r="BX533">
            <v>45247</v>
          </cell>
          <cell r="BY533">
            <v>45</v>
          </cell>
          <cell r="BZ533" t="str">
            <v>FAMISANAR</v>
          </cell>
          <cell r="CA533" t="str">
            <v>PORVENIR</v>
          </cell>
          <cell r="CB533" t="str">
            <v>POSITIVA</v>
          </cell>
          <cell r="CC533" t="str">
            <v>BACTERIOLOGO Y LABORATORIO CLINICO-AUDITOR DE LA CALIDAD EN SALUD</v>
          </cell>
          <cell r="CD533"/>
          <cell r="CE533"/>
          <cell r="CF533"/>
          <cell r="CG533"/>
          <cell r="CH533" t="str">
            <v>CO1.PCCNTR.4883408</v>
          </cell>
          <cell r="CI533"/>
          <cell r="CJ533"/>
          <cell r="CK533"/>
          <cell r="CL533"/>
          <cell r="CM533"/>
          <cell r="CN533"/>
          <cell r="CO533"/>
        </row>
        <row r="534">
          <cell r="C534">
            <v>211</v>
          </cell>
          <cell r="D534" t="str">
            <v>ADRES-CPS-211-2023</v>
          </cell>
          <cell r="E534" t="str">
            <v>CONTRATACION DIRECTA</v>
          </cell>
          <cell r="F534" t="str">
            <v>PRESTACION DE SERVICIOS PROFESIONALES</v>
          </cell>
          <cell r="G534" t="str">
            <v>INICIAL</v>
          </cell>
          <cell r="H534">
            <v>44951</v>
          </cell>
          <cell r="I534" t="str">
            <v>MARYURY MUETE LOZANO</v>
          </cell>
          <cell r="J534" t="str">
            <v>CC</v>
          </cell>
          <cell r="K534">
            <v>1012360410</v>
          </cell>
          <cell r="L534">
            <v>5</v>
          </cell>
          <cell r="M534" t="str">
            <v>Bogotá</v>
          </cell>
          <cell r="N534" t="str">
            <v>N</v>
          </cell>
          <cell r="O534" t="str">
            <v>N/A</v>
          </cell>
          <cell r="P534" t="str">
            <v>N/A</v>
          </cell>
          <cell r="Q534" t="str">
            <v>N/A</v>
          </cell>
          <cell r="R534">
            <v>44952</v>
          </cell>
          <cell r="S534">
            <v>45071</v>
          </cell>
          <cell r="T534">
            <v>119</v>
          </cell>
          <cell r="U534">
            <v>45071</v>
          </cell>
          <cell r="W534" t="str">
            <v>Prestar servicios profesionales de apoyo al proceso de devolución de aportes del régimen especial o de excepción a cargo de la Subdirección de Liquidaciones del Aseguramiento</v>
          </cell>
          <cell r="X534" t="str">
            <v>1. Realizar las actividades en apoyo para la ejecución y liquidación de la Devolución de cotizaciones y Prestaciones económicas del régimen especial y/o exceptuado en los procesos de reintegro de recursos del SGSS establecidos en la entidad. 2. Proponer mejoras a los procesos que se ejecutan. haciendo las recomendaciones y sugerencias para que se revise su conveniencia y aplicación de conformidad con los procedimientos establecidos en la Subdirección de Liquidaciones del Aseguramiento. 3.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4.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5. Proyectar respuesta a los derechos de petición relacionados con los procesos de liquidación y reconocimiento de prestaciones económicas y devolución de aportes del régimen especial y exceptuado. cuyo trámite le sea asignado. 6. Documentar las actividades objeto de ejecución entregando los respectivos soportes para que la ADRES tenga la trazabilidad de los asuntos desarrollados y asignados. 7. Participar en las reuniones en las cuales sea convocada por el Supervisor del Contrato y que requiera la Subdirección de Liquidación y Garantías en relación con los temas y actividades asignadas de conformidad con objeto del contrato</v>
          </cell>
          <cell r="Y534">
            <v>97</v>
          </cell>
          <cell r="Z534">
            <v>93151501</v>
          </cell>
          <cell r="AA534">
            <v>18171992</v>
          </cell>
          <cell r="AB534">
            <v>18171992</v>
          </cell>
          <cell r="AM534">
            <v>4542998</v>
          </cell>
          <cell r="AQ534" t="str">
            <v>N/A</v>
          </cell>
          <cell r="AR534">
            <v>514</v>
          </cell>
          <cell r="AS534">
            <v>44937</v>
          </cell>
          <cell r="AT534">
            <v>18171992</v>
          </cell>
          <cell r="AU534">
            <v>870</v>
          </cell>
          <cell r="AV534">
            <v>44952</v>
          </cell>
          <cell r="AW534">
            <v>18171992</v>
          </cell>
          <cell r="AX534" t="str">
            <v>A-02-02-02-008-003-01</v>
          </cell>
          <cell r="AY534" t="str">
            <v>SERVICIOS DE CONSULTORÍA EN ADMINISTRACIÓN Y SERVICIOS DE GESTIÓN; SERVICIOS DE TECNOLOGÍA DE LA INFORMACIÓN</v>
          </cell>
          <cell r="AZ534" t="str">
            <v>ASEGURADORA SOLIDARIA DE COLOMBIA</v>
          </cell>
          <cell r="BA534" t="str">
            <v>340-47-994000042095</v>
          </cell>
          <cell r="BB534">
            <v>44951</v>
          </cell>
          <cell r="BC534" t="str">
            <v>CUMPLIMIENTO</v>
          </cell>
          <cell r="BD534">
            <v>25</v>
          </cell>
          <cell r="BE534">
            <v>4542998</v>
          </cell>
          <cell r="BF534">
            <v>44951</v>
          </cell>
          <cell r="BG534">
            <v>44952</v>
          </cell>
          <cell r="BH534">
            <v>45260</v>
          </cell>
          <cell r="BI534">
            <v>44952</v>
          </cell>
          <cell r="BJ534" t="str">
            <v>D. DE LIQUIDACIONES Y GARANTIAS</v>
          </cell>
          <cell r="BK534" t="str">
            <v>CLAUDIA PULIDO BUITRAGO</v>
          </cell>
          <cell r="BL534"/>
          <cell r="BM534">
            <v>52351328</v>
          </cell>
          <cell r="BN534" t="str">
            <v>SUBDIRECCION DE LIQUIDACIONES DEL ASEGURAMIENTO</v>
          </cell>
          <cell r="BO534" t="str">
            <v>SUBDIRECTORA</v>
          </cell>
          <cell r="BP534" t="str">
            <v>LAURA SANCHEZ SANTAMARIA</v>
          </cell>
          <cell r="BQ534" t="str">
            <v>TERMINADO</v>
          </cell>
          <cell r="BR534" t="str">
            <v>FEMENINO</v>
          </cell>
          <cell r="BS534" t="str">
            <v>Soacha</v>
          </cell>
          <cell r="BT534" t="str">
            <v>Cra 8B No 40-76 Casa</v>
          </cell>
          <cell r="BU534">
            <v>3132795726</v>
          </cell>
          <cell r="BV534" t="str">
            <v>maryury1089@hotmail.com</v>
          </cell>
          <cell r="BW534">
            <v>32822</v>
          </cell>
          <cell r="BX534">
            <v>45247</v>
          </cell>
          <cell r="BY534">
            <v>34</v>
          </cell>
          <cell r="BZ534" t="str">
            <v>NUEVA EPS</v>
          </cell>
          <cell r="CA534" t="str">
            <v>PORVENIR</v>
          </cell>
          <cell r="CB534" t="str">
            <v>POSITIVA</v>
          </cell>
          <cell r="CC534" t="str">
            <v>PSICLOGIA</v>
          </cell>
          <cell r="CH534" t="str">
            <v>CO1.PCCNTR.4477171</v>
          </cell>
        </row>
        <row r="535">
          <cell r="C535">
            <v>826</v>
          </cell>
          <cell r="D535" t="str">
            <v>ADRES-CPS-826-2023</v>
          </cell>
          <cell r="E535" t="str">
            <v>CONTRATACION DIRECTA</v>
          </cell>
          <cell r="F535" t="str">
            <v>PRESTACION DE SERVICIOS DE APOYO A LA GESTION</v>
          </cell>
          <cell r="G535" t="str">
            <v>INICIAL</v>
          </cell>
          <cell r="H535">
            <v>45096</v>
          </cell>
          <cell r="I535" t="str">
            <v>KAREM JOHANA TRUJILLO BERMUDEZ</v>
          </cell>
          <cell r="J535" t="str">
            <v>CC</v>
          </cell>
          <cell r="K535">
            <v>1010227428</v>
          </cell>
          <cell r="L535">
            <v>1</v>
          </cell>
          <cell r="N535" t="str">
            <v>N</v>
          </cell>
          <cell r="O535" t="str">
            <v>N/A</v>
          </cell>
          <cell r="P535" t="str">
            <v>N/A</v>
          </cell>
          <cell r="Q535" t="str">
            <v>N/A</v>
          </cell>
          <cell r="R535">
            <v>45098</v>
          </cell>
          <cell r="S535">
            <v>45291</v>
          </cell>
          <cell r="T535">
            <v>193</v>
          </cell>
          <cell r="U535">
            <v>45291</v>
          </cell>
          <cell r="V535" t="str">
            <v>15 TFTL/TL+4 ME O 6 SES+4 ME</v>
          </cell>
          <cell r="W535"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35"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535">
            <v>93151501</v>
          </cell>
          <cell r="AA535">
            <v>32387704</v>
          </cell>
          <cell r="AB535">
            <v>32387704</v>
          </cell>
          <cell r="AM535">
            <v>4048463</v>
          </cell>
          <cell r="AQ535" t="str">
            <v>N/A</v>
          </cell>
          <cell r="AR535">
            <v>737</v>
          </cell>
          <cell r="AS535">
            <v>45065</v>
          </cell>
          <cell r="AT535">
            <v>485815560</v>
          </cell>
          <cell r="AU535">
            <v>10202</v>
          </cell>
          <cell r="AV535">
            <v>45097</v>
          </cell>
          <cell r="AW535">
            <v>32387704</v>
          </cell>
          <cell r="AX535" t="str">
            <v>A-02-02-02-008-003-01</v>
          </cell>
          <cell r="AY535" t="str">
            <v>SERVICIOS DE CONSULTORÍA EN ADMINISTRACIÓN Y SERVICIOS DE GESTIÓN; SERVICIOS DE TECNOLOGÍA DE LA INFORMACIÓN</v>
          </cell>
          <cell r="AZ535" t="str">
            <v>ASEGURADORA SOLIDARIA DE COLOMBIA</v>
          </cell>
          <cell r="BA535" t="str">
            <v>380-4799000136380</v>
          </cell>
          <cell r="BB535">
            <v>45097</v>
          </cell>
          <cell r="BC535" t="str">
            <v>CUMPLIMIENTO</v>
          </cell>
          <cell r="BD535">
            <v>25</v>
          </cell>
          <cell r="BE535">
            <v>8096926</v>
          </cell>
          <cell r="BF535">
            <v>45096</v>
          </cell>
          <cell r="BG535">
            <v>45098</v>
          </cell>
          <cell r="BH535">
            <v>45476</v>
          </cell>
          <cell r="BI535">
            <v>45097</v>
          </cell>
          <cell r="BJ535" t="str">
            <v>D. OTRAS PRESTACIONES</v>
          </cell>
          <cell r="BK535" t="str">
            <v>RENA LISAG MORALES HERNANDEZ</v>
          </cell>
          <cell r="BL535"/>
          <cell r="BM535">
            <v>53139056</v>
          </cell>
          <cell r="BN535" t="str">
            <v>GRUPO DE GESTIÓN DE RECONOCIMIENTOS</v>
          </cell>
          <cell r="BO535" t="str">
            <v>GESTOR DE OPERACIONES</v>
          </cell>
          <cell r="BP535" t="str">
            <v>JOSE WILLMAN TORRRES GOMEZ</v>
          </cell>
          <cell r="BQ535" t="str">
            <v>EN EJECUCION</v>
          </cell>
        </row>
        <row r="536">
          <cell r="C536">
            <v>175</v>
          </cell>
          <cell r="D536" t="str">
            <v>ADRES-CPS-175-2023</v>
          </cell>
          <cell r="E536" t="str">
            <v>CONTRATACION DIRECTA</v>
          </cell>
          <cell r="F536" t="str">
            <v>PRESTACION DE SERVICIOS DE APOYO A LA GESTION</v>
          </cell>
          <cell r="G536" t="str">
            <v>INICIAL</v>
          </cell>
          <cell r="H536">
            <v>44950</v>
          </cell>
          <cell r="I536" t="str">
            <v>ELIZETH ANDREA CALDERON VARGAS</v>
          </cell>
          <cell r="J536" t="str">
            <v>CC</v>
          </cell>
          <cell r="K536">
            <v>1013580517</v>
          </cell>
          <cell r="L536">
            <v>1</v>
          </cell>
          <cell r="M536" t="str">
            <v>Bogotá</v>
          </cell>
          <cell r="N536" t="str">
            <v>N</v>
          </cell>
          <cell r="O536" t="str">
            <v>N/A</v>
          </cell>
          <cell r="P536" t="str">
            <v>N/A</v>
          </cell>
          <cell r="Q536" t="str">
            <v>N/A</v>
          </cell>
          <cell r="R536">
            <v>44953</v>
          </cell>
          <cell r="S536">
            <v>45072</v>
          </cell>
          <cell r="T536">
            <v>119</v>
          </cell>
          <cell r="U536">
            <v>45072</v>
          </cell>
          <cell r="V536" t="str">
            <v>15 TFTL/TL+4 ME O 6 SES+4 ME</v>
          </cell>
          <cell r="W53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3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536">
            <v>259</v>
          </cell>
          <cell r="Z536">
            <v>93151501</v>
          </cell>
          <cell r="AA536">
            <v>16193852</v>
          </cell>
          <cell r="AB536">
            <v>16193852</v>
          </cell>
          <cell r="AM536">
            <v>4048463</v>
          </cell>
          <cell r="AQ536" t="str">
            <v>N/A</v>
          </cell>
          <cell r="AR536">
            <v>448</v>
          </cell>
          <cell r="AS536">
            <v>44936</v>
          </cell>
          <cell r="AT536">
            <v>421040152</v>
          </cell>
          <cell r="AU536">
            <v>487</v>
          </cell>
          <cell r="AV536">
            <v>44950</v>
          </cell>
          <cell r="AW536">
            <v>16193852</v>
          </cell>
          <cell r="AX536" t="str">
            <v>A-02-02-02-008-003-01</v>
          </cell>
          <cell r="AY536" t="str">
            <v>SERVICIOS DE CONSULTORÍA EN ADMINISTRACIÓN Y SERVICIOS DE GESTIÓN; SERVICIOS DE TECNOLOGÍA DE LA INFORMACIÓN</v>
          </cell>
          <cell r="AZ536" t="str">
            <v>ASEGURADORA SOLIDARIA DE COLOMBIA</v>
          </cell>
          <cell r="BA536" t="str">
            <v>376-47-994000020452</v>
          </cell>
          <cell r="BB536">
            <v>44950</v>
          </cell>
          <cell r="BC536" t="str">
            <v>CUMPLIMIENTO</v>
          </cell>
          <cell r="BD536">
            <v>25</v>
          </cell>
          <cell r="BE536">
            <v>4048463</v>
          </cell>
          <cell r="BF536">
            <v>44950</v>
          </cell>
          <cell r="BG536">
            <v>44951</v>
          </cell>
          <cell r="BH536">
            <v>45260</v>
          </cell>
          <cell r="BI536">
            <v>44951</v>
          </cell>
          <cell r="BJ536" t="str">
            <v>D. OTRAS PRESTACIONES</v>
          </cell>
          <cell r="BK536" t="str">
            <v>RODRIGO ALEXANDER MOLINA PALOMARES</v>
          </cell>
          <cell r="BM536">
            <v>1078366565</v>
          </cell>
          <cell r="BN536" t="str">
            <v>GRUPO DE VALIDACIÓN DE RESULTADOS DE AUDITORÍA</v>
          </cell>
          <cell r="BO536" t="str">
            <v>GESTOR DE OPERACIONES</v>
          </cell>
          <cell r="BP536" t="str">
            <v>JOSE WILLMAN TORRRES GOMEZ</v>
          </cell>
          <cell r="BQ536" t="str">
            <v>TERMINADO</v>
          </cell>
          <cell r="BR536" t="str">
            <v>FEMENINO</v>
          </cell>
          <cell r="BS536" t="str">
            <v>Bogotá</v>
          </cell>
          <cell r="BT536" t="str">
            <v>Cra 27 G No 71 I 50 Sur Casa</v>
          </cell>
          <cell r="BU536">
            <v>3124318332</v>
          </cell>
          <cell r="BV536" t="str">
            <v>eandrea.2707@gmail.com</v>
          </cell>
          <cell r="BW536">
            <v>31620</v>
          </cell>
          <cell r="BX536">
            <v>45247</v>
          </cell>
          <cell r="BY536">
            <v>37</v>
          </cell>
          <cell r="BZ536" t="str">
            <v>SALUD TOTAL</v>
          </cell>
          <cell r="CA536" t="str">
            <v>PORVENIR</v>
          </cell>
          <cell r="CB536" t="str">
            <v>POSITIVA</v>
          </cell>
          <cell r="CC536" t="str">
            <v>PSICOLOGIA</v>
          </cell>
          <cell r="CH536" t="str">
            <v>CO1.PCCNTR.4458170</v>
          </cell>
        </row>
        <row r="537">
          <cell r="C537">
            <v>828</v>
          </cell>
          <cell r="D537" t="str">
            <v>ADRES-CPS-828-2023</v>
          </cell>
          <cell r="E537" t="str">
            <v>CONTRATACION DIRECTA</v>
          </cell>
          <cell r="F537" t="str">
            <v>PRESTACION DE SERVICIOS PROFESIONALES</v>
          </cell>
          <cell r="G537" t="str">
            <v>INICIAL</v>
          </cell>
          <cell r="H537">
            <v>45098</v>
          </cell>
          <cell r="I537" t="str">
            <v>KAREN ALEJANDRA PARRADO TRIANA</v>
          </cell>
          <cell r="J537" t="str">
            <v>CC</v>
          </cell>
          <cell r="K537">
            <v>1010229705</v>
          </cell>
          <cell r="L537">
            <v>6</v>
          </cell>
          <cell r="N537" t="str">
            <v>N</v>
          </cell>
          <cell r="O537" t="str">
            <v>N/A</v>
          </cell>
          <cell r="P537" t="str">
            <v>N/A</v>
          </cell>
          <cell r="Q537" t="str">
            <v>N/A</v>
          </cell>
          <cell r="R537">
            <v>45100</v>
          </cell>
          <cell r="S537">
            <v>45291</v>
          </cell>
          <cell r="T537">
            <v>191</v>
          </cell>
          <cell r="U537">
            <v>45291</v>
          </cell>
          <cell r="W537"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537"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Z537">
            <v>80121706</v>
          </cell>
          <cell r="AA537">
            <v>48832000</v>
          </cell>
          <cell r="AB537">
            <v>48832000</v>
          </cell>
          <cell r="AM537">
            <v>6976000</v>
          </cell>
          <cell r="AQ537" t="str">
            <v>N/A</v>
          </cell>
          <cell r="AR537">
            <v>814</v>
          </cell>
          <cell r="AS537">
            <v>45085</v>
          </cell>
          <cell r="AT537">
            <v>195328000</v>
          </cell>
          <cell r="AU537">
            <v>10251</v>
          </cell>
          <cell r="AV537">
            <v>45099</v>
          </cell>
          <cell r="AW537">
            <v>48832000</v>
          </cell>
          <cell r="AX537" t="str">
            <v>A-02-02-02-008-002-01</v>
          </cell>
          <cell r="AY537" t="str">
            <v>SERVICIOS JURÍDICOS</v>
          </cell>
          <cell r="AZ537" t="str">
            <v>SEGUROS DEL ESTADO</v>
          </cell>
          <cell r="BA537" t="str">
            <v>21-46101070737</v>
          </cell>
          <cell r="BB537">
            <v>45099</v>
          </cell>
          <cell r="BC537" t="str">
            <v>CUMPLIMIENTO</v>
          </cell>
          <cell r="BD537">
            <v>25</v>
          </cell>
          <cell r="BE537">
            <v>12208000</v>
          </cell>
          <cell r="BF537">
            <v>45098</v>
          </cell>
          <cell r="BG537">
            <v>45099</v>
          </cell>
          <cell r="BH537">
            <v>45473</v>
          </cell>
          <cell r="BI537">
            <v>45100</v>
          </cell>
          <cell r="BJ537" t="str">
            <v>O. ASESORA JURIDICA</v>
          </cell>
          <cell r="BK537" t="str">
            <v>MAGDIELA DE LA CARRERA FRANKY</v>
          </cell>
          <cell r="BM537">
            <v>51632748</v>
          </cell>
          <cell r="BP537" t="str">
            <v>DIANA CAROLINA BONILLA RODRIGUEZ</v>
          </cell>
          <cell r="BQ537" t="str">
            <v>EN EJECUCION</v>
          </cell>
        </row>
        <row r="538">
          <cell r="C538">
            <v>40</v>
          </cell>
          <cell r="D538" t="str">
            <v>ADRES-CPS-040-2023</v>
          </cell>
          <cell r="E538" t="str">
            <v>CONTRATACION DIRECTA</v>
          </cell>
          <cell r="F538" t="str">
            <v>PRESTACION DE SERVICIOS PROFESIONALES</v>
          </cell>
          <cell r="G538" t="str">
            <v>INICIAL</v>
          </cell>
          <cell r="H538">
            <v>44943</v>
          </cell>
          <cell r="I538" t="str">
            <v>IBETH JOHANA ESCOBAR RUA</v>
          </cell>
          <cell r="J538" t="str">
            <v>CC</v>
          </cell>
          <cell r="K538">
            <v>1013585273</v>
          </cell>
          <cell r="L538">
            <v>2</v>
          </cell>
          <cell r="M538" t="str">
            <v>Bogotá</v>
          </cell>
          <cell r="N538" t="str">
            <v>N</v>
          </cell>
          <cell r="O538" t="str">
            <v>N/A</v>
          </cell>
          <cell r="P538" t="str">
            <v>N/A</v>
          </cell>
          <cell r="Q538" t="str">
            <v>N/A</v>
          </cell>
          <cell r="R538">
            <v>44946</v>
          </cell>
          <cell r="S538">
            <v>45065</v>
          </cell>
          <cell r="T538">
            <v>119</v>
          </cell>
          <cell r="U538">
            <v>45065</v>
          </cell>
          <cell r="V538" t="str">
            <v>11 TP+E+11 MEP</v>
          </cell>
          <cell r="W538"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538"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538">
            <v>148</v>
          </cell>
          <cell r="Z538">
            <v>80121706</v>
          </cell>
          <cell r="AA538">
            <v>27904000</v>
          </cell>
          <cell r="AB538">
            <v>27904000</v>
          </cell>
          <cell r="AM538">
            <v>6976000</v>
          </cell>
          <cell r="AQ538" t="str">
            <v>N/A</v>
          </cell>
          <cell r="AR538">
            <v>402</v>
          </cell>
          <cell r="AS538">
            <v>44932</v>
          </cell>
          <cell r="AT538">
            <v>139520000</v>
          </cell>
          <cell r="AU538">
            <v>409</v>
          </cell>
          <cell r="AV538">
            <v>44944</v>
          </cell>
          <cell r="AW538">
            <v>27904000</v>
          </cell>
          <cell r="AX538" t="str">
            <v>A-02-02-02-008-002-01</v>
          </cell>
          <cell r="AY538" t="str">
            <v>SERVICIOS JURÍDICOS</v>
          </cell>
          <cell r="AZ538" t="str">
            <v>SEGUROS DEL ESTADO</v>
          </cell>
          <cell r="BA538" t="str">
            <v>21-46-101057320</v>
          </cell>
          <cell r="BB538">
            <v>44943</v>
          </cell>
          <cell r="BC538" t="str">
            <v>CUMPLIMIENTO</v>
          </cell>
          <cell r="BD538">
            <v>25</v>
          </cell>
          <cell r="BE538">
            <v>6976000</v>
          </cell>
          <cell r="BF538">
            <v>44943</v>
          </cell>
          <cell r="BG538">
            <v>44945</v>
          </cell>
          <cell r="BH538">
            <v>45250</v>
          </cell>
          <cell r="BI538">
            <v>44946</v>
          </cell>
          <cell r="BJ538" t="str">
            <v>O. ASESORA JURIDICA</v>
          </cell>
          <cell r="BK538" t="str">
            <v>YEIMY JOHANA AFRICANO MARTINEZ</v>
          </cell>
          <cell r="BL538"/>
          <cell r="BM538">
            <v>1026270498</v>
          </cell>
          <cell r="BN538" t="str">
            <v>GRUPO PREJUDICIAL</v>
          </cell>
          <cell r="BO538" t="str">
            <v>GESTOR DE OPERACIONES</v>
          </cell>
          <cell r="BP538" t="str">
            <v>ROSA ELIANA RODRIGUEZ BERNAL</v>
          </cell>
          <cell r="BQ538" t="str">
            <v>TERMINADO</v>
          </cell>
          <cell r="BR538" t="str">
            <v>FEMENINO</v>
          </cell>
          <cell r="BS538" t="str">
            <v>Bogotá</v>
          </cell>
          <cell r="BT538" t="str">
            <v>Cll 8F 81D 25</v>
          </cell>
          <cell r="BU538">
            <v>3108887429</v>
          </cell>
          <cell r="BV538" t="str">
            <v>ibeth.escobar@adres.gov.co</v>
          </cell>
          <cell r="BW538">
            <v>31788</v>
          </cell>
          <cell r="BX538">
            <v>45247</v>
          </cell>
          <cell r="BY538">
            <v>36</v>
          </cell>
          <cell r="BZ538" t="str">
            <v>SANITAS</v>
          </cell>
          <cell r="CA538" t="str">
            <v>PORVENIR</v>
          </cell>
          <cell r="CB538" t="str">
            <v>POSITIVA</v>
          </cell>
          <cell r="CC538" t="str">
            <v>ABOGADO</v>
          </cell>
          <cell r="CH538" t="str">
            <v>CO1.PCCNTR.4421109</v>
          </cell>
        </row>
        <row r="539">
          <cell r="C539">
            <v>946</v>
          </cell>
          <cell r="D539" t="str">
            <v>ADRES-CPS-946-2023</v>
          </cell>
          <cell r="E539" t="str">
            <v>CONTRATACION DIRECTA</v>
          </cell>
          <cell r="F539" t="str">
            <v>PRESTACION DE SERVICIOS PROFESIONALES</v>
          </cell>
          <cell r="G539" t="str">
            <v>INICIAL</v>
          </cell>
          <cell r="H539">
            <v>45180</v>
          </cell>
          <cell r="I539" t="str">
            <v>KAREN ANDREA PARRADO CALVO</v>
          </cell>
          <cell r="J539" t="str">
            <v>CC</v>
          </cell>
          <cell r="K539">
            <v>1136881653</v>
          </cell>
          <cell r="L539">
            <v>3</v>
          </cell>
          <cell r="M539" t="str">
            <v>Bogotá</v>
          </cell>
          <cell r="N539" t="str">
            <v>N</v>
          </cell>
          <cell r="O539" t="str">
            <v>N/A</v>
          </cell>
          <cell r="P539" t="str">
            <v>N/A</v>
          </cell>
          <cell r="Q539" t="str">
            <v>N/A</v>
          </cell>
          <cell r="R539">
            <v>45181</v>
          </cell>
          <cell r="S539">
            <v>45291</v>
          </cell>
          <cell r="T539">
            <v>110</v>
          </cell>
          <cell r="U539">
            <v>45291</v>
          </cell>
          <cell r="V539">
            <v>5</v>
          </cell>
          <cell r="W539" t="str">
            <v>Prestar servicios profesionales especializados a la Oficina Asesora de Planeación y Control de Riesgos para la gestión de la ADRES en las actividades relacionadas a la Planeación Estratégica, en la formulación de estrategias y el seguimiento a los planes de acción institucionales y planes de mejoramiento formulados por los órganos de control y la Oficina de Control Interno</v>
          </cell>
          <cell r="X539" t="str">
            <v>1. Apoyar en la realización de acciones para la consolidación de la plataforma estratégica institucional 2022 – 2026, con base en los lineamientos establecidos en el Plan Nacional de Desarrollo y el Plan Estratégico Sectorial y demás elementos estratégicos definidos por el Gobierno Nacional. 2. Orientar conceptual y metodológicamente la alineación del Plan Estratégico Institucional 2023 - 2026, con el plan de acción institucional 2023. 3. Apoyar en la elaboración de la socialización de la plataforma estratégica institucional a todo el personal de la entidad. 4. Proyectar acciones para la definición del plan de fortalecimiento del SIGI, de acuerdo con las oportunidades de mejora identificadas en la implementación del MIPG. 5. Articular conceptual y metodológicamente en la propuesta de ajuste del mapa de procesos de la entidad de acuerdo con el modelo de operación por procesos y arquitectura empresarial 6. Orientar conceptual y metodológicamente el diagnóstico del sistema de gestión de la calidad con base en la ISO 9001:2015 7. Articular conceptual y metodológicamente el mejoramiento del Modelo Integrado de Gestión y Planeación, con base en los resultados de la evaluación del FURAG vigencia 2022, e identificar acciones de mejora para el mejoramiento de la evaluación del FURAG vigencia 2023. 8. Proponer acciones para fortalecer la gestión institucional de la ADRES. 9. Asesorar en el desarrollo de actividades que permitan identificar el impacto del Plan Nacional de Desarrollo, y demás lineamientos estratégicos establecidos por el Gobierno Nacional, en la gestión de la entidad. 10. Elaborar junto con el supervisor del contrato el cronograma de actividades y la definición de productos que permitan la debida ejecución del objeto contractual. 11. Las demás actividades que se deriven del objeto y naturaleza del contrato, que para el efecto le designe el supervisor.</v>
          </cell>
          <cell r="Z539">
            <v>80101604</v>
          </cell>
          <cell r="AA539">
            <v>42000000</v>
          </cell>
          <cell r="AB539">
            <v>42000000</v>
          </cell>
          <cell r="AM539">
            <v>12000000</v>
          </cell>
          <cell r="AQ539" t="str">
            <v>N/A</v>
          </cell>
          <cell r="AR539">
            <v>866</v>
          </cell>
          <cell r="AS539">
            <v>45176</v>
          </cell>
          <cell r="AT539">
            <v>42000000</v>
          </cell>
          <cell r="AU539">
            <v>23624</v>
          </cell>
          <cell r="AV539">
            <v>45180</v>
          </cell>
          <cell r="AW539">
            <v>42000000</v>
          </cell>
          <cell r="AX539" t="str">
            <v>A-02-02-02-008-003-01</v>
          </cell>
          <cell r="AY539" t="str">
            <v>SERVICIOS DE CONSULTORÍA EN ADMINISTRACIÓN Y SERVICIOS DE GESTIÓN; SERVICIOS DE TECNOLOGÍA DE LA INFORMACIÓN</v>
          </cell>
          <cell r="AZ539" t="str">
            <v>SEGUROS MUNDIAL</v>
          </cell>
          <cell r="BA539" t="str">
            <v>BCH-100029824</v>
          </cell>
          <cell r="BB539">
            <v>45180</v>
          </cell>
          <cell r="BC539" t="str">
            <v>CUMPLIMIENTO</v>
          </cell>
          <cell r="BD539">
            <v>25</v>
          </cell>
          <cell r="BE539">
            <v>10500000</v>
          </cell>
          <cell r="BF539">
            <v>45180</v>
          </cell>
          <cell r="BG539">
            <v>45181</v>
          </cell>
          <cell r="BH539">
            <v>45478</v>
          </cell>
          <cell r="BJ539" t="str">
            <v>O. ASESORA DE PLANEACION Y CONTROL DE RIESGOS</v>
          </cell>
          <cell r="BK539" t="str">
            <v>HUGO PRADA LOZADA</v>
          </cell>
          <cell r="BM539">
            <v>13871094</v>
          </cell>
          <cell r="BN539" t="str">
            <v>JEFE</v>
          </cell>
          <cell r="BO539" t="str">
            <v>O. ASESORA DE PLANEACION Y CONTROL DE RIESGOS</v>
          </cell>
          <cell r="BQ539" t="str">
            <v>EN EJECUCION</v>
          </cell>
        </row>
        <row r="540">
          <cell r="C540">
            <v>93</v>
          </cell>
          <cell r="D540" t="str">
            <v>ADRES-CPS-093-2023</v>
          </cell>
          <cell r="E540" t="str">
            <v>CONTRATACION DIRECTA</v>
          </cell>
          <cell r="F540" t="str">
            <v>PRESTACION DE SERVICIOS PROFESIONALES</v>
          </cell>
          <cell r="G540" t="str">
            <v>INICIAL</v>
          </cell>
          <cell r="H540">
            <v>44952</v>
          </cell>
          <cell r="I540" t="str">
            <v>NINI JOHANNA CRUZ MARTINEZ</v>
          </cell>
          <cell r="J540" t="str">
            <v>CC</v>
          </cell>
          <cell r="K540">
            <v>1013585921</v>
          </cell>
          <cell r="L540">
            <v>7</v>
          </cell>
          <cell r="M540" t="str">
            <v>Socaha</v>
          </cell>
          <cell r="N540" t="str">
            <v>N</v>
          </cell>
          <cell r="O540" t="str">
            <v>N/A</v>
          </cell>
          <cell r="P540" t="str">
            <v>N/A</v>
          </cell>
          <cell r="Q540" t="str">
            <v>N/A</v>
          </cell>
          <cell r="R540">
            <v>44956</v>
          </cell>
          <cell r="S540">
            <v>45075</v>
          </cell>
          <cell r="T540">
            <v>119</v>
          </cell>
          <cell r="U540">
            <v>45075</v>
          </cell>
          <cell r="V540" t="str">
            <v>13 TP+25 MEP</v>
          </cell>
          <cell r="W540"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54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540">
            <v>361</v>
          </cell>
          <cell r="Z540">
            <v>93151501</v>
          </cell>
          <cell r="AA540">
            <v>20731148</v>
          </cell>
          <cell r="AB540">
            <v>20731148</v>
          </cell>
          <cell r="AM540">
            <v>5182787</v>
          </cell>
          <cell r="AQ540" t="str">
            <v>N/A</v>
          </cell>
          <cell r="AR540">
            <v>440</v>
          </cell>
          <cell r="AS540">
            <v>44936</v>
          </cell>
          <cell r="AT540">
            <v>684127884</v>
          </cell>
          <cell r="AU540">
            <v>879</v>
          </cell>
          <cell r="AV540">
            <v>44952</v>
          </cell>
          <cell r="AW540">
            <v>20731148</v>
          </cell>
          <cell r="AX540" t="str">
            <v>A-02-02-02-008-003-01</v>
          </cell>
          <cell r="AY540" t="str">
            <v>SERVICIOS DE CONSULTORÍA EN ADMINISTRACIÓN Y SERVICIOS DE GESTIÓN; SERVICIOS DE TECNOLOGÍA DE LA INFORMACIÓN</v>
          </cell>
          <cell r="AZ540" t="str">
            <v>SEGUROS DEL ESTADO</v>
          </cell>
          <cell r="BA540" t="str">
            <v>14-44-101172725</v>
          </cell>
          <cell r="BB540">
            <v>44952</v>
          </cell>
          <cell r="BC540" t="str">
            <v>CUMPLIMIENTO</v>
          </cell>
          <cell r="BD540">
            <v>25</v>
          </cell>
          <cell r="BE540">
            <v>5182787</v>
          </cell>
          <cell r="BF540">
            <v>44952</v>
          </cell>
          <cell r="BG540">
            <v>44956</v>
          </cell>
          <cell r="BH540">
            <v>45291</v>
          </cell>
          <cell r="BI540">
            <v>44953</v>
          </cell>
          <cell r="BJ540" t="str">
            <v>D. OTRAS PRESTACIONES</v>
          </cell>
          <cell r="BK540" t="str">
            <v>RENA LISAG MORALES HERNANDEZ</v>
          </cell>
          <cell r="BM540">
            <v>53139056</v>
          </cell>
          <cell r="BN540" t="str">
            <v>GRUPO DE GESTIÓN DE RECONOCIMIENTOS</v>
          </cell>
          <cell r="BO540" t="str">
            <v>GESTOR DE OPERACIONES</v>
          </cell>
          <cell r="BP540" t="str">
            <v>ESPERANZA RODRIGUEZ ROLDAN</v>
          </cell>
          <cell r="BQ540" t="str">
            <v>TERMINADO</v>
          </cell>
          <cell r="BR540" t="str">
            <v>FEMENINO</v>
          </cell>
          <cell r="BS540" t="str">
            <v>Soacha</v>
          </cell>
          <cell r="BT540" t="str">
            <v>Cra 19 A No 4 - 93 Conjunto residencial L a Grandeza II . Torre 27 Apto 604</v>
          </cell>
          <cell r="BU540">
            <v>3102562981</v>
          </cell>
          <cell r="BV540" t="str">
            <v>NINI.JDM@GMAIL.COM</v>
          </cell>
          <cell r="BW540">
            <v>31825</v>
          </cell>
          <cell r="BX540">
            <v>45247</v>
          </cell>
          <cell r="BY540">
            <v>36</v>
          </cell>
          <cell r="BZ540" t="str">
            <v>FAMISANAR</v>
          </cell>
          <cell r="CA540" t="str">
            <v>PROTECCION</v>
          </cell>
          <cell r="CB540" t="str">
            <v>POSITIVA</v>
          </cell>
          <cell r="CC540" t="str">
            <v>ADM EMPRESAS</v>
          </cell>
          <cell r="CH540" t="str">
            <v>CO1.PCCNTR.4484626</v>
          </cell>
        </row>
        <row r="541">
          <cell r="C541">
            <v>563</v>
          </cell>
          <cell r="D541" t="str">
            <v>ADRES-CPS-563-2023</v>
          </cell>
          <cell r="E541" t="str">
            <v>CONTRATACION DIRECTA</v>
          </cell>
          <cell r="F541" t="str">
            <v>PRESTACION DE SERVICIOS PROFESIONALES</v>
          </cell>
          <cell r="G541" t="str">
            <v>INICIAL</v>
          </cell>
          <cell r="H541">
            <v>45083</v>
          </cell>
          <cell r="I541" t="str">
            <v>KAREN DANIELA ARIZA BERNA</v>
          </cell>
          <cell r="J541" t="str">
            <v>CC</v>
          </cell>
          <cell r="K541">
            <v>1019087944</v>
          </cell>
          <cell r="L541">
            <v>1</v>
          </cell>
          <cell r="M541" t="str">
            <v>Bogotá</v>
          </cell>
          <cell r="N541" t="str">
            <v>N</v>
          </cell>
          <cell r="O541" t="str">
            <v>N/A</v>
          </cell>
          <cell r="P541" t="str">
            <v>N/A</v>
          </cell>
          <cell r="Q541" t="str">
            <v>N/A</v>
          </cell>
          <cell r="R541">
            <v>45090</v>
          </cell>
          <cell r="S541">
            <v>45291</v>
          </cell>
          <cell r="T541">
            <v>201</v>
          </cell>
          <cell r="U541">
            <v>45291</v>
          </cell>
          <cell r="W541" t="str">
            <v>Prestar servicios profesionales para el apoyo a la gestión del procedimiento de administración de hojas de vida y procedimiento situaciones administrativas a cargo del Grupo de Talento Humano de la ADRE</v>
          </cell>
          <cell r="X541" t="str">
            <v xml:space="preserve">1. Apoyar al Grupo de Gestión del Talento Humano con los temas relacionados con
el ingreso, permanencia y retiro de los servidores públicos de la entidad.
2. Tramitar dentro de los términos de ley y lineamientos institucionales, las
situaciones administrativas y demás requerimientos de administración de
personal.
3. Elaborar actos administrativos solicitados por la coordinación del Grupo de
Gestión del Talento Humano.
4. Verificar los soportes de la hoja de vida aportados por las personas ante de su
vinculación.
5. Las demás que le sean asignadas por el supervisor del contrato. </v>
          </cell>
          <cell r="Z541">
            <v>93151501</v>
          </cell>
          <cell r="AA541">
            <v>44053690</v>
          </cell>
          <cell r="AB541">
            <v>44053690</v>
          </cell>
          <cell r="AM541">
            <v>5182787</v>
          </cell>
          <cell r="AQ541" t="str">
            <v>N/A</v>
          </cell>
          <cell r="AR541">
            <v>667</v>
          </cell>
          <cell r="AS541">
            <v>45057</v>
          </cell>
          <cell r="AT541">
            <v>44053690</v>
          </cell>
          <cell r="AU541">
            <v>10041</v>
          </cell>
          <cell r="AV541">
            <v>45084</v>
          </cell>
          <cell r="AW541">
            <v>44053690</v>
          </cell>
          <cell r="AX541" t="str">
            <v>A-02-02-02-008-003-01</v>
          </cell>
          <cell r="AY541" t="str">
            <v>SERVICIOS DE CONSULTORÍA EN ADMINISTRACIÓN Y SERVICIOS DE GESTIÓN; SERVICIOS DE TECNOLOGÍA DE LA INFORMACIÓN</v>
          </cell>
          <cell r="AZ541" t="str">
            <v>SEGUROS DEL ESTADO</v>
          </cell>
          <cell r="BA541" t="str">
            <v>17-44-101210903</v>
          </cell>
          <cell r="BB541">
            <v>45083</v>
          </cell>
          <cell r="BC541" t="str">
            <v>CUMPLIMIENTO</v>
          </cell>
          <cell r="BD541">
            <v>25</v>
          </cell>
          <cell r="BE541">
            <v>11013422.5</v>
          </cell>
          <cell r="BF541">
            <v>45083</v>
          </cell>
          <cell r="BG541">
            <v>45084</v>
          </cell>
          <cell r="BH541">
            <v>45473</v>
          </cell>
          <cell r="BJ541" t="str">
            <v>D. ADMINISTRATIVA Y FINANCIERA</v>
          </cell>
          <cell r="BK541" t="str">
            <v>CARLOS EDUARDO CACERES BUSTAMANTE-MARIA CLAUDIA LOPEZ CALLE RAD 0236400049643 A PARTIR DEL 3 DE AGOSTO DE 2023</v>
          </cell>
          <cell r="BM541">
            <v>19598973</v>
          </cell>
          <cell r="BN541" t="str">
            <v>GRUPO DE GESTION DE TALENTO HUMANO</v>
          </cell>
          <cell r="BO541" t="str">
            <v>GESTOR DE OPERACIONES</v>
          </cell>
          <cell r="BP541" t="str">
            <v>ESPERANZA RODRIGUEZ ROLDAN</v>
          </cell>
          <cell r="BQ541" t="str">
            <v>EN EJECUCION</v>
          </cell>
        </row>
        <row r="542">
          <cell r="C542">
            <v>164</v>
          </cell>
          <cell r="D542" t="str">
            <v>ADRES-CPS-164-2023</v>
          </cell>
          <cell r="E542" t="str">
            <v>CONTRATACION DIRECTA</v>
          </cell>
          <cell r="F542" t="str">
            <v>PRESTACION DE SERVICIOS DE APOYO A LA GESTION</v>
          </cell>
          <cell r="G542" t="str">
            <v>INICIAL</v>
          </cell>
          <cell r="H542">
            <v>44952</v>
          </cell>
          <cell r="I542" t="str">
            <v>MARICELA GIRALDO OCAMPO</v>
          </cell>
          <cell r="J542" t="str">
            <v>CC</v>
          </cell>
          <cell r="K542">
            <v>1013598046</v>
          </cell>
          <cell r="L542">
            <v>3</v>
          </cell>
          <cell r="M542" t="str">
            <v>Bogotá</v>
          </cell>
          <cell r="N542" t="str">
            <v>N</v>
          </cell>
          <cell r="O542" t="str">
            <v>N/A</v>
          </cell>
          <cell r="P542" t="str">
            <v>N/A</v>
          </cell>
          <cell r="Q542" t="str">
            <v>N/A</v>
          </cell>
          <cell r="R542">
            <v>44958</v>
          </cell>
          <cell r="S542">
            <v>45077</v>
          </cell>
          <cell r="T542">
            <v>119</v>
          </cell>
          <cell r="U542">
            <v>45077</v>
          </cell>
          <cell r="V542" t="str">
            <v>15 TFTL/TL+4 ME O 6 SES+4 ME</v>
          </cell>
          <cell r="W542"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42"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542">
            <v>296</v>
          </cell>
          <cell r="Z542">
            <v>93151501</v>
          </cell>
          <cell r="AA542">
            <v>16193852</v>
          </cell>
          <cell r="AB542">
            <v>16193852</v>
          </cell>
          <cell r="AM542">
            <v>4048463</v>
          </cell>
          <cell r="AQ542" t="str">
            <v>N/A</v>
          </cell>
          <cell r="AR542">
            <v>432</v>
          </cell>
          <cell r="AS542">
            <v>44936</v>
          </cell>
          <cell r="AT542">
            <v>615366376</v>
          </cell>
          <cell r="AU542">
            <v>928</v>
          </cell>
          <cell r="AV542">
            <v>44957</v>
          </cell>
          <cell r="AW542">
            <v>16193852</v>
          </cell>
          <cell r="AX542" t="str">
            <v>A-02-02-02-008-003-01</v>
          </cell>
          <cell r="AY542" t="str">
            <v>SERVICIOS DE CONSULTORÍA EN ADMINISTRACIÓN Y SERVICIOS DE GESTIÓN; SERVICIOS DE TECNOLOGÍA DE LA INFORMACIÓN</v>
          </cell>
          <cell r="AZ542" t="str">
            <v>ASEGURADORA SOLIDARIA DE COLOMBIA</v>
          </cell>
          <cell r="BA542" t="str">
            <v>380-47-994000131147</v>
          </cell>
          <cell r="BB542">
            <v>44953</v>
          </cell>
          <cell r="BC542" t="str">
            <v>CUMPLIMIENTO</v>
          </cell>
          <cell r="BD542">
            <v>25</v>
          </cell>
          <cell r="BE542">
            <v>4048463</v>
          </cell>
          <cell r="BF542">
            <v>44952</v>
          </cell>
          <cell r="BG542">
            <v>44953</v>
          </cell>
          <cell r="BH542">
            <v>45260</v>
          </cell>
          <cell r="BI542">
            <v>44953</v>
          </cell>
          <cell r="BJ542" t="str">
            <v>D. OTRAS PRESTACIONES</v>
          </cell>
          <cell r="BK542" t="str">
            <v>MAURICIO ANDRES GONZALEZ ANTOLINEZ-JHAN PIERO CAMPOS CUELLAR RAD 20231450026523 DEL 2 AL 23 DE MAYO DE 2023</v>
          </cell>
          <cell r="BM542">
            <v>80074021</v>
          </cell>
          <cell r="BN542" t="str">
            <v>GRUPO DE GESTIÓN DE RECONOCIMIENTOS</v>
          </cell>
          <cell r="BO542" t="str">
            <v>GESTOR DE OPERACIONES</v>
          </cell>
          <cell r="BP542" t="str">
            <v>JOSE WILLMAN TORRRES GOMEZ</v>
          </cell>
          <cell r="BQ542" t="str">
            <v>TERMINADO</v>
          </cell>
          <cell r="BR542" t="str">
            <v>FEMENINO</v>
          </cell>
          <cell r="BS542" t="str">
            <v>Bogotá</v>
          </cell>
          <cell r="BT542" t="str">
            <v>Cll 32 bis sur No 12 k 61 casa</v>
          </cell>
          <cell r="BU542">
            <v>3208969561</v>
          </cell>
          <cell r="BV542" t="str">
            <v>maricela272@hotmail.es</v>
          </cell>
          <cell r="BW542">
            <v>32344</v>
          </cell>
          <cell r="BX542">
            <v>45247</v>
          </cell>
          <cell r="BY542">
            <v>35</v>
          </cell>
          <cell r="BZ542" t="str">
            <v>SALUD TOTAL</v>
          </cell>
          <cell r="CA542" t="str">
            <v>PORVENIR</v>
          </cell>
          <cell r="CB542" t="str">
            <v>POSITIVA</v>
          </cell>
          <cell r="CC542" t="str">
            <v>AUXILIAR EN ENFERMERIA</v>
          </cell>
          <cell r="CH542" t="str">
            <v>CO1.PCCNTR.4459310</v>
          </cell>
        </row>
        <row r="543">
          <cell r="C543">
            <v>894</v>
          </cell>
          <cell r="D543" t="str">
            <v>ADRES-CPS-894-2023</v>
          </cell>
          <cell r="E543" t="str">
            <v>CONTRATACION DIRECTA</v>
          </cell>
          <cell r="F543" t="str">
            <v>PRESTACION DE SERVICIOS DE APOYO A LA GESTION</v>
          </cell>
          <cell r="G543" t="str">
            <v>INICIAL</v>
          </cell>
          <cell r="H543">
            <v>45104</v>
          </cell>
          <cell r="I543" t="str">
            <v>KAREN JOHANA GARCIA CACERES</v>
          </cell>
          <cell r="J543" t="str">
            <v>CC</v>
          </cell>
          <cell r="K543">
            <v>1019062922</v>
          </cell>
          <cell r="L543">
            <v>1</v>
          </cell>
          <cell r="N543" t="str">
            <v>N</v>
          </cell>
          <cell r="O543" t="str">
            <v>N/A</v>
          </cell>
          <cell r="P543" t="str">
            <v>N/A</v>
          </cell>
          <cell r="Q543" t="str">
            <v>N/A</v>
          </cell>
          <cell r="R543">
            <v>45107</v>
          </cell>
          <cell r="S543">
            <v>45291</v>
          </cell>
          <cell r="T543">
            <v>184</v>
          </cell>
          <cell r="U543">
            <v>45291</v>
          </cell>
          <cell r="V543" t="str">
            <v>15 TFTL/TL+4 ME O 6 SES+4 ME</v>
          </cell>
          <cell r="W54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4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543">
            <v>93151501</v>
          </cell>
          <cell r="AA543">
            <v>28339241</v>
          </cell>
          <cell r="AB543">
            <v>28339241</v>
          </cell>
          <cell r="AM543">
            <v>4048463</v>
          </cell>
          <cell r="AQ543" t="str">
            <v>N/A</v>
          </cell>
          <cell r="AR543">
            <v>736</v>
          </cell>
          <cell r="AS543">
            <v>45065</v>
          </cell>
          <cell r="AT543">
            <v>651802543</v>
          </cell>
          <cell r="AU543">
            <v>10592</v>
          </cell>
          <cell r="AV543">
            <v>45107</v>
          </cell>
          <cell r="AW543">
            <v>28339241</v>
          </cell>
          <cell r="AX543" t="str">
            <v>A-02-02-02-008-003-01</v>
          </cell>
          <cell r="AY543" t="str">
            <v>SERVICIOS DE CONSULTORÍA EN ADMINISTRACIÓN Y SERVICIOS DE GESTIÓN; SERVICIOS DE TECNOLOGÍA DE LA INFORMACIÓN</v>
          </cell>
          <cell r="AZ543" t="str">
            <v>SEGUROS DEL ESTADO</v>
          </cell>
          <cell r="BA543" t="str">
            <v>14-44-101186581</v>
          </cell>
          <cell r="BB543">
            <v>45105</v>
          </cell>
          <cell r="BC543" t="str">
            <v>CUMPLIMIENTO</v>
          </cell>
          <cell r="BD543">
            <v>25</v>
          </cell>
          <cell r="BE543">
            <v>7084810.25</v>
          </cell>
          <cell r="BF543">
            <v>45104</v>
          </cell>
          <cell r="BG543">
            <v>45106</v>
          </cell>
          <cell r="BH543">
            <v>45493</v>
          </cell>
          <cell r="BI543">
            <v>45106</v>
          </cell>
          <cell r="BJ543" t="str">
            <v>D. OTRAS PRESTACIONES</v>
          </cell>
          <cell r="BK543" t="str">
            <v>ANDREA RODRIGUEZ SIERRA</v>
          </cell>
          <cell r="BM543">
            <v>52394998</v>
          </cell>
          <cell r="BN543" t="str">
            <v>GRUPO DE VERIFICACION Y AUDITORIA DE CUENTAS</v>
          </cell>
          <cell r="BO543" t="str">
            <v>GESTOR DE OPERACIONES</v>
          </cell>
          <cell r="BP543" t="str">
            <v>JENNY CAROLINA GARCIA VARON</v>
          </cell>
          <cell r="BQ543" t="str">
            <v>EN EJECUCION</v>
          </cell>
        </row>
        <row r="544">
          <cell r="C544">
            <v>167</v>
          </cell>
          <cell r="D544" t="str">
            <v>ADRES-CPS-167-2023</v>
          </cell>
          <cell r="E544" t="str">
            <v>CONTRATACION DIRECTA</v>
          </cell>
          <cell r="F544" t="str">
            <v>PRESTACION DE SERVICIOS DE APOYO A LA GESTION</v>
          </cell>
          <cell r="G544" t="str">
            <v>INICIAL</v>
          </cell>
          <cell r="H544">
            <v>44952</v>
          </cell>
          <cell r="I544" t="str">
            <v>ELKIN FARID BETANCOURT SANCHEZ</v>
          </cell>
          <cell r="J544" t="str">
            <v>CC</v>
          </cell>
          <cell r="K544">
            <v>1013598548</v>
          </cell>
          <cell r="L544">
            <v>9</v>
          </cell>
          <cell r="M544" t="str">
            <v>Bogotá</v>
          </cell>
          <cell r="N544" t="str">
            <v>N</v>
          </cell>
          <cell r="O544" t="str">
            <v>N/A</v>
          </cell>
          <cell r="P544" t="str">
            <v>N/A</v>
          </cell>
          <cell r="Q544" t="str">
            <v>N/A</v>
          </cell>
          <cell r="R544">
            <v>44963</v>
          </cell>
          <cell r="S544">
            <v>45082</v>
          </cell>
          <cell r="T544">
            <v>119</v>
          </cell>
          <cell r="U544">
            <v>45082</v>
          </cell>
          <cell r="V544" t="str">
            <v>15 TFTL/TL+4 ME O 6 SES+4 ME</v>
          </cell>
          <cell r="W54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4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544">
            <v>299</v>
          </cell>
          <cell r="Z544">
            <v>93151501</v>
          </cell>
          <cell r="AA544">
            <v>16193852</v>
          </cell>
          <cell r="AB544">
            <v>16193852</v>
          </cell>
          <cell r="AM544">
            <v>4048463</v>
          </cell>
          <cell r="AQ544" t="str">
            <v>N/A</v>
          </cell>
          <cell r="AR544">
            <v>432</v>
          </cell>
          <cell r="AS544">
            <v>44936</v>
          </cell>
          <cell r="AT544">
            <v>615366376</v>
          </cell>
          <cell r="AU544">
            <v>931</v>
          </cell>
          <cell r="AV544">
            <v>44957</v>
          </cell>
          <cell r="AW544">
            <v>16193852</v>
          </cell>
          <cell r="AX544" t="str">
            <v>A-02-02-02-008-003-01</v>
          </cell>
          <cell r="AY544" t="str">
            <v>SERVICIOS DE CONSULTORÍA EN ADMINISTRACIÓN Y SERVICIOS DE GESTIÓN; SERVICIOS DE TECNOLOGÍA DE LA INFORMACIÓN</v>
          </cell>
          <cell r="AZ544" t="str">
            <v>SEGUROS DEL ESTADO</v>
          </cell>
          <cell r="BA544" t="str">
            <v>14-44-101172818</v>
          </cell>
          <cell r="BB544">
            <v>44953</v>
          </cell>
          <cell r="BC544" t="str">
            <v>CUMPLIMIENTO</v>
          </cell>
          <cell r="BD544">
            <v>25</v>
          </cell>
          <cell r="BE544">
            <v>4048463</v>
          </cell>
          <cell r="BF544">
            <v>44952</v>
          </cell>
          <cell r="BG544">
            <v>44953</v>
          </cell>
          <cell r="BH544">
            <v>45260</v>
          </cell>
          <cell r="BI544">
            <v>44953</v>
          </cell>
          <cell r="BJ544" t="str">
            <v>D. OTRAS PRESTACIONES</v>
          </cell>
          <cell r="BK544" t="str">
            <v>MAURICIO PAEZ VILLALBA</v>
          </cell>
          <cell r="BM544">
            <v>1010178182</v>
          </cell>
          <cell r="BN544" t="str">
            <v>GRUPO DE VERIFICACIÓN Y AUDITORÍA DE CUENTAS</v>
          </cell>
          <cell r="BO544" t="str">
            <v>GESTOR DE OPERACIONES</v>
          </cell>
          <cell r="BP544" t="str">
            <v>JOSE WILLMAN TORRRES GOMEZ</v>
          </cell>
          <cell r="BQ544" t="str">
            <v>TERMINADO</v>
          </cell>
          <cell r="BR544" t="str">
            <v>MASCULINO</v>
          </cell>
          <cell r="BS544" t="str">
            <v>Bogotá</v>
          </cell>
          <cell r="BT544" t="str">
            <v>Cll 6c 82a 57 torre 1 apto 1110</v>
          </cell>
          <cell r="BU544"/>
          <cell r="BV544" t="str">
            <v>Elkinbs880@gmail.com</v>
          </cell>
          <cell r="BW544">
            <v>32368</v>
          </cell>
          <cell r="BX544">
            <v>45247</v>
          </cell>
          <cell r="BY544">
            <v>35</v>
          </cell>
          <cell r="BZ544" t="str">
            <v xml:space="preserve">SANITAS </v>
          </cell>
          <cell r="CA544" t="str">
            <v>COLFONDOS</v>
          </cell>
          <cell r="CB544" t="str">
            <v>POSITIVA</v>
          </cell>
          <cell r="CC544" t="str">
            <v>TECNOLOGO EN GESTION EMPRESARIAL</v>
          </cell>
          <cell r="CH544" t="str">
            <v>CO1.PCCNTR.4459408</v>
          </cell>
        </row>
        <row r="545">
          <cell r="C545">
            <v>450</v>
          </cell>
          <cell r="D545" t="str">
            <v>ADRES-CPS-450-2023</v>
          </cell>
          <cell r="E545" t="str">
            <v>CONTRATACION DIRECTA</v>
          </cell>
          <cell r="F545" t="str">
            <v>PRESTACION DE SERVICIOS PROFESIONALES</v>
          </cell>
          <cell r="G545" t="str">
            <v>INICIAL</v>
          </cell>
          <cell r="H545">
            <v>45040</v>
          </cell>
          <cell r="I545" t="str">
            <v>KAREN JOHANNA SANMIGUEL RATIVA</v>
          </cell>
          <cell r="J545" t="str">
            <v>CC</v>
          </cell>
          <cell r="K545">
            <v>1016016323</v>
          </cell>
          <cell r="L545">
            <v>3</v>
          </cell>
          <cell r="M545" t="str">
            <v>Bogotá</v>
          </cell>
          <cell r="N545" t="str">
            <v>N</v>
          </cell>
          <cell r="O545" t="str">
            <v>N/A</v>
          </cell>
          <cell r="P545" t="str">
            <v>N/A</v>
          </cell>
          <cell r="Q545" t="str">
            <v>N/A</v>
          </cell>
          <cell r="R545">
            <v>45042</v>
          </cell>
          <cell r="S545">
            <v>45291</v>
          </cell>
          <cell r="T545">
            <v>249</v>
          </cell>
          <cell r="U545">
            <v>45291</v>
          </cell>
          <cell r="V545" t="str">
            <v>13 TP+25 MEP</v>
          </cell>
          <cell r="W54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4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45">
            <v>93151501</v>
          </cell>
          <cell r="AA545">
            <v>49236477</v>
          </cell>
          <cell r="AB545">
            <v>49236477</v>
          </cell>
          <cell r="AM545">
            <v>5182787</v>
          </cell>
          <cell r="AQ545" t="str">
            <v>N/A</v>
          </cell>
          <cell r="AR545">
            <v>604</v>
          </cell>
          <cell r="AS545">
            <v>45016</v>
          </cell>
          <cell r="AT545">
            <v>2806479189</v>
          </cell>
          <cell r="AU545">
            <v>6184</v>
          </cell>
          <cell r="AV545">
            <v>45040</v>
          </cell>
          <cell r="AW545">
            <v>49236477</v>
          </cell>
          <cell r="AX545" t="str">
            <v>A-02-02-02-008-003-01</v>
          </cell>
          <cell r="AY545" t="str">
            <v>SERVICIOS DE CONSULTORÍA EN ADMINISTRACIÓN Y SERVICIOS DE GESTIÓN; SERVICIOS DE TECNOLOGÍA DE LA INFORMACIÓN</v>
          </cell>
          <cell r="AZ545" t="str">
            <v>ASEGURADORA SOLIDARIA DE COLOMBIA</v>
          </cell>
          <cell r="BA545" t="str">
            <v>380-47-994000134399</v>
          </cell>
          <cell r="BB545">
            <v>45040</v>
          </cell>
          <cell r="BC545" t="str">
            <v>CUMPLIMIENTO</v>
          </cell>
          <cell r="BD545">
            <v>25</v>
          </cell>
          <cell r="BE545">
            <v>12309119.25</v>
          </cell>
          <cell r="BF545">
            <v>45040</v>
          </cell>
          <cell r="BG545">
            <v>45042</v>
          </cell>
          <cell r="BH545">
            <v>45476</v>
          </cell>
          <cell r="BI545">
            <v>45040</v>
          </cell>
          <cell r="BJ545" t="str">
            <v>D. OTRAS PRESTACIONES</v>
          </cell>
          <cell r="BK545" t="str">
            <v>JHAN PIERO CAMPOS CUELLAR</v>
          </cell>
          <cell r="BM545">
            <v>1093755452</v>
          </cell>
          <cell r="BN545" t="str">
            <v>GRUPO DE VERIFICACIÓN Y AUDITORÍA DE CUENTAS</v>
          </cell>
          <cell r="BO545" t="str">
            <v>GESTOR DE OPERACIONES</v>
          </cell>
          <cell r="BP545" t="str">
            <v>ROSA ELIANA RODRIGUEZ BERNAL</v>
          </cell>
          <cell r="BQ545" t="str">
            <v>EN EJECUCION</v>
          </cell>
          <cell r="BX545">
            <v>45247</v>
          </cell>
          <cell r="BY545">
            <v>123</v>
          </cell>
        </row>
        <row r="546">
          <cell r="C546">
            <v>861</v>
          </cell>
          <cell r="D546" t="str">
            <v>ADRES-CPS-861-2023</v>
          </cell>
          <cell r="E546" t="str">
            <v>CONTRATACION DIRECTA</v>
          </cell>
          <cell r="F546" t="str">
            <v>PRESTACION DE SERVICIOS PROFESIONALES</v>
          </cell>
          <cell r="G546" t="str">
            <v>INICIAL</v>
          </cell>
          <cell r="H546">
            <v>45100</v>
          </cell>
          <cell r="I546" t="str">
            <v>KAREN LIZETH ZAMORA RODRIGUEZ</v>
          </cell>
          <cell r="J546" t="str">
            <v>CC</v>
          </cell>
          <cell r="K546">
            <v>1030546788</v>
          </cell>
          <cell r="L546">
            <v>9</v>
          </cell>
          <cell r="N546" t="str">
            <v>N</v>
          </cell>
          <cell r="O546" t="str">
            <v>N/A</v>
          </cell>
          <cell r="P546" t="str">
            <v>N/A</v>
          </cell>
          <cell r="Q546" t="str">
            <v>N/A</v>
          </cell>
          <cell r="R546">
            <v>45105</v>
          </cell>
          <cell r="S546">
            <v>45291</v>
          </cell>
          <cell r="T546">
            <v>186</v>
          </cell>
          <cell r="U546">
            <v>45291</v>
          </cell>
          <cell r="V546" t="str">
            <v>13 TP+25 MEP</v>
          </cell>
          <cell r="W546"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54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546">
            <v>93151501</v>
          </cell>
          <cell r="AA546">
            <v>36279509</v>
          </cell>
          <cell r="AB546">
            <v>36279509</v>
          </cell>
          <cell r="AM546">
            <v>5182787</v>
          </cell>
          <cell r="AQ546" t="str">
            <v>N/A</v>
          </cell>
          <cell r="AR546">
            <v>687</v>
          </cell>
          <cell r="AS546">
            <v>45062</v>
          </cell>
          <cell r="AT546">
            <v>943267234</v>
          </cell>
          <cell r="AU546">
            <v>10268</v>
          </cell>
          <cell r="AV546">
            <v>45103</v>
          </cell>
          <cell r="AW546">
            <v>36279509</v>
          </cell>
          <cell r="AX546" t="str">
            <v>A-02-02-02-008-003-01</v>
          </cell>
          <cell r="AY546" t="str">
            <v>SERVICIOS DE CONSULTORÍA EN ADMINISTRACIÓN Y SERVICIOS DE GESTIÓN; SERVICIOS DE TECNOLOGÍA DE LA INFORMACIÓN</v>
          </cell>
          <cell r="AZ546" t="str">
            <v>ASEGURADORA SOLIDARIA DE COLOMBIA</v>
          </cell>
          <cell r="BA546" t="str">
            <v>376 47 994000021398</v>
          </cell>
          <cell r="BB546">
            <v>45105</v>
          </cell>
          <cell r="BC546" t="str">
            <v>CUMPLIMIENTO</v>
          </cell>
          <cell r="BD546">
            <v>25</v>
          </cell>
          <cell r="BE546">
            <v>9069877.25</v>
          </cell>
          <cell r="BF546">
            <v>45099</v>
          </cell>
          <cell r="BG546">
            <v>45105</v>
          </cell>
          <cell r="BH546">
            <v>45473</v>
          </cell>
          <cell r="BI546">
            <v>45104</v>
          </cell>
          <cell r="BJ546" t="str">
            <v>D. OTRAS PRESTACIONES</v>
          </cell>
          <cell r="BK546" t="str">
            <v>LEIDY JANNETH LUIS CUERVO-LUISA FERNANDA DÍAZ GONZÁLEZ RAD 20236400064913 A PARTIR DEL 13 DE OCTUBRE AL 3 DE NOVIEMBRE</v>
          </cell>
          <cell r="BL546"/>
          <cell r="BM546">
            <v>53062135</v>
          </cell>
          <cell r="BN546" t="str">
            <v>GRUPO DE VALIDACIÓN DE RESULTADOS DE AUDITORÍA</v>
          </cell>
          <cell r="BO546" t="str">
            <v>GESTOR DE OPERACIONES</v>
          </cell>
          <cell r="BP546" t="str">
            <v>KELLY JHOANA ITURRIAGO TORREGROSA</v>
          </cell>
          <cell r="BQ546" t="str">
            <v>EN EJECUCION</v>
          </cell>
        </row>
        <row r="547">
          <cell r="C547">
            <v>548</v>
          </cell>
          <cell r="D547" t="str">
            <v>ADRES-CPS-548-2023</v>
          </cell>
          <cell r="E547" t="str">
            <v>CONTRATACION DIRECTA</v>
          </cell>
          <cell r="F547" t="str">
            <v>PRESTACION DE SERVICIOS PROFESIONALES</v>
          </cell>
          <cell r="G547" t="str">
            <v>INICIAL</v>
          </cell>
          <cell r="H547">
            <v>45064</v>
          </cell>
          <cell r="I547" t="str">
            <v>KAREN LORENA RANGEL LOBO</v>
          </cell>
          <cell r="J547" t="str">
            <v>CC</v>
          </cell>
          <cell r="K547">
            <v>1098746521</v>
          </cell>
          <cell r="L547">
            <v>5</v>
          </cell>
          <cell r="M547" t="str">
            <v>Bogotá</v>
          </cell>
          <cell r="N547" t="str">
            <v>N</v>
          </cell>
          <cell r="O547" t="str">
            <v>N/A</v>
          </cell>
          <cell r="P547" t="str">
            <v>N/A</v>
          </cell>
          <cell r="Q547" t="str">
            <v>N/A</v>
          </cell>
          <cell r="R547">
            <v>45065</v>
          </cell>
          <cell r="S547">
            <v>45291</v>
          </cell>
          <cell r="T547">
            <v>226</v>
          </cell>
          <cell r="U547">
            <v>45291</v>
          </cell>
          <cell r="V547">
            <v>11</v>
          </cell>
          <cell r="W547"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547"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547">
            <v>93151501</v>
          </cell>
          <cell r="AA547">
            <v>55656000</v>
          </cell>
          <cell r="AB547">
            <v>55656000</v>
          </cell>
          <cell r="AM547">
            <v>6976000</v>
          </cell>
          <cell r="AQ547" t="str">
            <v>N/A</v>
          </cell>
          <cell r="AR547">
            <v>664</v>
          </cell>
          <cell r="AS547">
            <v>45056</v>
          </cell>
          <cell r="AT547">
            <v>390656000</v>
          </cell>
          <cell r="AU547">
            <v>8130</v>
          </cell>
          <cell r="AV547">
            <v>45064</v>
          </cell>
          <cell r="AW547">
            <v>55656000</v>
          </cell>
          <cell r="AX547" t="str">
            <v>A-02-02-02-008-002-01</v>
          </cell>
          <cell r="AY547" t="str">
            <v>SERVICIOS JURÍDICOS</v>
          </cell>
          <cell r="AZ547" t="str">
            <v>SEGUROS DEL ESTADO</v>
          </cell>
          <cell r="BA547" t="str">
            <v>33-46-101051049</v>
          </cell>
          <cell r="BB547">
            <v>45064</v>
          </cell>
          <cell r="BC547" t="str">
            <v>CUMPLIMIENTO</v>
          </cell>
          <cell r="BD547">
            <v>25</v>
          </cell>
          <cell r="BE547">
            <v>13914000</v>
          </cell>
          <cell r="BF547">
            <v>45064</v>
          </cell>
          <cell r="BG547">
            <v>45064</v>
          </cell>
          <cell r="BH547">
            <v>45478</v>
          </cell>
          <cell r="BI547">
            <v>45065</v>
          </cell>
          <cell r="BJ547" t="str">
            <v>O. ASESORA JURIDICA</v>
          </cell>
          <cell r="BK547" t="str">
            <v>JULIO EDUARDO RODRIGUEZ ALVARADO</v>
          </cell>
          <cell r="BL547"/>
          <cell r="BM547">
            <v>1085251376</v>
          </cell>
          <cell r="BN547" t="str">
            <v>GRUPO DE ACCIONES CONSTITUCIONALES Y TUTELAS</v>
          </cell>
          <cell r="BO547" t="str">
            <v>COORDINADOR</v>
          </cell>
          <cell r="BP547" t="str">
            <v>JUAN CAMILO MARTINEZ RODRIGUEZ</v>
          </cell>
          <cell r="BQ547" t="str">
            <v>EN EJECUCION</v>
          </cell>
        </row>
        <row r="548">
          <cell r="C548">
            <v>106</v>
          </cell>
          <cell r="D548" t="str">
            <v>ADRES-CPS-106-2023</v>
          </cell>
          <cell r="E548" t="str">
            <v>CONTRATACION DIRECTA</v>
          </cell>
          <cell r="F548" t="str">
            <v>PRESTACION DE SERVICIOS DE APOYO A LA GESTION</v>
          </cell>
          <cell r="G548" t="str">
            <v>INICIAL</v>
          </cell>
          <cell r="H548">
            <v>44946</v>
          </cell>
          <cell r="I548" t="str">
            <v>ANA MARIA GARCIA GUTIERREZ</v>
          </cell>
          <cell r="J548" t="str">
            <v>CC</v>
          </cell>
          <cell r="K548">
            <v>1013620972</v>
          </cell>
          <cell r="L548">
            <v>2</v>
          </cell>
          <cell r="M548" t="str">
            <v>Bogotá</v>
          </cell>
          <cell r="N548" t="str">
            <v>N</v>
          </cell>
          <cell r="O548" t="str">
            <v>N/A</v>
          </cell>
          <cell r="P548" t="str">
            <v>N/A</v>
          </cell>
          <cell r="Q548" t="str">
            <v>N/A</v>
          </cell>
          <cell r="R548">
            <v>44951</v>
          </cell>
          <cell r="S548">
            <v>45070</v>
          </cell>
          <cell r="T548">
            <v>119</v>
          </cell>
          <cell r="U548">
            <v>45070</v>
          </cell>
          <cell r="V548" t="str">
            <v>15 TFTL/TL+4 ME O 6 SES+4 ME</v>
          </cell>
          <cell r="W548" t="str">
            <v>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548" t="str">
            <v>1. Adelantar las actividades relacionadas con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Organizar. inventariar y gestionar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aplique.
6. Realizar la verificación de las imágenes cargadas en el proceso de radicación de
reclamaciones presentadas por concepto de servicios de salud. indemnizaciones y otros
gastos con ocasión de los eventos descritos en el artículo 167 de la Ley 100 de 1993.
7. Participar en las capacitaciones que se desarrollen durante el proceso de radicación de
reclamaciones presentadas por concepto de servicios de salud. indemnizaciones y otros
gastos con ocasión de los eventos descritos en el artículo 167 de la Ley 100 de 1993.
8. Brindar apoyo en las demás actividades que se deriven del objeto y naturaleza del
contrato. que para el efecto le asigne el supervisor del contrato.</v>
          </cell>
          <cell r="Y548">
            <v>286</v>
          </cell>
          <cell r="Z548">
            <v>93151501</v>
          </cell>
          <cell r="AA548">
            <v>16193852</v>
          </cell>
          <cell r="AB548">
            <v>16193852</v>
          </cell>
          <cell r="AM548">
            <v>4048463</v>
          </cell>
          <cell r="AQ548" t="str">
            <v>N/A</v>
          </cell>
          <cell r="AR548">
            <v>466</v>
          </cell>
          <cell r="AS548">
            <v>44936</v>
          </cell>
          <cell r="AT548">
            <v>16193852</v>
          </cell>
          <cell r="AU548">
            <v>464</v>
          </cell>
          <cell r="AV548">
            <v>44949</v>
          </cell>
          <cell r="AW548">
            <v>16193852</v>
          </cell>
          <cell r="AX548" t="str">
            <v>A-02-02-02-008-003-01</v>
          </cell>
          <cell r="AY548" t="str">
            <v>SERVICIOS DE CONSULTORÍA EN ADMINISTRACIÓN Y SERVICIOS DE GESTIÓN; SERVICIOS DE TECNOLOGÍA DE LA INFORMACIÓN</v>
          </cell>
          <cell r="AZ548" t="str">
            <v>SEGUROS DEL ESTADO</v>
          </cell>
          <cell r="BA548" t="str">
            <v>14-46-101083990</v>
          </cell>
          <cell r="BB548">
            <v>44950</v>
          </cell>
          <cell r="BC548" t="str">
            <v>CUMPLIMIENTO</v>
          </cell>
          <cell r="BD548">
            <v>25</v>
          </cell>
          <cell r="BE548">
            <v>4048463</v>
          </cell>
          <cell r="BF548">
            <v>44949</v>
          </cell>
          <cell r="BG548">
            <v>44951</v>
          </cell>
          <cell r="BH548">
            <v>45260</v>
          </cell>
          <cell r="BI548">
            <v>44950</v>
          </cell>
          <cell r="BJ548" t="str">
            <v>D. OTRAS PRESTACIONES</v>
          </cell>
          <cell r="BK548" t="str">
            <v>PAOLA ANDREA CESPEDES FORERO-ANDREA RODRÍGUEZ SIERRA RAD 20231450020123 A PARTIR DEL  10 DE ABRIL AL 1 DE MAYO DE 2023</v>
          </cell>
          <cell r="BM548">
            <v>52536438</v>
          </cell>
          <cell r="BN548" t="str">
            <v>GRUPO DE VERIFICACIÓN Y AUDITORÍA DE CUENTAS</v>
          </cell>
          <cell r="BO548" t="str">
            <v>GESTOR DE OPERACIONES</v>
          </cell>
          <cell r="BP548" t="str">
            <v>ESPERANZA RODRIGUEZ ROLDAN</v>
          </cell>
          <cell r="BQ548" t="str">
            <v>TERMINADO</v>
          </cell>
          <cell r="BR548" t="str">
            <v>FEMENINO</v>
          </cell>
          <cell r="BS548" t="str">
            <v>Bogotá</v>
          </cell>
          <cell r="BT548" t="str">
            <v>CRA39ANo9-77 CASA CIUDAD MONTES</v>
          </cell>
          <cell r="BU548">
            <v>3057525708</v>
          </cell>
          <cell r="BV548" t="str">
            <v>anagarcia14600@gmail.com</v>
          </cell>
          <cell r="BW548">
            <v>33345</v>
          </cell>
          <cell r="BX548">
            <v>45247</v>
          </cell>
          <cell r="BY548">
            <v>32</v>
          </cell>
          <cell r="BZ548" t="str">
            <v>COMPENSAR</v>
          </cell>
          <cell r="CA548" t="str">
            <v>PORVENIR</v>
          </cell>
          <cell r="CB548" t="str">
            <v>POSITIVA</v>
          </cell>
          <cell r="CC548" t="str">
            <v>TECNOLOGIA EN GESTION INTEGRADA DE LA CALIDAD. MEDIO AMBIENTE. SEGURIDAD Y SALUD OCUPACIONAL</v>
          </cell>
          <cell r="CH548" t="str">
            <v>CO1.PCCNTR.4441484</v>
          </cell>
        </row>
        <row r="549">
          <cell r="C549">
            <v>448</v>
          </cell>
          <cell r="D549" t="str">
            <v>ADRES-CPS-448-2023</v>
          </cell>
          <cell r="E549" t="str">
            <v>CONTRATACION DIRECTA</v>
          </cell>
          <cell r="F549" t="str">
            <v>PRESTACION DE SERVICIOS PROFESIONALES</v>
          </cell>
          <cell r="G549" t="str">
            <v>INICIAL</v>
          </cell>
          <cell r="H549">
            <v>45040</v>
          </cell>
          <cell r="I549" t="str">
            <v>KAREN ROCIO PALACIOS TOVAR</v>
          </cell>
          <cell r="J549" t="str">
            <v>CC</v>
          </cell>
          <cell r="K549">
            <v>1057574037</v>
          </cell>
          <cell r="L549">
            <v>3</v>
          </cell>
          <cell r="M549" t="str">
            <v>Bogotá</v>
          </cell>
          <cell r="N549" t="str">
            <v>N</v>
          </cell>
          <cell r="O549" t="str">
            <v>N/A</v>
          </cell>
          <cell r="P549" t="str">
            <v>N/A</v>
          </cell>
          <cell r="Q549" t="str">
            <v>N/A</v>
          </cell>
          <cell r="R549">
            <v>45041</v>
          </cell>
          <cell r="S549">
            <v>45291</v>
          </cell>
          <cell r="T549">
            <v>250</v>
          </cell>
          <cell r="U549">
            <v>45291</v>
          </cell>
          <cell r="V549" t="str">
            <v>13 TP+25 MEP</v>
          </cell>
          <cell r="W549"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4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49">
            <v>93151501</v>
          </cell>
          <cell r="AA549">
            <v>49236477</v>
          </cell>
          <cell r="AB549">
            <v>49236477</v>
          </cell>
          <cell r="AM549">
            <v>5182787</v>
          </cell>
          <cell r="AQ549" t="str">
            <v>N/A</v>
          </cell>
          <cell r="AR549">
            <v>604</v>
          </cell>
          <cell r="AS549">
            <v>45016</v>
          </cell>
          <cell r="AT549">
            <v>2806479189</v>
          </cell>
          <cell r="AU549">
            <v>6186</v>
          </cell>
          <cell r="AV549">
            <v>45040</v>
          </cell>
          <cell r="AW549">
            <v>49236477</v>
          </cell>
          <cell r="AX549" t="str">
            <v>A-02-02-02-008-003-01</v>
          </cell>
          <cell r="AY549" t="str">
            <v>SERVICIOS DE CONSULTORÍA EN ADMINISTRACIÓN Y SERVICIOS DE GESTIÓN; SERVICIOS DE TECNOLOGÍA DE LA INFORMACIÓN</v>
          </cell>
          <cell r="AZ549" t="str">
            <v>SEGUROS DEL ESTADO</v>
          </cell>
          <cell r="BA549" t="str">
            <v>14-44-101180712</v>
          </cell>
          <cell r="BB549">
            <v>45041</v>
          </cell>
          <cell r="BC549" t="str">
            <v>CUMPLIMIENTO</v>
          </cell>
          <cell r="BD549">
            <v>25</v>
          </cell>
          <cell r="BE549">
            <v>12309119.25</v>
          </cell>
          <cell r="BF549">
            <v>45040</v>
          </cell>
          <cell r="BG549">
            <v>45041</v>
          </cell>
          <cell r="BH549">
            <v>45483</v>
          </cell>
          <cell r="BI549">
            <v>45041</v>
          </cell>
          <cell r="BJ549" t="str">
            <v>D. OTRAS PRESTACIONES</v>
          </cell>
          <cell r="BK549" t="str">
            <v>LUISA FERNANDA DIAZ GONZALEZ</v>
          </cell>
          <cell r="BM549">
            <v>1032399404</v>
          </cell>
          <cell r="BN549" t="str">
            <v>D. OTRAS PRESTACIONES</v>
          </cell>
          <cell r="BO549" t="str">
            <v>GESTOR DE OPERACIONES</v>
          </cell>
          <cell r="BP549" t="str">
            <v>LAURA SANCHEZ SANTAMARIA</v>
          </cell>
          <cell r="BQ549" t="str">
            <v>EN EJECUCION</v>
          </cell>
          <cell r="BX549">
            <v>45247</v>
          </cell>
          <cell r="BY549">
            <v>123</v>
          </cell>
        </row>
        <row r="550">
          <cell r="C550">
            <v>152</v>
          </cell>
          <cell r="D550" t="str">
            <v>ADRES-CPS-152-2023</v>
          </cell>
          <cell r="E550" t="str">
            <v>CONTRATACION DIRECTA</v>
          </cell>
          <cell r="F550" t="str">
            <v>PRESTACION DE SERVICIOS PROFESIONALES</v>
          </cell>
          <cell r="G550" t="str">
            <v>INICIAL</v>
          </cell>
          <cell r="H550">
            <v>44953</v>
          </cell>
          <cell r="I550" t="str">
            <v>ANGELICA VIVIANA HERNANDEZ PACHECO</v>
          </cell>
          <cell r="J550" t="str">
            <v>CC</v>
          </cell>
          <cell r="K550">
            <v>1013629573</v>
          </cell>
          <cell r="L550">
            <v>8</v>
          </cell>
          <cell r="M550" t="str">
            <v>Bogotá</v>
          </cell>
          <cell r="N550" t="str">
            <v>N</v>
          </cell>
          <cell r="O550" t="str">
            <v>N/A</v>
          </cell>
          <cell r="P550" t="str">
            <v>N/A</v>
          </cell>
          <cell r="Q550" t="str">
            <v>N/A</v>
          </cell>
          <cell r="R550">
            <v>44958</v>
          </cell>
          <cell r="S550">
            <v>45077</v>
          </cell>
          <cell r="T550">
            <v>119</v>
          </cell>
          <cell r="U550">
            <v>45077</v>
          </cell>
          <cell r="V550" t="str">
            <v>6 TP+E+41 MEPR</v>
          </cell>
          <cell r="W550" t="str">
            <v>Prestar servicios profesionales especializados a la Dirección de Otras Prestaciones de la ADRES apoyando las actividades relacionadas con la definición de criterios de auditoría y liderando la implementación.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550" t="str">
            <v>1. Realizar las actividades de seguimiento. implementación. verificación. definición y control de los servicios y tecnologías en salud no financiadas con la UPC ni con los presupuestos máximos. así como las reclamaciones por eventos catastróficos de origen natural. terroristas y accidentes de tránsito. de conformidad con el marco normativo vigente y con la observancia y aplicación de los procedimientos de la Dirección de Otras Prestaciones. 2. Realizar el acompañamiento jurídico que requiera la Dirección de Otras Prestaciones en la revisión o elaboración de los manuales. procedimientos. relacionados con la auditoría por concepto de servicios y tecnologías en salud no financiadas con la UPC ni con los presupuestos máximos. así como las reclamaciones por eventos catastróficos de origen natural. terroristas y accidentes de tránsito que le sean asignados por el supervisor del contrato. 3. Proyectar las respuestas a las peticiones y diferentes requerimientos de los particulares. entes de control y demás autoridades relacionadas con la auditoría por concepto de servicios y tecnologías en salud no financiadas con la UPC ni con los presupuestos máximos. así como las reclamaciones por eventos catastróficos de origen natural. terroristas y accidentes de tránsito que le asigne el supervisor del contrato en el marco del objeto del contrato. 4. Participar en las reuniones y eventos relacionados con la socialización. implementación y aplicación de los criterios de auditoría a los grupos que participan dentro del proceso de revisión y verificación de los servicios y tecnologías en salud no financiadas con la UPC ni con los presupuestos máximos. así como las reclamaciones por eventos catastróficos de origen natural. terroristas y accidentes de tránsito en aquellos casos que le solicite el supervisor del contrato. 5. Realizar las actividades de seguimiento al proceso de verificación de análisis de las reclamaciones o recobros asignados por el coordinador del grupo auditor y propender que estas actividades se realicen conforme a los criterios de auditoría establecidos en la normatividad vigente y el respectivo Manual de Auditoría de la Dirección de Otras Pretaciones 6. Verificar el cumplimiento de las actividades relacionadas con el proceso de certificación de los pre cierres. cierres y comunicación de resultados de los paquetes producto de la auditoría integral por concepto de servicios y tecnologías en salud no financiadas con la UPC ni con los presupuestos máximos. así como las reclamaciones por eventos catastróficos de origen natural. terroristas y accidentes de tránsito conforme los procedimientos y manuales de la Dirección de Otras Prestaciones en los casos que le sean asignados por el Supervisor del Contrato 7. Tramitar y apoyar al Grupo de Verificación de Auditorias de Cuentas de la Dirección de Otras Prestaciones en las actividades relacionadas con la revisión de las observaciones derivadas de la auditoría integral efectuada a los servicios y tecnologías en salud no financiadas con la UPC ni con los presupuestos máximos. así como las reclamaciones por eventos catastróficos de origen natural. terroristas y accidentes de tránsito en los casos asignados por el Supervisor del Contrato 8. Elaborar los documentos conceptos e informes que se requieran durante el trámite de verificación de los servicios y tecnologías en salud no financiadas con la UPC ni con los presupuestos máximos. de las reclamaciones por eventos catastróficos de origen natural. terroristas y accidentes de tránsito; así como del proceso de reintegro de recursos a favor del sistema por recobros apropiados o reconocidos sin justa causa. que le sean asignados por el supervisor del contrato 9. Participar en las reuniones virtuales y /o presenciales en que se solicite su asistencia por la relación de los temas a tratar con las actividades del objeto contractual. bajo la coordinación del supervisor del contrato. 10. Las demás actividades que se deriven del objeto y naturaleza del contrato. que para el efecto le asigne la Dirección de Otras Prestaciones.</v>
          </cell>
          <cell r="Y550">
            <v>377</v>
          </cell>
          <cell r="Z550">
            <v>93151501</v>
          </cell>
          <cell r="AA550">
            <v>44928008</v>
          </cell>
          <cell r="AB550">
            <v>44928008</v>
          </cell>
          <cell r="AM550">
            <v>11232002</v>
          </cell>
          <cell r="AQ550" t="str">
            <v>N/A</v>
          </cell>
          <cell r="AR550">
            <v>477</v>
          </cell>
          <cell r="AS550">
            <v>44936</v>
          </cell>
          <cell r="AT550">
            <v>134784024</v>
          </cell>
          <cell r="AU550">
            <v>913</v>
          </cell>
          <cell r="AV550">
            <v>44956</v>
          </cell>
          <cell r="AW550">
            <v>44928008</v>
          </cell>
          <cell r="AX550" t="str">
            <v>A-02-02-02-008-003-01</v>
          </cell>
          <cell r="AY550" t="str">
            <v>SERVICIOS DE CONSULTORÍA EN ADMINISTRACIÓN Y SERVICIOS DE GESTIÓN; SERVICIOS DE TECNOLOGÍA DE LA INFORMACIÓN</v>
          </cell>
          <cell r="AZ550" t="str">
            <v>SEGUROS DEL ESTADO</v>
          </cell>
          <cell r="BA550" t="str">
            <v>14-44-101172999</v>
          </cell>
          <cell r="BB550">
            <v>44956</v>
          </cell>
          <cell r="BC550" t="str">
            <v>CUMPLIMIENTO</v>
          </cell>
          <cell r="BD550">
            <v>25</v>
          </cell>
          <cell r="BE550">
            <v>11232002</v>
          </cell>
          <cell r="BF550">
            <v>44956</v>
          </cell>
          <cell r="BG550">
            <v>44958</v>
          </cell>
          <cell r="BH550">
            <v>45260</v>
          </cell>
          <cell r="BI550">
            <v>44958</v>
          </cell>
          <cell r="BJ550" t="str">
            <v>D. OTRAS PRESTACIONES</v>
          </cell>
          <cell r="BK550" t="str">
            <v>MAYRA ALEJANDRA PEREZ BEJARANO</v>
          </cell>
          <cell r="BM550">
            <v>1026550881</v>
          </cell>
          <cell r="BN550" t="str">
            <v>GRUPO DE VERIFICACIÓN Y AUDITORÍA DE CUENTAS</v>
          </cell>
          <cell r="BO550" t="str">
            <v>GESTOR DE OPERACIONES</v>
          </cell>
          <cell r="BP550" t="str">
            <v>DIANA CAROLINA BONILLA RODRIGUEZ</v>
          </cell>
          <cell r="BQ550" t="str">
            <v>TERMINADO</v>
          </cell>
          <cell r="BR550" t="str">
            <v>FEMENINO</v>
          </cell>
          <cell r="BS550" t="str">
            <v>Bogotá</v>
          </cell>
          <cell r="BT550" t="str">
            <v>AVENIDA Cl 64C - 68B 90 bloque 9 interior 3 apto 102</v>
          </cell>
          <cell r="BU550"/>
          <cell r="BV550" t="str">
            <v>angelica1226@hotmail.es</v>
          </cell>
          <cell r="BW550">
            <v>33598</v>
          </cell>
          <cell r="BX550">
            <v>45247</v>
          </cell>
          <cell r="BY550">
            <v>31</v>
          </cell>
          <cell r="BZ550" t="str">
            <v>COMPENSAR</v>
          </cell>
          <cell r="CA550" t="str">
            <v>PROTECCION</v>
          </cell>
          <cell r="CB550" t="str">
            <v>POSITIVA</v>
          </cell>
          <cell r="CC550" t="str">
            <v>ABOGADA-ESP EEN DERECHO
LABORAL Y SISTEMA DE SEGURIDAD</v>
          </cell>
          <cell r="CH550" t="str">
            <v>CO1.PCCNTR.4446485</v>
          </cell>
        </row>
        <row r="551">
          <cell r="C551">
            <v>775</v>
          </cell>
          <cell r="D551" t="str">
            <v>ADRES-CPS-775-2023</v>
          </cell>
          <cell r="E551" t="str">
            <v>CONTRATACION DIRECTA</v>
          </cell>
          <cell r="F551" t="str">
            <v>PRESTACION DE SERVICIOS DE APOYO A LA GESTION</v>
          </cell>
          <cell r="G551" t="str">
            <v>INICIAL</v>
          </cell>
          <cell r="H551">
            <v>45091</v>
          </cell>
          <cell r="I551" t="str">
            <v>KAREN YURANY ESPITIA BONILLA</v>
          </cell>
          <cell r="J551" t="str">
            <v>CC</v>
          </cell>
          <cell r="K551">
            <v>1014225483</v>
          </cell>
          <cell r="L551">
            <v>2</v>
          </cell>
          <cell r="N551" t="str">
            <v>N</v>
          </cell>
          <cell r="O551" t="str">
            <v>N/A</v>
          </cell>
          <cell r="P551" t="str">
            <v>N/A</v>
          </cell>
          <cell r="Q551" t="str">
            <v>N/A</v>
          </cell>
          <cell r="R551">
            <v>45093</v>
          </cell>
          <cell r="S551">
            <v>45291</v>
          </cell>
          <cell r="T551">
            <v>198</v>
          </cell>
          <cell r="U551">
            <v>45291</v>
          </cell>
          <cell r="V551" t="str">
            <v>15 TFTL/TL+4 ME O 6 SES+4 ME</v>
          </cell>
          <cell r="W551"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51"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551">
            <v>93151501</v>
          </cell>
          <cell r="AA551">
            <v>32387704</v>
          </cell>
          <cell r="AB551">
            <v>32387704</v>
          </cell>
          <cell r="AM551">
            <v>4048463</v>
          </cell>
          <cell r="AQ551" t="str">
            <v>N/A</v>
          </cell>
          <cell r="AR551">
            <v>737</v>
          </cell>
          <cell r="AS551">
            <v>45065</v>
          </cell>
          <cell r="AT551">
            <v>485815560</v>
          </cell>
          <cell r="AU551">
            <v>10135</v>
          </cell>
          <cell r="AV551">
            <v>45092</v>
          </cell>
          <cell r="AW551">
            <v>32387704</v>
          </cell>
          <cell r="AX551" t="str">
            <v>A-02-02-02-008-003-01</v>
          </cell>
          <cell r="AY551" t="str">
            <v>SERVICIOS DE CONSULTORÍA EN ADMINISTRACIÓN Y SERVICIOS DE GESTIÓN; SERVICIOS DE TECNOLOGÍA DE LA INFORMACIÓN</v>
          </cell>
          <cell r="AZ551" t="str">
            <v>ASEGURADORA SOLIDARIA DE COLOMBIA</v>
          </cell>
          <cell r="BA551" t="str">
            <v>380 47 994000136285</v>
          </cell>
          <cell r="BB551">
            <v>45092</v>
          </cell>
          <cell r="BC551" t="str">
            <v>CUMPLIMIENTO</v>
          </cell>
          <cell r="BD551">
            <v>25</v>
          </cell>
          <cell r="BE551">
            <v>8096926</v>
          </cell>
          <cell r="BF551">
            <v>45091</v>
          </cell>
          <cell r="BG551">
            <v>45092</v>
          </cell>
          <cell r="BH551">
            <v>45476</v>
          </cell>
          <cell r="BI551">
            <v>45093</v>
          </cell>
          <cell r="BJ551" t="str">
            <v>D. OTRAS PRESTACIONES</v>
          </cell>
          <cell r="BK551" t="str">
            <v xml:space="preserve">HENRY CEPEDA VEGA-WILLIAM ENRIQUE TORRES RODRIGUEZ RAD 20236400061683 DEL 2 DE OCTUBRE AL 31 DE OCTUBRE </v>
          </cell>
          <cell r="BM551">
            <v>91151924</v>
          </cell>
          <cell r="BN551" t="str">
            <v>GRUPO DE VERIFICACIÓN Y AUDITORÍA DE CUENTAS</v>
          </cell>
          <cell r="BO551" t="str">
            <v>GESTOR DE OPERACIONES</v>
          </cell>
          <cell r="BP551" t="str">
            <v>JENNY CAROLINA GARCIA VARON</v>
          </cell>
          <cell r="BQ551" t="str">
            <v>EN EJECUCION</v>
          </cell>
        </row>
        <row r="552">
          <cell r="C552">
            <v>17</v>
          </cell>
          <cell r="D552" t="str">
            <v>ADRES-CPS-017-2023</v>
          </cell>
          <cell r="E552" t="str">
            <v>CONTRATACION DIRECTA</v>
          </cell>
          <cell r="F552" t="str">
            <v>PRESTACION DE SERVICIOS PROFESIONALES</v>
          </cell>
          <cell r="G552" t="str">
            <v>INICIAL</v>
          </cell>
          <cell r="H552">
            <v>44942</v>
          </cell>
          <cell r="I552" t="str">
            <v>YURI TATIANA VANEGAS VELOZA</v>
          </cell>
          <cell r="J552" t="str">
            <v>CC</v>
          </cell>
          <cell r="K552">
            <v>1013661404</v>
          </cell>
          <cell r="L552">
            <v>6</v>
          </cell>
          <cell r="M552" t="str">
            <v>Bogotá</v>
          </cell>
          <cell r="N552" t="str">
            <v>N</v>
          </cell>
          <cell r="O552" t="str">
            <v>N/A</v>
          </cell>
          <cell r="P552" t="str">
            <v>N/A</v>
          </cell>
          <cell r="Q552" t="str">
            <v>N/A</v>
          </cell>
          <cell r="R552">
            <v>44943</v>
          </cell>
          <cell r="S552">
            <v>45062</v>
          </cell>
          <cell r="T552">
            <v>119</v>
          </cell>
          <cell r="U552">
            <v>45062</v>
          </cell>
          <cell r="V552" t="str">
            <v>11 TP+E+11 MEP</v>
          </cell>
          <cell r="W552"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552"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552">
            <v>105</v>
          </cell>
          <cell r="Z552">
            <v>80121700</v>
          </cell>
          <cell r="AA552">
            <v>27904000</v>
          </cell>
          <cell r="AB552">
            <v>27904000</v>
          </cell>
          <cell r="AM552">
            <v>6976000</v>
          </cell>
          <cell r="AQ552" t="str">
            <v>N/A</v>
          </cell>
          <cell r="AR552">
            <v>396</v>
          </cell>
          <cell r="AS552">
            <v>44932</v>
          </cell>
          <cell r="AT552">
            <v>167424000</v>
          </cell>
          <cell r="AU552">
            <v>384</v>
          </cell>
          <cell r="AV552">
            <v>44943</v>
          </cell>
          <cell r="AW552">
            <v>27904000</v>
          </cell>
          <cell r="AX552" t="str">
            <v>A-02-02-02-008-002-01</v>
          </cell>
          <cell r="AY552" t="str">
            <v>SERVICIOS JURÍDICOS</v>
          </cell>
          <cell r="AZ552" t="str">
            <v>SEGUROS DEL ESTADO</v>
          </cell>
          <cell r="BA552" t="str">
            <v>33-46-101046163</v>
          </cell>
          <cell r="BB552">
            <v>44942</v>
          </cell>
          <cell r="BC552" t="str">
            <v>CUMPLIMIENTO</v>
          </cell>
          <cell r="BD552">
            <v>25</v>
          </cell>
          <cell r="BE552">
            <v>6976000</v>
          </cell>
          <cell r="BF552">
            <v>44942</v>
          </cell>
          <cell r="BG552">
            <v>44942</v>
          </cell>
          <cell r="BH552">
            <v>45260</v>
          </cell>
          <cell r="BI552">
            <v>44940</v>
          </cell>
          <cell r="BJ552" t="str">
            <v>O. ASESORA JURIDICA</v>
          </cell>
          <cell r="BK552" t="str">
            <v>JULIO EDUARDO RODRIGUEZ ALVARADO</v>
          </cell>
          <cell r="BM552">
            <v>1085251376</v>
          </cell>
          <cell r="BN552" t="str">
            <v>GRUPO DE ACCIONES CONSTITUCIONALES Y DE TUTELA</v>
          </cell>
          <cell r="BO552" t="str">
            <v>COORDINADOR</v>
          </cell>
          <cell r="BP552" t="str">
            <v>KELLY JHOANA ITURRIAGO TORREGROSA</v>
          </cell>
          <cell r="BQ552" t="str">
            <v>TERMINADO</v>
          </cell>
          <cell r="BR552" t="str">
            <v>FEMENINO</v>
          </cell>
          <cell r="BS552" t="str">
            <v>Bogotá</v>
          </cell>
          <cell r="BT552" t="str">
            <v>Cl 69 I No 45 22 Sur Casa Manuela Beltran</v>
          </cell>
          <cell r="BU552" t="str">
            <v>3112529401</v>
          </cell>
          <cell r="BV552" t="str">
            <v>yurivanegas.yv@gmail.com</v>
          </cell>
          <cell r="BW552">
            <v>34956</v>
          </cell>
          <cell r="BX552">
            <v>45247</v>
          </cell>
          <cell r="BY552">
            <v>28</v>
          </cell>
          <cell r="BZ552" t="str">
            <v>FAMISANAR</v>
          </cell>
          <cell r="CA552" t="str">
            <v xml:space="preserve">COLPENSIONES </v>
          </cell>
          <cell r="CB552" t="str">
            <v>POSITIVA</v>
          </cell>
          <cell r="CC552" t="str">
            <v>ABOGADA</v>
          </cell>
          <cell r="CH552" t="str">
            <v>CO1.PCCNTR.4398455</v>
          </cell>
        </row>
        <row r="553">
          <cell r="C553">
            <v>475</v>
          </cell>
          <cell r="D553" t="str">
            <v>ADRES-CPS-475-2023</v>
          </cell>
          <cell r="E553" t="str">
            <v>CONTRATACION DIRECTA</v>
          </cell>
          <cell r="F553" t="str">
            <v>PRESTACION DE SERVICIOS PROFESIONALES</v>
          </cell>
          <cell r="G553" t="str">
            <v>INICIAL</v>
          </cell>
          <cell r="H553">
            <v>45055</v>
          </cell>
          <cell r="I553" t="str">
            <v>KAROL VANESSA GUZMAN ZEMANATE</v>
          </cell>
          <cell r="J553" t="str">
            <v>CC</v>
          </cell>
          <cell r="K553">
            <v>1061749318</v>
          </cell>
          <cell r="L553">
            <v>5</v>
          </cell>
          <cell r="M553" t="str">
            <v>Bogotá</v>
          </cell>
          <cell r="N553" t="str">
            <v>N</v>
          </cell>
          <cell r="O553" t="str">
            <v>N/A</v>
          </cell>
          <cell r="P553" t="str">
            <v>N/A</v>
          </cell>
          <cell r="Q553" t="str">
            <v>N/A</v>
          </cell>
          <cell r="R553">
            <v>45057</v>
          </cell>
          <cell r="S553">
            <v>45291</v>
          </cell>
          <cell r="T553">
            <v>234</v>
          </cell>
          <cell r="U553">
            <v>45291</v>
          </cell>
          <cell r="V553" t="str">
            <v>13 TP+25 MEP</v>
          </cell>
          <cell r="W553"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5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553"/>
          <cell r="Z553">
            <v>93151501</v>
          </cell>
          <cell r="AA553">
            <v>49236477</v>
          </cell>
          <cell r="AB553">
            <v>49236477</v>
          </cell>
          <cell r="AC553"/>
          <cell r="AD553"/>
          <cell r="AE553"/>
          <cell r="AF553"/>
          <cell r="AG553"/>
          <cell r="AH553"/>
          <cell r="AI553"/>
          <cell r="AJ553"/>
          <cell r="AK553"/>
          <cell r="AL553"/>
          <cell r="AM553">
            <v>5182787</v>
          </cell>
          <cell r="AN553"/>
          <cell r="AO553"/>
          <cell r="AP553"/>
          <cell r="AQ553" t="str">
            <v>N/A</v>
          </cell>
          <cell r="AR553">
            <v>604</v>
          </cell>
          <cell r="AS553">
            <v>45016</v>
          </cell>
          <cell r="AT553">
            <v>2806479189</v>
          </cell>
          <cell r="AU553">
            <v>8051</v>
          </cell>
          <cell r="AV553">
            <v>45056</v>
          </cell>
          <cell r="AW553">
            <v>49236477</v>
          </cell>
          <cell r="AX553" t="str">
            <v>A-02-02-02-008-003-01</v>
          </cell>
          <cell r="AY553" t="str">
            <v>SERVICIOS DE CONSULTORÍA EN ADMINISTRACIÓN Y SERVICIOS DE GESTIÓN; SERVICIOS DE TECNOLOGÍA DE LA INFORMACIÓN</v>
          </cell>
          <cell r="AZ553" t="str">
            <v>ASEGURADORA SOLIDARIA DE COLOMBIA</v>
          </cell>
          <cell r="BA553" t="str">
            <v>380-47-994000134876</v>
          </cell>
          <cell r="BB553">
            <v>45055</v>
          </cell>
          <cell r="BC553" t="str">
            <v>CUMPLIMIENTO</v>
          </cell>
          <cell r="BD553">
            <v>25</v>
          </cell>
          <cell r="BE553">
            <v>12309119.25</v>
          </cell>
          <cell r="BF553">
            <v>45055</v>
          </cell>
          <cell r="BG553">
            <v>45057</v>
          </cell>
          <cell r="BH553">
            <v>45476</v>
          </cell>
          <cell r="BI553">
            <v>45056</v>
          </cell>
          <cell r="BJ553" t="str">
            <v>D. OTRAS PRESTACIONES</v>
          </cell>
          <cell r="BK553" t="str">
            <v>LUISA FERNANDA DIAZ GONZALEZ</v>
          </cell>
          <cell r="BL553"/>
          <cell r="BM553">
            <v>1032399404</v>
          </cell>
          <cell r="BN553" t="str">
            <v>D. OTRAS PRESTACIONES</v>
          </cell>
          <cell r="BO553" t="str">
            <v>GESTOR DE OPERACIONES</v>
          </cell>
          <cell r="BP553" t="str">
            <v>DIANA CAROLINA BONILLA RODRIGUEZ</v>
          </cell>
          <cell r="BQ553" t="str">
            <v>EN EJECUCION</v>
          </cell>
          <cell r="BR553" t="str">
            <v>FEMENINO</v>
          </cell>
          <cell r="BS553" t="str">
            <v>Bogotá</v>
          </cell>
          <cell r="BT553" t="str">
            <v>DIAGONAL 70A - 70C 72</v>
          </cell>
          <cell r="BU553">
            <v>3223923188</v>
          </cell>
          <cell r="BV553" t="str">
            <v>karolguzmanz@gmail.com</v>
          </cell>
          <cell r="BW553">
            <v>33747</v>
          </cell>
          <cell r="BX553">
            <v>45247</v>
          </cell>
          <cell r="BY553">
            <v>31</v>
          </cell>
          <cell r="BZ553" t="str">
            <v>SURA</v>
          </cell>
          <cell r="CA553" t="str">
            <v>PORVENIR</v>
          </cell>
          <cell r="CB553" t="str">
            <v>POSITIVA</v>
          </cell>
          <cell r="CC553" t="str">
            <v>ADMON DE EMPRESAS</v>
          </cell>
          <cell r="CD553"/>
          <cell r="CE553"/>
          <cell r="CF553"/>
          <cell r="CG553"/>
          <cell r="CH553" t="str">
            <v>CO1.PCCNTR.4924669</v>
          </cell>
          <cell r="CI553"/>
          <cell r="CJ553"/>
          <cell r="CK553"/>
          <cell r="CL553"/>
          <cell r="CM553"/>
          <cell r="CN553"/>
          <cell r="CO553"/>
        </row>
        <row r="554">
          <cell r="C554">
            <v>512</v>
          </cell>
          <cell r="D554" t="str">
            <v>ADRES-CPS-512-2023</v>
          </cell>
          <cell r="E554" t="str">
            <v>CONTRATACION DIRECTA</v>
          </cell>
          <cell r="F554" t="str">
            <v>PRESTACION DE SERVICIOS PROFESIONALES</v>
          </cell>
          <cell r="G554" t="str">
            <v>INICIAL</v>
          </cell>
          <cell r="H554">
            <v>45065</v>
          </cell>
          <cell r="I554" t="str">
            <v>KAROL XIMENA OSPINA VARGAS</v>
          </cell>
          <cell r="J554" t="str">
            <v>CC</v>
          </cell>
          <cell r="K554">
            <v>1143943602</v>
          </cell>
          <cell r="L554">
            <v>0</v>
          </cell>
          <cell r="M554" t="str">
            <v>Bogotá</v>
          </cell>
          <cell r="N554" t="str">
            <v>N</v>
          </cell>
          <cell r="O554" t="str">
            <v>N/A</v>
          </cell>
          <cell r="P554" t="str">
            <v>N/A</v>
          </cell>
          <cell r="Q554" t="str">
            <v>N/A</v>
          </cell>
          <cell r="R554">
            <v>45070</v>
          </cell>
          <cell r="S554">
            <v>45291</v>
          </cell>
          <cell r="T554">
            <v>221</v>
          </cell>
          <cell r="U554">
            <v>45291</v>
          </cell>
          <cell r="V554" t="str">
            <v>14 TP</v>
          </cell>
          <cell r="W554" t="str">
            <v>Prestar los servicios profesionales a la Dirección de Gestión de los Recursos Financieros de Salud en las actividades que soportan la contabilidad, las conciliaciones bancarias y los estados financieros de la ADRES</v>
          </cell>
          <cell r="X554"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Z554">
            <v>93151501</v>
          </cell>
          <cell r="AA554">
            <v>38182992</v>
          </cell>
          <cell r="AB554">
            <v>38182992</v>
          </cell>
          <cell r="AM554">
            <v>4772874</v>
          </cell>
          <cell r="AQ554" t="str">
            <v>N/A</v>
          </cell>
          <cell r="AR554">
            <v>616</v>
          </cell>
          <cell r="AS554">
            <v>45034</v>
          </cell>
          <cell r="AT554">
            <v>76365984</v>
          </cell>
          <cell r="AU554">
            <v>8141</v>
          </cell>
          <cell r="AV554">
            <v>45065</v>
          </cell>
          <cell r="AW554">
            <v>38182992</v>
          </cell>
          <cell r="AX554" t="str">
            <v>A-02-02-02-008-003-09</v>
          </cell>
          <cell r="AY554" t="str">
            <v>OTROS SERVICIOS PROFESIONALES Y TÉCNICOS N.C.P.</v>
          </cell>
          <cell r="AZ554" t="str">
            <v>ASEGURADORA SOLIDARIA DE COLOMBIA</v>
          </cell>
          <cell r="BA554" t="str">
            <v>340-994000045257</v>
          </cell>
          <cell r="BB554">
            <v>45066</v>
          </cell>
          <cell r="BC554" t="str">
            <v>CUMPLIMIENTO</v>
          </cell>
          <cell r="BD554">
            <v>25</v>
          </cell>
          <cell r="BE554">
            <v>9545748</v>
          </cell>
          <cell r="BF554">
            <v>45065</v>
          </cell>
          <cell r="BG554">
            <v>45069</v>
          </cell>
          <cell r="BH554">
            <v>45478</v>
          </cell>
          <cell r="BI554">
            <v>45070</v>
          </cell>
          <cell r="BJ554" t="str">
            <v>D. DE GESTION DE LOS RECURSOS FINANCIEROS DE LA SALUD</v>
          </cell>
          <cell r="BK554" t="str">
            <v>MARIA MARGARITA BRAVO ROBAYO</v>
          </cell>
          <cell r="BL554"/>
          <cell r="BM554">
            <v>39740635</v>
          </cell>
          <cell r="BN554" t="str">
            <v>GRUPO DE GESTION CONTABLE Y CONTROL DE RECURSOS</v>
          </cell>
          <cell r="BO554" t="str">
            <v>GESTOR DE OPERACIONES</v>
          </cell>
          <cell r="BP554" t="str">
            <v>ROSA ELIANA RODRIGUEZ BERNAL</v>
          </cell>
          <cell r="BQ554" t="str">
            <v>EN EJECUCION</v>
          </cell>
          <cell r="BX554">
            <v>45247</v>
          </cell>
          <cell r="BY554">
            <v>123</v>
          </cell>
        </row>
        <row r="555">
          <cell r="C555">
            <v>82</v>
          </cell>
          <cell r="D555" t="str">
            <v>ADRES-CPS-082-2023</v>
          </cell>
          <cell r="E555" t="str">
            <v>CONTRATACION DIRECTA</v>
          </cell>
          <cell r="F555" t="str">
            <v>PRESTACION DE SERVICIOS PROFESIONALES</v>
          </cell>
          <cell r="G555" t="str">
            <v>INICIAL</v>
          </cell>
          <cell r="H555">
            <v>44951</v>
          </cell>
          <cell r="I555" t="str">
            <v>JORGE MARIO HERNANDEZ ROMERO</v>
          </cell>
          <cell r="J555" t="str">
            <v>CC</v>
          </cell>
          <cell r="K555">
            <v>1014185954</v>
          </cell>
          <cell r="L555">
            <v>7</v>
          </cell>
          <cell r="M555" t="str">
            <v>Bogotá</v>
          </cell>
          <cell r="N555" t="str">
            <v>N</v>
          </cell>
          <cell r="O555" t="str">
            <v>N/A</v>
          </cell>
          <cell r="P555" t="str">
            <v>N/A</v>
          </cell>
          <cell r="Q555" t="str">
            <v>N/A</v>
          </cell>
          <cell r="R555">
            <v>44953</v>
          </cell>
          <cell r="S555">
            <v>45072</v>
          </cell>
          <cell r="T555">
            <v>119</v>
          </cell>
          <cell r="U555">
            <v>45072</v>
          </cell>
          <cell r="V555" t="str">
            <v>13 TP+25 MEP</v>
          </cell>
          <cell r="W55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55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555">
            <v>348</v>
          </cell>
          <cell r="Z555">
            <v>93151501</v>
          </cell>
          <cell r="AA555">
            <v>20731148</v>
          </cell>
          <cell r="AB555">
            <v>20731148</v>
          </cell>
          <cell r="AM555">
            <v>5182787</v>
          </cell>
          <cell r="AQ555" t="str">
            <v>N/A</v>
          </cell>
          <cell r="AR555">
            <v>440</v>
          </cell>
          <cell r="AS555">
            <v>44936</v>
          </cell>
          <cell r="AT555">
            <v>684127884</v>
          </cell>
          <cell r="AU555">
            <v>868</v>
          </cell>
          <cell r="AV555">
            <v>44952</v>
          </cell>
          <cell r="AW555">
            <v>20731148</v>
          </cell>
          <cell r="AX555" t="str">
            <v>A-02-02-02-008-003-01</v>
          </cell>
          <cell r="AY555" t="str">
            <v>SERVICIOS DE CONSULTORÍA EN ADMINISTRACIÓN Y SERVICIOS DE GESTIÓN; SERVICIOS DE TECNOLOGÍA DE LA INFORMACIÓN</v>
          </cell>
          <cell r="AZ555" t="str">
            <v>SEGUROS DEL ESTADO</v>
          </cell>
          <cell r="BA555" t="str">
            <v>14-44-101172453</v>
          </cell>
          <cell r="BB555">
            <v>44951</v>
          </cell>
          <cell r="BC555" t="str">
            <v>CUMPLIMIENTO</v>
          </cell>
          <cell r="BD555">
            <v>25</v>
          </cell>
          <cell r="BE555">
            <v>5182787</v>
          </cell>
          <cell r="BF555">
            <v>44951</v>
          </cell>
          <cell r="BG555">
            <v>44952</v>
          </cell>
          <cell r="BH555">
            <v>45260</v>
          </cell>
          <cell r="BI555">
            <v>44953</v>
          </cell>
          <cell r="BJ555" t="str">
            <v>D. OTRAS PRESTACIONES</v>
          </cell>
          <cell r="BK555" t="str">
            <v>WILLIAM ENRIQUE TORRES RODRIGUEZ</v>
          </cell>
          <cell r="BL555"/>
          <cell r="BM555">
            <v>11275886</v>
          </cell>
          <cell r="BN555" t="str">
            <v>GRUPO DE VERIFICACION Y AUDITORIA DE CUENTAS</v>
          </cell>
          <cell r="BO555" t="str">
            <v>GESTOR DE OPERACIONES</v>
          </cell>
          <cell r="BP555" t="str">
            <v>ESPERANZA RODRIGUEZ ROLDAN</v>
          </cell>
          <cell r="BQ555" t="str">
            <v>TERMINADO</v>
          </cell>
          <cell r="BR555" t="str">
            <v>MASCULINO</v>
          </cell>
          <cell r="BS555" t="str">
            <v>Bogotá</v>
          </cell>
          <cell r="BT555" t="str">
            <v>Cl 139 No 94-46</v>
          </cell>
          <cell r="BU555">
            <v>3204597672</v>
          </cell>
          <cell r="BV555" t="str">
            <v>PS.HERNANDEZJORGE@GMAIL.COM</v>
          </cell>
          <cell r="BW555">
            <v>31965</v>
          </cell>
          <cell r="BX555">
            <v>45247</v>
          </cell>
          <cell r="BY555">
            <v>36</v>
          </cell>
          <cell r="BZ555" t="str">
            <v>FAMISANAR</v>
          </cell>
          <cell r="CA555" t="str">
            <v>PORVENIR</v>
          </cell>
          <cell r="CB555" t="str">
            <v>POSITIVA</v>
          </cell>
          <cell r="CC555" t="str">
            <v>PSICOLOGIA-ESP EN AUDITORIA CLINICA</v>
          </cell>
          <cell r="CH555" t="str">
            <v>CO1.PCCNTR.4456809</v>
          </cell>
        </row>
        <row r="556">
          <cell r="C556">
            <v>616</v>
          </cell>
          <cell r="D556" t="str">
            <v>ADRES-CPS-616-2023</v>
          </cell>
          <cell r="E556" t="str">
            <v>CONTRATACION DIRECTA</v>
          </cell>
          <cell r="F556" t="str">
            <v>PRESTACION DE SERVICIOS PROFESIONALES</v>
          </cell>
          <cell r="G556" t="str">
            <v>INICIAL</v>
          </cell>
          <cell r="H556">
            <v>45079</v>
          </cell>
          <cell r="I556" t="str">
            <v>KATHERIN PEREZ SANCHEZ</v>
          </cell>
          <cell r="J556" t="str">
            <v>CC</v>
          </cell>
          <cell r="K556">
            <v>1019045637</v>
          </cell>
          <cell r="L556">
            <v>5</v>
          </cell>
          <cell r="N556" t="str">
            <v>N</v>
          </cell>
          <cell r="O556" t="str">
            <v>N/A</v>
          </cell>
          <cell r="P556" t="str">
            <v>N/A</v>
          </cell>
          <cell r="Q556" t="str">
            <v>N/A</v>
          </cell>
          <cell r="R556">
            <v>45082</v>
          </cell>
          <cell r="S556">
            <v>45291</v>
          </cell>
          <cell r="T556">
            <v>209</v>
          </cell>
          <cell r="U556">
            <v>45291</v>
          </cell>
          <cell r="W556" t="str">
            <v>Prestar servicios profesionales de apoyo a los procesos de la Liquidación Mensual de Afiliados - LMA del régimen subsidiado que tiene la Subdirección de Liquidaciones del Aseguramiento</v>
          </cell>
          <cell r="X556" t="str">
            <v>1. Brindar soporte técnico a las EPS en lo relacionado con el reporte de información que deben efectuar ante la ADRES para surtir el trámite de compensación económica temporal para los afiliados al Régimen Subsidiado con diagnóstico confirmado de Coronavirus COVID-19. 2. Realizar las actividades de validación de la información reportada por las EPS en el marco del mecanismo de compensación económica temporal para los afiliados al Régimen Subsidiado con diagnóstico confirmado de Coronavirus COVID-19 previsto en el artículo 14 del Decreto Legislativo 538 de 2020. Proyectar respuesta a solicitudes y derechos de petición relacionados con el proceso de compensación económica temporal para los afiliados al Régimen Subsidiado. 3. Realizar el seguimiento y monitoreo de los procesos de Liquidación Mensual de Afiliados a cargo de la Subdirección de Liquidaciones del Aseguramiento. 4. Participar en los procesos de la LMA a cargo de la Subdirección de Liquidaciones del Aseguramiento, validando y verificando los resultados arrojados, el cumplimiento de las diferentes fases y adelantando el análisis de resultados en cada etapa del proceso. 5. Verificar la publicación de los resultados de los procesos de Liquidación Mensual de Afiliados, y coordinar con las entidades promotoras de salud EPS-S la accesibilidad a la publicación de éste, documentando los controles o bitácoras que requiera. 6. Brindar asistencia a las EPS del régimen subsidiado en las operaciones relativas a su función como aseguradoras del régimen contributivo por cuenta de la normativa de movilidad entre regímenes vigente. 7. Elaborar los informes y reportes de seguimiento que requiera la Subdirección de Liquidaciones del Aseguramiento y la Dirección de Liquidaciones y Garantías o los organismos de control, en relación con los procesos de la LMA del régimen subsidiado. 8. Proyectar respuesta a solicitudes y derechos de petición relacionados con el proceso de la LMA del régimen subsidiado, cuyo trámite le sea asignado. 9. Documentar las actividades objeto de ejecución entregando los respectivos soportes para que la ADRES tenga la trazabilidad de los asuntos desarrollados</v>
          </cell>
          <cell r="Z556">
            <v>93151501</v>
          </cell>
          <cell r="AA556">
            <v>31800986</v>
          </cell>
          <cell r="AB556">
            <v>31800986</v>
          </cell>
          <cell r="AM556">
            <v>4542998</v>
          </cell>
          <cell r="AQ556" t="str">
            <v>N/A</v>
          </cell>
          <cell r="AR556">
            <v>744</v>
          </cell>
          <cell r="AS556">
            <v>45071</v>
          </cell>
          <cell r="AT556">
            <v>31800986</v>
          </cell>
          <cell r="AU556">
            <v>10019</v>
          </cell>
          <cell r="AV556">
            <v>45082</v>
          </cell>
          <cell r="AW556">
            <v>31800986</v>
          </cell>
          <cell r="AX556" t="str">
            <v>A-02-02-02-008-003-01</v>
          </cell>
          <cell r="AY556" t="str">
            <v>SERVICIOS DE CONSULTORÍA EN ADMINISTRACIÓN Y SERVICIOS DE GESTIÓN; SERVICIOS DE TECNOLOGÍA DE LA INFORMACIÓN</v>
          </cell>
          <cell r="AZ556" t="str">
            <v>ASEGURADORA SOLIDARIA DE COLOMBIA</v>
          </cell>
          <cell r="BA556" t="str">
            <v>340 47 994000045524</v>
          </cell>
          <cell r="BB556">
            <v>45078</v>
          </cell>
          <cell r="BC556" t="str">
            <v>CUMPLIMIENTO</v>
          </cell>
          <cell r="BD556">
            <v>25</v>
          </cell>
          <cell r="BE556">
            <v>7950246.5</v>
          </cell>
          <cell r="BF556">
            <v>45078</v>
          </cell>
          <cell r="BG556">
            <v>45082</v>
          </cell>
          <cell r="BH556">
            <v>45478</v>
          </cell>
          <cell r="BI556">
            <v>45080</v>
          </cell>
          <cell r="BJ556" t="str">
            <v>D. DE LIQUIDACIONES Y GARANTIAS</v>
          </cell>
          <cell r="BK556" t="str">
            <v>JULIO ANDRES GONZALEZ GODOY-CLAUDIA PULIDO BUITRAGO RAD 20236400059973 A PARTIR DEL 26 DE SEPTIEMBRE AL 17 DE OCTUBRE</v>
          </cell>
          <cell r="BM556">
            <v>80187584</v>
          </cell>
          <cell r="BN556" t="str">
            <v>SUBDIRECCION DE LIQUIDACIONES DEL ASEGURAMIENTO</v>
          </cell>
          <cell r="BO556" t="str">
            <v>ASESOR</v>
          </cell>
          <cell r="BP556" t="str">
            <v>JUAN CAMILO MARTINEZ RODRIGUEZ</v>
          </cell>
          <cell r="BQ556" t="str">
            <v>EN EJECUCION</v>
          </cell>
        </row>
        <row r="557">
          <cell r="C557">
            <v>796</v>
          </cell>
          <cell r="D557" t="str">
            <v>ADRES-CPS-796-2023</v>
          </cell>
          <cell r="E557" t="str">
            <v>CONTRATACION DIRECTA</v>
          </cell>
          <cell r="F557" t="str">
            <v>PRESTACION DE SERVICIOS PROFESIONALES</v>
          </cell>
          <cell r="G557" t="str">
            <v>INICIAL</v>
          </cell>
          <cell r="H557">
            <v>45093</v>
          </cell>
          <cell r="I557" t="str">
            <v>KATHERING VANESSA MARIN GUTIERREZ</v>
          </cell>
          <cell r="J557" t="str">
            <v>CC</v>
          </cell>
          <cell r="K557">
            <v>1121867429</v>
          </cell>
          <cell r="L557">
            <v>7</v>
          </cell>
          <cell r="N557" t="str">
            <v>N</v>
          </cell>
          <cell r="O557" t="str">
            <v>N/A</v>
          </cell>
          <cell r="P557" t="str">
            <v>N/A</v>
          </cell>
          <cell r="Q557" t="str">
            <v>N/A</v>
          </cell>
          <cell r="R557">
            <v>45097</v>
          </cell>
          <cell r="S557">
            <v>45291</v>
          </cell>
          <cell r="T557">
            <v>194</v>
          </cell>
          <cell r="U557">
            <v>45291</v>
          </cell>
          <cell r="V557" t="str">
            <v>13 TP+25 MEP</v>
          </cell>
          <cell r="W55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ydemás eventos aprobados por el Ministerio de Salud y Protección Social, así como el proceso de reintegro de recursos apropiados o reconocidos sin justa causa</v>
          </cell>
          <cell r="X55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557">
            <v>93151501</v>
          </cell>
          <cell r="AA557">
            <v>41462296</v>
          </cell>
          <cell r="AB557">
            <v>41462296</v>
          </cell>
          <cell r="AM557">
            <v>5182787</v>
          </cell>
          <cell r="AQ557" t="str">
            <v>N/A</v>
          </cell>
          <cell r="AR557">
            <v>735</v>
          </cell>
          <cell r="AS557">
            <v>45065</v>
          </cell>
          <cell r="AT557">
            <v>1368255768</v>
          </cell>
          <cell r="AU557">
            <v>10198</v>
          </cell>
          <cell r="AV557">
            <v>45097</v>
          </cell>
          <cell r="AW557">
            <v>41462296</v>
          </cell>
          <cell r="AX557" t="str">
            <v>A-02-02-02-008-003-01</v>
          </cell>
          <cell r="AY557" t="str">
            <v>SERVICIOS DE CONSULTORÍA EN ADMINISTRACIÓN Y SERVICIOS DE GESTIÓN; SERVICIOS DE TECNOLOGÍA DE LA INFORMACIÓN</v>
          </cell>
          <cell r="AZ557" t="str">
            <v>SEGUROS DEL ESTADO</v>
          </cell>
          <cell r="BA557" t="str">
            <v>14-46-101095740</v>
          </cell>
          <cell r="BB557">
            <v>45097</v>
          </cell>
          <cell r="BC557" t="str">
            <v>CUMPLIMIENTO</v>
          </cell>
          <cell r="BD557">
            <v>25</v>
          </cell>
          <cell r="BE557">
            <v>10365574</v>
          </cell>
          <cell r="BF557">
            <v>45092</v>
          </cell>
          <cell r="BG557">
            <v>45097</v>
          </cell>
          <cell r="BH557">
            <v>45503</v>
          </cell>
          <cell r="BI557">
            <v>45094</v>
          </cell>
          <cell r="BJ557" t="str">
            <v>D. OTRAS PRESTACIONES</v>
          </cell>
          <cell r="BK557" t="str">
            <v>PAOLA ANDREA CESPEDES FORERO</v>
          </cell>
          <cell r="BM557">
            <v>52536438</v>
          </cell>
          <cell r="BP557" t="str">
            <v>LAURA SANCHEZ SANTAMARIA</v>
          </cell>
          <cell r="BQ557" t="str">
            <v>EN EJECUCION</v>
          </cell>
        </row>
        <row r="558">
          <cell r="C558">
            <v>689</v>
          </cell>
          <cell r="D558" t="str">
            <v>ADRES-CPS-6892023</v>
          </cell>
          <cell r="E558" t="str">
            <v>CONTRATACION DIRECTA</v>
          </cell>
          <cell r="F558" t="str">
            <v>PRESTACION DE SERVICIOS DE APOYO A LA GESTION</v>
          </cell>
          <cell r="G558" t="str">
            <v>INICIAL</v>
          </cell>
          <cell r="H558">
            <v>45083</v>
          </cell>
          <cell r="I558" t="str">
            <v>KELLY FERNANDA OVIEDO JIMENEZ</v>
          </cell>
          <cell r="J558" t="str">
            <v>CC</v>
          </cell>
          <cell r="K558">
            <v>1022381144</v>
          </cell>
          <cell r="L558">
            <v>7</v>
          </cell>
          <cell r="N558" t="str">
            <v>N</v>
          </cell>
          <cell r="O558" t="str">
            <v>N/A</v>
          </cell>
          <cell r="P558" t="str">
            <v>N/A</v>
          </cell>
          <cell r="Q558" t="str">
            <v>N/A</v>
          </cell>
          <cell r="R558">
            <v>45084</v>
          </cell>
          <cell r="S558">
            <v>45291</v>
          </cell>
          <cell r="T558">
            <v>207</v>
          </cell>
          <cell r="U558">
            <v>45291</v>
          </cell>
          <cell r="W558" t="str">
            <v>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558" t="str">
            <v>1. Adelantar las actividades relacionadas con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Organizar, inventariar y gestionar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aplique. 6. Realizar la verificación de las imágenes cargadas en el proceso de radicación de reclamaciones presentadas por concepto de servicios de salud, indemnizaciones y otros gastos con ocasión de los eventos descritos en el artículo 167 de la Ley 100 de 1993. 7. Participar o apoyar en las capacitaciones que se desarrollen durante el proceso de radicación de reclamaciones presentadas por concepto de servicios de salud, indemnizaciones y otros gastos con ocasión de los eventos descritos en el artículo 167 de la Ley 100 de 1993. 8. Las demás actividades que se deriven del objeto y naturaleza del contrato que para el efecto le asigne el supervisor del contrato</v>
          </cell>
          <cell r="Z558">
            <v>93151501</v>
          </cell>
          <cell r="AA558">
            <v>22714992</v>
          </cell>
          <cell r="AB558">
            <v>22714992</v>
          </cell>
          <cell r="AM558">
            <v>2839374</v>
          </cell>
          <cell r="AQ558" t="str">
            <v>N/A</v>
          </cell>
          <cell r="AR558">
            <v>733</v>
          </cell>
          <cell r="AS558"/>
          <cell r="AT558">
            <v>45429984</v>
          </cell>
          <cell r="AU558">
            <v>10049</v>
          </cell>
          <cell r="AV558">
            <v>45084</v>
          </cell>
          <cell r="AW558">
            <v>22714992</v>
          </cell>
          <cell r="AX558" t="str">
            <v>A-02-02-02-008-003-01</v>
          </cell>
          <cell r="AY558" t="str">
            <v>SERVICIOS DE CONSULTORÍA EN ADMINISTRACIÓN Y SERVICIOS DE GESTIÓN; SERVICIOS DE TECNOLOGÍA DE LA INFORMACIÓN</v>
          </cell>
          <cell r="AZ558" t="str">
            <v>ASEGURADORA SOLIDARIA DE COLOMBIA</v>
          </cell>
          <cell r="BA558" t="str">
            <v>380 47 994000136066</v>
          </cell>
          <cell r="BB558">
            <v>45083</v>
          </cell>
          <cell r="BC558" t="str">
            <v>CUMPLIMIENTO</v>
          </cell>
          <cell r="BD558">
            <v>25</v>
          </cell>
          <cell r="BE558">
            <v>5678748</v>
          </cell>
          <cell r="BF558">
            <v>45083</v>
          </cell>
          <cell r="BG558">
            <v>45084</v>
          </cell>
          <cell r="BH558">
            <v>45476</v>
          </cell>
          <cell r="BI558">
            <v>45084</v>
          </cell>
          <cell r="BJ558" t="str">
            <v>D. OTRAS PRESTACIONES</v>
          </cell>
          <cell r="BK558" t="str">
            <v>PAOLA ANDREA CESPEDES FORERO</v>
          </cell>
          <cell r="BM558">
            <v>52536438</v>
          </cell>
          <cell r="BP558" t="str">
            <v>JOSE WILLMAN TORRRES GOMEZ</v>
          </cell>
          <cell r="BQ558" t="str">
            <v>EN EJECUCION</v>
          </cell>
        </row>
        <row r="559">
          <cell r="C559">
            <v>68</v>
          </cell>
          <cell r="D559" t="str">
            <v>ADRES-CPS-068-2023</v>
          </cell>
          <cell r="E559" t="str">
            <v>CONTRATACION DIRECTA</v>
          </cell>
          <cell r="F559" t="str">
            <v>PRESTACION DE SERVICIOS PROFESIONALES</v>
          </cell>
          <cell r="G559" t="str">
            <v>INICIAL</v>
          </cell>
          <cell r="H559">
            <v>44950</v>
          </cell>
          <cell r="I559" t="str">
            <v xml:space="preserve">ANGIE LORENA ABRIL MOSQUERA </v>
          </cell>
          <cell r="J559" t="str">
            <v>CC</v>
          </cell>
          <cell r="K559">
            <v>1014199819</v>
          </cell>
          <cell r="L559">
            <v>1</v>
          </cell>
          <cell r="M559" t="str">
            <v>Bogotá</v>
          </cell>
          <cell r="N559" t="str">
            <v>N</v>
          </cell>
          <cell r="O559" t="str">
            <v>N/A</v>
          </cell>
          <cell r="P559" t="str">
            <v>N/A</v>
          </cell>
          <cell r="Q559" t="str">
            <v>N/A</v>
          </cell>
          <cell r="R559">
            <v>44952</v>
          </cell>
          <cell r="S559">
            <v>45071</v>
          </cell>
          <cell r="T559">
            <v>119</v>
          </cell>
          <cell r="U559">
            <v>45071</v>
          </cell>
          <cell r="V559" t="str">
            <v>13 TP+25 MEP</v>
          </cell>
          <cell r="W55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55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559">
            <v>333</v>
          </cell>
          <cell r="Z559">
            <v>93151501</v>
          </cell>
          <cell r="AA559">
            <v>20731148</v>
          </cell>
          <cell r="AB559">
            <v>20731148</v>
          </cell>
          <cell r="AM559">
            <v>5182787</v>
          </cell>
          <cell r="AQ559" t="str">
            <v>N/A</v>
          </cell>
          <cell r="AR559">
            <v>440</v>
          </cell>
          <cell r="AS559">
            <v>44936</v>
          </cell>
          <cell r="AT559">
            <v>684127884</v>
          </cell>
          <cell r="AU559">
            <v>495</v>
          </cell>
          <cell r="AV559">
            <v>44950</v>
          </cell>
          <cell r="AW559">
            <v>20731148</v>
          </cell>
          <cell r="AX559" t="str">
            <v>A-02-02-02-008-003-01</v>
          </cell>
          <cell r="AY559" t="str">
            <v>SERVICIOS DE CONSULTORÍA EN ADMINISTRACIÓN Y SERVICIOS DE GESTIÓN; SERVICIOS DE TECNOLOGÍA DE LA INFORMACIÓN</v>
          </cell>
          <cell r="AZ559" t="str">
            <v>SEGUROS DEL ESTADO</v>
          </cell>
          <cell r="BA559" t="str">
            <v>14-44-101172436</v>
          </cell>
          <cell r="BB559">
            <v>44951</v>
          </cell>
          <cell r="BC559" t="str">
            <v>CUMPLIMIENTO</v>
          </cell>
          <cell r="BD559">
            <v>25</v>
          </cell>
          <cell r="BE559">
            <v>5182787</v>
          </cell>
          <cell r="BF559">
            <v>44950</v>
          </cell>
          <cell r="BG559">
            <v>44952</v>
          </cell>
          <cell r="BH559">
            <v>45260</v>
          </cell>
          <cell r="BI559">
            <v>44952</v>
          </cell>
          <cell r="BJ559" t="str">
            <v>D. OTRAS PRESTACIONES</v>
          </cell>
          <cell r="BK559" t="str">
            <v>WILLIAM ENRIQUE TORRES RODRIGUEZ</v>
          </cell>
          <cell r="BL559"/>
          <cell r="BM559">
            <v>11275886</v>
          </cell>
          <cell r="BN559" t="str">
            <v>GRUPO DE VERIFICACION Y AUDITORIA DE CUENTAS</v>
          </cell>
          <cell r="BO559" t="str">
            <v>GESTOR DE OPERACIONES</v>
          </cell>
          <cell r="BP559" t="str">
            <v>ESPERANZA RODRIGUEZ ROLDAN</v>
          </cell>
          <cell r="BQ559" t="str">
            <v>TERMINADO</v>
          </cell>
          <cell r="BR559" t="str">
            <v>FEMENINO</v>
          </cell>
          <cell r="BS559" t="str">
            <v>Bogotá</v>
          </cell>
          <cell r="BT559" t="str">
            <v>Cll 77 bis A No 113 A 35 casa</v>
          </cell>
          <cell r="BU559">
            <v>7009006</v>
          </cell>
          <cell r="BV559" t="str">
            <v> lorena_abril14@hotmail.com</v>
          </cell>
          <cell r="BW559">
            <v>32612</v>
          </cell>
          <cell r="BX559">
            <v>45247</v>
          </cell>
          <cell r="BY559">
            <v>34</v>
          </cell>
          <cell r="BZ559" t="str">
            <v>SANITAS</v>
          </cell>
          <cell r="CA559" t="str">
            <v>COLFONDOS</v>
          </cell>
          <cell r="CB559" t="str">
            <v>POSITIVA</v>
          </cell>
          <cell r="CC559" t="str">
            <v>ENFERMERIA-ESP EN auditoría EN SALUD</v>
          </cell>
          <cell r="CH559" t="str">
            <v>CO1.PCCNTR.4455130</v>
          </cell>
        </row>
        <row r="560">
          <cell r="C560">
            <v>519</v>
          </cell>
          <cell r="D560" t="str">
            <v>ADRES-CPS-519-2023</v>
          </cell>
          <cell r="E560" t="str">
            <v>CONTRATACION DIRECTA</v>
          </cell>
          <cell r="F560" t="str">
            <v>PRESTACION DE SERVICIOS PROFESIONALES</v>
          </cell>
          <cell r="G560" t="str">
            <v>INICIAL</v>
          </cell>
          <cell r="H560">
            <v>45057</v>
          </cell>
          <cell r="I560" t="str">
            <v>KELLY JOHANA ITURRIAGO TORREGROSA</v>
          </cell>
          <cell r="J560" t="str">
            <v>CC</v>
          </cell>
          <cell r="K560">
            <v>1003251520</v>
          </cell>
          <cell r="L560">
            <v>7</v>
          </cell>
          <cell r="M560" t="str">
            <v>Bogotá</v>
          </cell>
          <cell r="N560" t="str">
            <v>N</v>
          </cell>
          <cell r="O560" t="str">
            <v>N/A</v>
          </cell>
          <cell r="P560" t="str">
            <v>N/A</v>
          </cell>
          <cell r="Q560" t="str">
            <v>N/A</v>
          </cell>
          <cell r="R560">
            <v>45057</v>
          </cell>
          <cell r="S560">
            <v>45291</v>
          </cell>
          <cell r="T560">
            <v>234</v>
          </cell>
          <cell r="U560">
            <v>45291</v>
          </cell>
          <cell r="V560">
            <v>9</v>
          </cell>
          <cell r="W560" t="str">
            <v>Prestar los servicios profesionales especializados para el apoyo jurídico en las etapas precontractual, contractual y postcontractual de los procesos contractuales que se adelantan en Administradora de los Recursos del Sistema General de Seguridad Social en Salud – ADRES</v>
          </cell>
          <cell r="X560"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ADRES.13. Presentar al supervisor el informe mensual de actividades, el informe final con las
principales actividades realizadas y los demás informes que se requieran durante la
ejecución del contrato.</v>
          </cell>
          <cell r="Z560">
            <v>80111620</v>
          </cell>
          <cell r="AA560">
            <v>75161568</v>
          </cell>
          <cell r="AB560">
            <v>75161568</v>
          </cell>
          <cell r="AM560">
            <v>9395196</v>
          </cell>
          <cell r="AQ560" t="str">
            <v>N/A</v>
          </cell>
          <cell r="AR560">
            <v>638</v>
          </cell>
          <cell r="AS560">
            <v>45051</v>
          </cell>
          <cell r="AT560">
            <v>375807840</v>
          </cell>
          <cell r="AU560">
            <v>8060</v>
          </cell>
          <cell r="AV560">
            <v>45057</v>
          </cell>
          <cell r="AW560">
            <v>75161568</v>
          </cell>
          <cell r="AX560" t="str">
            <v>A-02-02-02-008-002-01</v>
          </cell>
          <cell r="AY560" t="str">
            <v>SERVICIOS JURÍDICOS</v>
          </cell>
          <cell r="AZ560" t="str">
            <v>ASEGURADORA SOLIDARIA DE COLOMBIA</v>
          </cell>
          <cell r="BA560" t="str">
            <v>360-47-994000026801</v>
          </cell>
          <cell r="BB560">
            <v>45057</v>
          </cell>
          <cell r="BC560" t="str">
            <v>CUMPLIMIENTO</v>
          </cell>
          <cell r="BD560">
            <v>25</v>
          </cell>
          <cell r="BE560">
            <v>18790392</v>
          </cell>
          <cell r="BF560">
            <v>45057</v>
          </cell>
          <cell r="BG560">
            <v>45057</v>
          </cell>
          <cell r="BH560">
            <v>45484</v>
          </cell>
          <cell r="BI560">
            <v>45057</v>
          </cell>
          <cell r="BJ560" t="str">
            <v>D. ADMINISTRATIVA Y FINANCIERA</v>
          </cell>
          <cell r="BK560" t="str">
            <v>AURA MARIA GOMEZ DE LOS RIOS-ESPERANZA RODRIGUEZ ROLDAN RAD 20236400046153 A PARTIR DEL 24 DE JULIO AL 14 DE AGOSTO</v>
          </cell>
          <cell r="BM560">
            <v>43262525</v>
          </cell>
          <cell r="BN560" t="str">
            <v>GRUPO DE GESTION DE CONTRATACION</v>
          </cell>
          <cell r="BO560" t="str">
            <v>COORDINADOR</v>
          </cell>
          <cell r="BP560" t="str">
            <v>LAURA SANCHEZ SANTAMARIA</v>
          </cell>
          <cell r="BQ560" t="str">
            <v>EN EJECUCION</v>
          </cell>
          <cell r="BX560">
            <v>45247</v>
          </cell>
          <cell r="BY560">
            <v>123</v>
          </cell>
        </row>
        <row r="561">
          <cell r="C561">
            <v>201</v>
          </cell>
          <cell r="D561" t="str">
            <v>ADRES-CPS-201-2023</v>
          </cell>
          <cell r="E561" t="str">
            <v>CONTRATACION DIRECTA</v>
          </cell>
          <cell r="F561" t="str">
            <v>PRESTACION DE SERVICIOS DE APOYO A LA GESTION</v>
          </cell>
          <cell r="G561" t="str">
            <v>INICIAL</v>
          </cell>
          <cell r="H561">
            <v>44951</v>
          </cell>
          <cell r="I561" t="str">
            <v>JIMY ALEXANDER SANCHEZ GAMA</v>
          </cell>
          <cell r="J561" t="str">
            <v>CC</v>
          </cell>
          <cell r="K561">
            <v>1014200589</v>
          </cell>
          <cell r="L561">
            <v>6</v>
          </cell>
          <cell r="M561" t="str">
            <v>Bogotá</v>
          </cell>
          <cell r="N561" t="str">
            <v>N</v>
          </cell>
          <cell r="O561" t="str">
            <v>N/A</v>
          </cell>
          <cell r="P561" t="str">
            <v>N/A</v>
          </cell>
          <cell r="Q561" t="str">
            <v>N/A</v>
          </cell>
          <cell r="R561">
            <v>44952</v>
          </cell>
          <cell r="S561">
            <v>45071</v>
          </cell>
          <cell r="T561">
            <v>119</v>
          </cell>
          <cell r="U561">
            <v>45071</v>
          </cell>
          <cell r="V561" t="str">
            <v xml:space="preserve"> 14A TFT/TL+21 ME O 6 SES + 21 ME</v>
          </cell>
          <cell r="W561" t="str">
            <v>Prestar servicios de apoyo a los procesos del régimen contributivo de salud a cargo de la Subdirección de Liquidaciones del Aseguramiento</v>
          </cell>
          <cell r="X561" t="str">
            <v>1. Apoyar el seguimiento y monitoreo de los procesos de PILA Financiero y PILA BDUA a cargo de la Subdirección de Liquidaciones del Aseguramiento. 2. Validar y verificar los resultados arrojados en los procesos de compensación a cargo de la Subdirección de Liquidaciones del Aseguramiento. 3. Verificar la publicación de los resultados de los procesos de giro y compensación y coordinar con las Entidades Promotoras de Salud EPS-EOC la accesibilidad a la publicación de este. documentando los controles o bitácoras que requiera. 4. Apoyar las actividades relacionadas con la ejecución de los subprocesos de compensación (Devolución de cotizaciones no compensadas. Corrección de registros aprobados). que le sean asignadas por el supervisor del contrato o la Subdirector (a) de Liquidaciones del Aseguramiento. 5. Apoyar en la proyección de respuesta a los derechos de petición y solicitudes relacionadas con el proceso de compensación del régimen contributivo de salud. cuyo trámite le sea asignado</v>
          </cell>
          <cell r="Y561">
            <v>92</v>
          </cell>
          <cell r="Z561">
            <v>93151501</v>
          </cell>
          <cell r="AA561">
            <v>17856184</v>
          </cell>
          <cell r="AB561">
            <v>17856184</v>
          </cell>
          <cell r="AM561">
            <v>4464046</v>
          </cell>
          <cell r="AQ561" t="str">
            <v>N/A</v>
          </cell>
          <cell r="AR561">
            <v>423</v>
          </cell>
          <cell r="AS561">
            <v>44932</v>
          </cell>
          <cell r="AT561">
            <v>17856184</v>
          </cell>
          <cell r="AU561">
            <v>503</v>
          </cell>
          <cell r="AV561">
            <v>44951</v>
          </cell>
          <cell r="AW561">
            <v>17856184</v>
          </cell>
          <cell r="AX561" t="str">
            <v>A-02-02-02-008-003-01</v>
          </cell>
          <cell r="AY561" t="str">
            <v>SERVICIOS DE CONSULTORÍA EN ADMINISTRACIÓN Y SERVICIOS DE GESTIÓN; SERVICIOS DE TECNOLOGÍA DE LA INFORMACIÓN</v>
          </cell>
          <cell r="AZ561" t="str">
            <v>ASEGURADORA SOLIDARIA DE COLOMBIA</v>
          </cell>
          <cell r="BA561" t="str">
            <v>340-47-994000042023</v>
          </cell>
          <cell r="BB561">
            <v>44950</v>
          </cell>
          <cell r="BC561" t="str">
            <v>CUMPLIMIENTO</v>
          </cell>
          <cell r="BD561">
            <v>25</v>
          </cell>
          <cell r="BE561">
            <v>4464046</v>
          </cell>
          <cell r="BF561">
            <v>44950</v>
          </cell>
          <cell r="BG561">
            <v>44952</v>
          </cell>
          <cell r="BH561">
            <v>45260</v>
          </cell>
          <cell r="BI561">
            <v>44952</v>
          </cell>
          <cell r="BJ561" t="str">
            <v>D. DE LIQUIDACIONES Y GARANTIAS</v>
          </cell>
          <cell r="BK561" t="str">
            <v>CLAUDIA PULIDO BUITRAGO</v>
          </cell>
          <cell r="BL561"/>
          <cell r="BM561">
            <v>52351328</v>
          </cell>
          <cell r="BN561" t="str">
            <v>SUBDIRECCION DE LIQUIDACIONES DEL ASEGURAMIENTO</v>
          </cell>
          <cell r="BO561" t="str">
            <v>SUBDIRECTORA</v>
          </cell>
          <cell r="BP561" t="str">
            <v>LAURA SANCHEZ SANTAMARIA</v>
          </cell>
          <cell r="BQ561" t="str">
            <v>TERMINADO</v>
          </cell>
          <cell r="BR561" t="str">
            <v>MASCULINO</v>
          </cell>
          <cell r="BS561" t="str">
            <v>Bogotá</v>
          </cell>
          <cell r="BT561" t="str">
            <v>Cra 110C - 133A 08</v>
          </cell>
          <cell r="BU561">
            <v>3184024876</v>
          </cell>
          <cell r="BV561" t="str">
            <v>jimy8905@gmail.com</v>
          </cell>
          <cell r="BW561">
            <v>32652</v>
          </cell>
          <cell r="BX561">
            <v>45247</v>
          </cell>
          <cell r="BY561">
            <v>34</v>
          </cell>
          <cell r="BZ561" t="str">
            <v>SANITAS</v>
          </cell>
          <cell r="CA561" t="str">
            <v>COLFONDOS</v>
          </cell>
          <cell r="CB561" t="str">
            <v>POSITIVA</v>
          </cell>
          <cell r="CC561" t="str">
            <v>TECNOLOGIA EN GESTION ADTIVA</v>
          </cell>
          <cell r="CH561" t="str">
            <v>CO1.PCCNTR.4469963</v>
          </cell>
        </row>
        <row r="562">
          <cell r="C562">
            <v>574</v>
          </cell>
          <cell r="D562" t="str">
            <v>ADRES-CPS-574-2023</v>
          </cell>
          <cell r="E562" t="str">
            <v>CONTRATACION DIRECTA</v>
          </cell>
          <cell r="F562" t="str">
            <v>PRESTACION DE SERVICIOS PROFESIONALES</v>
          </cell>
          <cell r="G562" t="str">
            <v>INICIAL</v>
          </cell>
          <cell r="H562">
            <v>45076</v>
          </cell>
          <cell r="I562" t="str">
            <v>KEVIN MONTAÑO VILLA</v>
          </cell>
          <cell r="J562" t="str">
            <v>CC</v>
          </cell>
          <cell r="K562">
            <v>1018467124</v>
          </cell>
          <cell r="L562">
            <v>6</v>
          </cell>
          <cell r="N562" t="str">
            <v>N</v>
          </cell>
          <cell r="O562" t="str">
            <v>N/A</v>
          </cell>
          <cell r="P562" t="str">
            <v>N/A</v>
          </cell>
          <cell r="Q562" t="str">
            <v>N/A</v>
          </cell>
          <cell r="R562">
            <v>45078</v>
          </cell>
          <cell r="S562">
            <v>45291</v>
          </cell>
          <cell r="T562">
            <v>213</v>
          </cell>
          <cell r="U562">
            <v>45291</v>
          </cell>
          <cell r="W562"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562"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Z562">
            <v>93151501</v>
          </cell>
          <cell r="AA562">
            <v>55808000</v>
          </cell>
          <cell r="AB562">
            <v>55808000</v>
          </cell>
          <cell r="AM562">
            <v>6976000</v>
          </cell>
          <cell r="AQ562" t="str">
            <v>N/A</v>
          </cell>
          <cell r="AR562">
            <v>671</v>
          </cell>
          <cell r="AS562">
            <v>45057</v>
          </cell>
          <cell r="AT562">
            <v>279040000</v>
          </cell>
          <cell r="AU562">
            <v>9969</v>
          </cell>
          <cell r="AV562">
            <v>45077</v>
          </cell>
          <cell r="AW562">
            <v>55808000</v>
          </cell>
          <cell r="AX562" t="str">
            <v>A-02-02-02-008-002-01</v>
          </cell>
          <cell r="AY562" t="str">
            <v>SERVICIOS JURÍDICOS</v>
          </cell>
          <cell r="AZ562" t="str">
            <v>SEGUROS DEL ESTADO</v>
          </cell>
          <cell r="BA562" t="str">
            <v>21-46-101069171</v>
          </cell>
          <cell r="BB562">
            <v>45076</v>
          </cell>
          <cell r="BC562" t="str">
            <v>CUMPLIMIENTO</v>
          </cell>
          <cell r="BD562">
            <v>25</v>
          </cell>
          <cell r="BE562">
            <v>13952000</v>
          </cell>
          <cell r="BF562">
            <v>45076</v>
          </cell>
          <cell r="BG562">
            <v>45077</v>
          </cell>
          <cell r="BH562">
            <v>45473</v>
          </cell>
          <cell r="BI562">
            <v>45077</v>
          </cell>
          <cell r="BJ562" t="str">
            <v>O. ASESORA JURIDICA</v>
          </cell>
          <cell r="BK562" t="str">
            <v>YEIMY JOHANA AFRICANO MARTINEZ</v>
          </cell>
          <cell r="BM562">
            <v>1026270498</v>
          </cell>
          <cell r="BN562" t="str">
            <v>GRUPO PREJUDICIAL</v>
          </cell>
          <cell r="BO562" t="str">
            <v>GESTOR DE OPERACIONES</v>
          </cell>
          <cell r="BP562" t="str">
            <v>JOSE WILLMAN TORRRES GOMEZ</v>
          </cell>
          <cell r="BQ562" t="str">
            <v>EN EJECUCION</v>
          </cell>
        </row>
        <row r="563">
          <cell r="C563">
            <v>252</v>
          </cell>
          <cell r="D563" t="str">
            <v>ADRES-CPS-252-2023</v>
          </cell>
          <cell r="E563" t="str">
            <v>CONTRATACION DIRECTA</v>
          </cell>
          <cell r="F563" t="str">
            <v>PRESTACION DE SERVICIOS DE APOYO A LA GESTION</v>
          </cell>
          <cell r="G563" t="str">
            <v>INICIAL</v>
          </cell>
          <cell r="H563">
            <v>44957</v>
          </cell>
          <cell r="I563" t="str">
            <v>LEIDY YURLEITH SANABRIA AVILA</v>
          </cell>
          <cell r="J563" t="str">
            <v>CC</v>
          </cell>
          <cell r="K563">
            <v>1014203571</v>
          </cell>
          <cell r="L563">
            <v>8</v>
          </cell>
          <cell r="M563" t="str">
            <v>Madrid</v>
          </cell>
          <cell r="N563" t="str">
            <v>N</v>
          </cell>
          <cell r="O563" t="str">
            <v>N/A</v>
          </cell>
          <cell r="P563" t="str">
            <v>N/A</v>
          </cell>
          <cell r="Q563" t="str">
            <v>N/A</v>
          </cell>
          <cell r="R563">
            <v>44959</v>
          </cell>
          <cell r="S563">
            <v>45078</v>
          </cell>
          <cell r="T563">
            <v>119</v>
          </cell>
          <cell r="U563">
            <v>45078</v>
          </cell>
          <cell r="V563">
            <v>15</v>
          </cell>
          <cell r="W563"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63"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563">
            <v>256</v>
          </cell>
          <cell r="Z563">
            <v>93151501</v>
          </cell>
          <cell r="AA563">
            <v>16193852</v>
          </cell>
          <cell r="AB563">
            <v>16193852</v>
          </cell>
          <cell r="AM563">
            <v>4048463</v>
          </cell>
          <cell r="AQ563" t="str">
            <v>N/A</v>
          </cell>
          <cell r="AR563">
            <v>448</v>
          </cell>
          <cell r="AS563">
            <v>44936</v>
          </cell>
          <cell r="AT563">
            <v>421040152</v>
          </cell>
          <cell r="AU563">
            <v>2439</v>
          </cell>
          <cell r="AV563">
            <v>44958</v>
          </cell>
          <cell r="AW563">
            <v>16193852</v>
          </cell>
          <cell r="AX563" t="str">
            <v>A-02-02-02-008-003-01</v>
          </cell>
          <cell r="AY563" t="str">
            <v>SERVICIOS DE CONSULTORÍA EN ADMINISTRACIÓN Y SERVICIOS DE GESTIÓN; SERVICIOS DE TECNOLOGÍA DE LA INFORMACIÓN</v>
          </cell>
          <cell r="AZ563" t="str">
            <v>SEGUROS DEL ESTADO</v>
          </cell>
          <cell r="BA563" t="str">
            <v>14-44-101173180</v>
          </cell>
          <cell r="BB563">
            <v>44957</v>
          </cell>
          <cell r="BC563" t="str">
            <v>CUMPLIMIENTO</v>
          </cell>
          <cell r="BD563">
            <v>25</v>
          </cell>
          <cell r="BE563">
            <v>4048463</v>
          </cell>
          <cell r="BF563">
            <v>44956</v>
          </cell>
          <cell r="BG563">
            <v>44959</v>
          </cell>
          <cell r="BH563">
            <v>45291</v>
          </cell>
          <cell r="BI563">
            <v>44959</v>
          </cell>
          <cell r="BJ563" t="str">
            <v>D. OTRAS PRESTACIONES</v>
          </cell>
          <cell r="BK563" t="str">
            <v>MILLER ALEXANDER REINA ESCOBAR</v>
          </cell>
          <cell r="BM563">
            <v>70663332</v>
          </cell>
          <cell r="BN563" t="str">
            <v>GRUPO DE VALIDACIÓN DE RESULTADOS DE AUDITORÍA</v>
          </cell>
          <cell r="BO563" t="str">
            <v>GESTOR DE OPERACIONES</v>
          </cell>
          <cell r="BP563" t="str">
            <v>JOSE WILLMAN TORRRES GOMEZ</v>
          </cell>
          <cell r="BQ563" t="str">
            <v>TERMINADO</v>
          </cell>
          <cell r="BR563" t="str">
            <v>FEMENINO</v>
          </cell>
          <cell r="BS563" t="str">
            <v>Madrid</v>
          </cell>
          <cell r="BT563" t="str">
            <v>Cll 23 No 14 05 torre 13 apto 301</v>
          </cell>
          <cell r="BU563">
            <v>3114932287</v>
          </cell>
          <cell r="BV563" t="str">
            <v>lysa2104@hotmail.com</v>
          </cell>
          <cell r="BW563">
            <v>32767</v>
          </cell>
          <cell r="BX563">
            <v>45247</v>
          </cell>
          <cell r="BY563">
            <v>34</v>
          </cell>
          <cell r="BZ563" t="str">
            <v>SURA</v>
          </cell>
          <cell r="CA563" t="str">
            <v>PORVENIR</v>
          </cell>
          <cell r="CB563" t="str">
            <v>POSITIVA</v>
          </cell>
          <cell r="CC563" t="str">
            <v>TECNOLOGO EN CRIMINALISTA Y CIENCIAS FORENSES</v>
          </cell>
          <cell r="CH563" t="str">
            <v>CO1.PCCNTR.4516432</v>
          </cell>
        </row>
        <row r="564">
          <cell r="C564">
            <v>391</v>
          </cell>
          <cell r="D564" t="str">
            <v>ADRES-CTO-391-2023</v>
          </cell>
          <cell r="E564" t="str">
            <v>LICITACION PUBLICA</v>
          </cell>
          <cell r="F564" t="str">
            <v>SEGUROS</v>
          </cell>
          <cell r="G564" t="str">
            <v>INICIAL</v>
          </cell>
          <cell r="H564">
            <v>44998</v>
          </cell>
          <cell r="I564" t="str">
            <v>LA PREVISORA S.A. COMPAÑIA DE SEGUROS</v>
          </cell>
          <cell r="J564" t="str">
            <v>Nit</v>
          </cell>
          <cell r="K564">
            <v>860002400</v>
          </cell>
          <cell r="L564">
            <v>2</v>
          </cell>
          <cell r="M564" t="str">
            <v>Bogotá</v>
          </cell>
          <cell r="N564" t="str">
            <v>J</v>
          </cell>
          <cell r="O564" t="str">
            <v>Jacinto Alirio Salamanca Bonilla</v>
          </cell>
          <cell r="P564">
            <v>80352186</v>
          </cell>
          <cell r="Q564" t="str">
            <v>N/A</v>
          </cell>
          <cell r="R564">
            <v>45005</v>
          </cell>
          <cell r="S564">
            <v>45377</v>
          </cell>
          <cell r="T564">
            <v>372</v>
          </cell>
          <cell r="U564">
            <v>45377</v>
          </cell>
          <cell r="V564" t="str">
            <v>N/A</v>
          </cell>
          <cell r="W564" t="str">
            <v>contratar una o varias compañías de seguros legalmente autorizadas para funcionar en el país, para la contratación de las pólizas de responsabilidad civil servidores públicos, infidelidad y riesgos financieros y responsabilidad civil riesgo cibernético que conforman el programa de seguros de la Administradora de los Recursos del Sistema General de Seguridad Social En Salud – ADRES Grupo 1 )Responsabilidad Civil Servidores
Públicos</v>
          </cell>
          <cell r="X564"/>
          <cell r="Y564"/>
          <cell r="Z564">
            <v>84131600</v>
          </cell>
          <cell r="AA564">
            <v>1622925521</v>
          </cell>
          <cell r="AB564">
            <v>1622925521</v>
          </cell>
          <cell r="AC564"/>
          <cell r="AD564"/>
          <cell r="AE564"/>
          <cell r="AF564"/>
          <cell r="AG564"/>
          <cell r="AH564"/>
          <cell r="AI564"/>
          <cell r="AJ564"/>
          <cell r="AK564"/>
          <cell r="AL564"/>
          <cell r="AM564"/>
          <cell r="AN564"/>
          <cell r="AO564"/>
          <cell r="AP564"/>
          <cell r="AQ564"/>
          <cell r="AR564">
            <v>536</v>
          </cell>
          <cell r="AS564">
            <v>44943</v>
          </cell>
          <cell r="AT564">
            <v>3815068061</v>
          </cell>
          <cell r="AU564">
            <v>4367</v>
          </cell>
          <cell r="AV564">
            <v>44998</v>
          </cell>
          <cell r="AW564">
            <v>1622925521</v>
          </cell>
          <cell r="AX564" t="str">
            <v>A-02-02-02-007-001- 03-5-05</v>
          </cell>
          <cell r="AY564" t="str">
            <v>SERVICIOS DE SEGUROS GENERALES DE RESPONSABILIDAD CIVIL</v>
          </cell>
          <cell r="AZ564"/>
          <cell r="BA564"/>
          <cell r="BB564"/>
          <cell r="BC564"/>
          <cell r="BD564"/>
          <cell r="BE564"/>
          <cell r="BF564"/>
          <cell r="BG564"/>
          <cell r="BH564"/>
          <cell r="BI564"/>
          <cell r="BJ564" t="str">
            <v xml:space="preserve">D. ADMINISTRATIVA Y FINANCIERA  </v>
          </cell>
          <cell r="BK564" t="str">
            <v>NELSON SANTOS ANDRADE</v>
          </cell>
          <cell r="BL564"/>
          <cell r="BM564">
            <v>4914146</v>
          </cell>
          <cell r="BN564" t="str">
            <v>GRUPO DE GESTION ADMINISTRATIVA Y DOCUMENTAL</v>
          </cell>
          <cell r="BO564" t="str">
            <v>GESTOR DE OPERACIONES</v>
          </cell>
          <cell r="BP564" t="str">
            <v>LAURA SANCHEZ SANTAMARIA</v>
          </cell>
          <cell r="BQ564" t="str">
            <v>EN EJECUCION</v>
          </cell>
          <cell r="BR564"/>
          <cell r="BS564"/>
          <cell r="BT564"/>
          <cell r="BU564"/>
          <cell r="BV564"/>
          <cell r="BW564"/>
          <cell r="BX564"/>
          <cell r="BY564"/>
          <cell r="BZ564"/>
          <cell r="CA564"/>
          <cell r="CB564"/>
          <cell r="CC564"/>
          <cell r="CD564"/>
          <cell r="CE564"/>
          <cell r="CF564"/>
          <cell r="CG564"/>
          <cell r="CH564" t="str">
            <v>CO1.PCCNTR.4701473</v>
          </cell>
          <cell r="CI564"/>
          <cell r="CJ564"/>
          <cell r="CK564"/>
          <cell r="CL564"/>
          <cell r="CM564"/>
          <cell r="CN564"/>
          <cell r="CO564"/>
        </row>
        <row r="565">
          <cell r="C565">
            <v>344</v>
          </cell>
          <cell r="D565" t="str">
            <v>ADRES-CPS-344-2023</v>
          </cell>
          <cell r="E565" t="str">
            <v>CONTRATACION DIRECTA</v>
          </cell>
          <cell r="F565" t="str">
            <v>PRESTACION DE SERVICIOS DE APOYO A LA GESTION</v>
          </cell>
          <cell r="G565" t="str">
            <v>INICIAL</v>
          </cell>
          <cell r="H565">
            <v>44965</v>
          </cell>
          <cell r="I565" t="str">
            <v>LILIANA SANCHEZ ALBORNOZ</v>
          </cell>
          <cell r="J565" t="str">
            <v>CC</v>
          </cell>
          <cell r="K565">
            <v>1014207609</v>
          </cell>
          <cell r="L565">
            <v>7</v>
          </cell>
          <cell r="M565" t="str">
            <v>Bogotá</v>
          </cell>
          <cell r="N565" t="str">
            <v>N</v>
          </cell>
          <cell r="O565" t="str">
            <v>N/A</v>
          </cell>
          <cell r="P565" t="str">
            <v>N/A</v>
          </cell>
          <cell r="Q565" t="str">
            <v>N/A</v>
          </cell>
          <cell r="R565">
            <v>44966</v>
          </cell>
          <cell r="S565">
            <v>45085</v>
          </cell>
          <cell r="T565">
            <v>119</v>
          </cell>
          <cell r="U565">
            <v>45085</v>
          </cell>
          <cell r="V565" t="str">
            <v>15 TFTL/TL+4 ME O 6 SES+4 ME</v>
          </cell>
          <cell r="W565"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65"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565">
            <v>300</v>
          </cell>
          <cell r="Z565">
            <v>93151501</v>
          </cell>
          <cell r="AA565">
            <v>16193852</v>
          </cell>
          <cell r="AB565">
            <v>16193852</v>
          </cell>
          <cell r="AC565"/>
          <cell r="AD565"/>
          <cell r="AE565"/>
          <cell r="AF565"/>
          <cell r="AG565"/>
          <cell r="AH565"/>
          <cell r="AI565"/>
          <cell r="AJ565"/>
          <cell r="AK565"/>
          <cell r="AL565"/>
          <cell r="AM565">
            <v>4048463</v>
          </cell>
          <cell r="AN565"/>
          <cell r="AO565"/>
          <cell r="AP565"/>
          <cell r="AQ565" t="str">
            <v>N/A</v>
          </cell>
          <cell r="AR565">
            <v>432</v>
          </cell>
          <cell r="AS565">
            <v>44936</v>
          </cell>
          <cell r="AT565">
            <v>615366376</v>
          </cell>
          <cell r="AU565">
            <v>2517</v>
          </cell>
          <cell r="AV565">
            <v>44965</v>
          </cell>
          <cell r="AW565">
            <v>16193852</v>
          </cell>
          <cell r="AX565" t="str">
            <v>A-02-02-02-008-003-01</v>
          </cell>
          <cell r="AY565" t="str">
            <v>SERVICIOS DE CONSULTORÍA EN ADMINISTRACIÓN Y SERVICIOS DE GESTIÓN; SERVICIOS DE TECNOLOGÍA DE LA INFORMACIÓN</v>
          </cell>
          <cell r="AZ565" t="str">
            <v>SEGUROS DEL ESTADO</v>
          </cell>
          <cell r="BA565" t="str">
            <v>14-46-101087254</v>
          </cell>
          <cell r="BB565">
            <v>44966</v>
          </cell>
          <cell r="BC565" t="str">
            <v>CUMPLIMIENTO</v>
          </cell>
          <cell r="BD565">
            <v>25</v>
          </cell>
          <cell r="BE565">
            <v>4048463</v>
          </cell>
          <cell r="BF565">
            <v>44965</v>
          </cell>
          <cell r="BG565">
            <v>44966</v>
          </cell>
          <cell r="BH565">
            <v>45275</v>
          </cell>
          <cell r="BI565">
            <v>44964</v>
          </cell>
          <cell r="BJ565" t="str">
            <v>D. OTRAS PRESTACIONES</v>
          </cell>
          <cell r="BK565" t="str">
            <v>ANDREA RODRIGUEZ SIERRA</v>
          </cell>
          <cell r="BL565"/>
          <cell r="BM565">
            <v>52394998</v>
          </cell>
          <cell r="BN565" t="str">
            <v>GRUPO DE VERIFICACION Y AUDITORIA DE CUENTAS</v>
          </cell>
          <cell r="BO565" t="str">
            <v>GESTOR DE OPERACIONES</v>
          </cell>
          <cell r="BP565" t="str">
            <v>JOSE WILLMAN TORRRES GOMEZ</v>
          </cell>
          <cell r="BQ565" t="str">
            <v>TERMINADO</v>
          </cell>
          <cell r="BR565" t="str">
            <v>FEMENINO</v>
          </cell>
          <cell r="BS565" t="str">
            <v>Bogotá</v>
          </cell>
          <cell r="BT565" t="str">
            <v>Cra 112 B N° 76-33</v>
          </cell>
          <cell r="BU565">
            <v>3887644</v>
          </cell>
          <cell r="BV565" t="str">
            <v>lika20_07@hotmail.com</v>
          </cell>
          <cell r="BW565">
            <v>32885</v>
          </cell>
          <cell r="BX565">
            <v>45247</v>
          </cell>
          <cell r="BY565">
            <v>33</v>
          </cell>
          <cell r="BZ565" t="str">
            <v>SURA</v>
          </cell>
          <cell r="CA565" t="str">
            <v>PROTECCION</v>
          </cell>
          <cell r="CB565" t="str">
            <v>POSITIVA</v>
          </cell>
          <cell r="CC565" t="str">
            <v>TECNICO PROFESIONAL EN APOYO ADTIVO EN SALUD</v>
          </cell>
          <cell r="CD565"/>
          <cell r="CE565"/>
          <cell r="CF565"/>
          <cell r="CG565"/>
          <cell r="CH565" t="str">
            <v>CO1.PCCNTR.4576995</v>
          </cell>
          <cell r="CI565"/>
          <cell r="CJ565"/>
          <cell r="CK565"/>
          <cell r="CL565"/>
          <cell r="CM565"/>
          <cell r="CN565"/>
          <cell r="CO565"/>
        </row>
        <row r="566">
          <cell r="C566">
            <v>717</v>
          </cell>
          <cell r="D566" t="str">
            <v>ADRES-CPS-717-2023</v>
          </cell>
          <cell r="E566" t="str">
            <v>CONTRATACION DIRECTA</v>
          </cell>
          <cell r="F566" t="str">
            <v>PRESTACION DE SERVICIOS PROFESIONALES</v>
          </cell>
          <cell r="G566" t="str">
            <v>INICIAL</v>
          </cell>
          <cell r="H566">
            <v>45091</v>
          </cell>
          <cell r="I566" t="str">
            <v>LADY PAOLA MONTAÑEZ CHAPARRO</v>
          </cell>
          <cell r="J566" t="str">
            <v>CC</v>
          </cell>
          <cell r="K566">
            <v>53108135</v>
          </cell>
          <cell r="L566">
            <v>4</v>
          </cell>
          <cell r="N566" t="str">
            <v>N</v>
          </cell>
          <cell r="O566" t="str">
            <v>N/A</v>
          </cell>
          <cell r="P566" t="str">
            <v>N/A</v>
          </cell>
          <cell r="Q566" t="str">
            <v>N/A</v>
          </cell>
          <cell r="R566">
            <v>45092</v>
          </cell>
          <cell r="S566">
            <v>45291</v>
          </cell>
          <cell r="T566">
            <v>199</v>
          </cell>
          <cell r="U566">
            <v>45291</v>
          </cell>
          <cell r="W566" t="str">
            <v>Prestar servicios profesionales especializados a la Dirección de otras Prestaciones de la ADRES, liderando las actividades del componente médico relacionadas con el proceso de revisión de calidad de los resultados de auditoría de las cuentas presentadas por concepto de servicios y tecnologías en salud no financiadas con la UPC o con presupuestos máximos; así como de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566" t="str">
            <v>1. Participar en la actualización del proceso de revisión de calidad del componente médico de los resultados de auditoría de las cuentas que son presentadas ante la ADRES, conforme a la normativa vigente y acorde a los lineamientos establecidos en los manuales de auditoría. 2. Estructurar las actividades relacionadas con el componente médico del proceso de revisión de calidad de los resultados de auditoría de las cuentas por servicios y tecnologías no financiados con la UPC o con presupuestos máximos que sean tramitadas por los terceros contratados o directamente por la Entidad. 3. Programar las actividades relacionadas con el proceso de revisión de calidad de los resultados de auditoría de las cuentas por servicios y tecnologías no financiados con la UPC o con presupuestos máximos que sean tramitadas por los terceros contratados o directamente por la Entidad. 4. Validar la información suministrada por el equipo operativo de Grupo Interno de Validación de Resultados de Auditoría de recobros y reclamaciones para la dispersión de la producción y criterios de asignación a los auditores que permita la correlación y la verificación de calidad a las cuentas por servicios y tecnologías no financiados con la UPC que sean tramitadas por los terceros contratados o directamente por la Entidad. 5. Verificar la correcta aplicación de los criterios de auditoría del conjunto de cuentas que se extrae de los paquetes auditados directamente por la Entidad o por los terceros contratados para el trámite de las cuentas por servicios y tecnologías no financiados con la UPC. 6. Participar en el establecimiento de mecanismos para la verificación de todos los soportes de las cuentas de los procesos relacionados con el objeto del contrato y determinar si la auditoría efectuada cumple con los requisitos establecidos normativamente. 7. Atender las solicitudes y proyectar los conceptos técnicos requeridos en el marco del proceso de verificación de calidad conforme a la normativa vigente y acorde a los lineamientos establecidos en los manuales de auditoría. 8. Apoyar en la evaluación de la eficiencia y eficacia del proceso de validación de calidad de recobros y reclamaciones, así como verificar la adecuada implementación de acciones preventivas, correctivas y/o de mejora necesarias. 9. Analizar y documentar los hallazgos evidenciados en las actividades de validación de calidad, como mecanismo de retroalimentación a todos los involucrados en el proceso. 10. Participar en las sesiones de conciliación a las que se le cite para que brinde apoyo técnico necesario a fin de justificar las no conformidades encontradas en el proceso de verificación de calidad de los resultados de validación de calidad de las cuentas por servicios y tecnologías no financiados con la UPC. 11. Revisar y validar certificaciones de pre-cierre y cierre de los paquetes auditados directamente por la Entidad o por los terceros contratados para dar continuidad al trámite de la ordenación del gasto</v>
          </cell>
          <cell r="Z566">
            <v>93151501</v>
          </cell>
          <cell r="AA566">
            <v>95402968</v>
          </cell>
          <cell r="AB566">
            <v>95402968</v>
          </cell>
          <cell r="AM566">
            <v>11925371</v>
          </cell>
          <cell r="AQ566" t="str">
            <v>N/A</v>
          </cell>
          <cell r="AR566">
            <v>680</v>
          </cell>
          <cell r="AS566">
            <v>45062</v>
          </cell>
          <cell r="AT566">
            <v>190805936</v>
          </cell>
          <cell r="AU566">
            <v>10164</v>
          </cell>
          <cell r="AV566">
            <v>45092</v>
          </cell>
          <cell r="AW566">
            <v>95402968</v>
          </cell>
          <cell r="AX566" t="str">
            <v>A-02-02-02-008-003-01</v>
          </cell>
          <cell r="AY566" t="str">
            <v>SERVICIOS DE CONSULTORÍA EN ADMINISTRACIÓN Y SERVICIOS DE GESTIÓN; SERVICIOS DE TECNOLOGÍA DE LA INFORMACIÓN</v>
          </cell>
          <cell r="AZ566" t="str">
            <v>SEGUROS DEL ESTADO</v>
          </cell>
          <cell r="BA566" t="str">
            <v>11-46101037227</v>
          </cell>
          <cell r="BB566">
            <v>45091</v>
          </cell>
          <cell r="BC566" t="str">
            <v>CUMPLIMIENTO</v>
          </cell>
          <cell r="BD566">
            <v>25</v>
          </cell>
          <cell r="BE566">
            <v>23850742</v>
          </cell>
          <cell r="BF566">
            <v>45091</v>
          </cell>
          <cell r="BG566">
            <v>45092</v>
          </cell>
          <cell r="BH566">
            <v>45473</v>
          </cell>
          <cell r="BI566">
            <v>45092</v>
          </cell>
          <cell r="BJ566" t="str">
            <v>D. OTRAS PRESTACIONES</v>
          </cell>
          <cell r="BK566" t="str">
            <v>CAMILO ANDRES PLAZAS VELOZA-WILSON RUBIEL VELASQUEZ CASTAÑEDA RAD 20236400054993 A PARTIR DEL 1 DE SEPTIEMBRE</v>
          </cell>
          <cell r="BM566">
            <v>4151998</v>
          </cell>
          <cell r="BN566" t="str">
            <v>GRUPO DE VALIDACION DE RESULTADOS DE AUDITORIA</v>
          </cell>
          <cell r="BO566" t="str">
            <v>GESTOR DE OPERACIONES</v>
          </cell>
          <cell r="BP566" t="str">
            <v>JOSE WILLMAN TORRRES GOMEZ</v>
          </cell>
          <cell r="BQ566" t="str">
            <v>EN EJECUCION</v>
          </cell>
        </row>
        <row r="567">
          <cell r="C567">
            <v>615</v>
          </cell>
          <cell r="D567" t="str">
            <v>ADRES-CPS-615-2023</v>
          </cell>
          <cell r="E567" t="str">
            <v>CONTRATACION DIRECTA</v>
          </cell>
          <cell r="F567" t="str">
            <v>PRESTACION DE SERVICIOS PROFESIONALES</v>
          </cell>
          <cell r="G567" t="str">
            <v>INICIAL</v>
          </cell>
          <cell r="H567">
            <v>45078</v>
          </cell>
          <cell r="I567" t="str">
            <v>LADY YOLANDA GOMEZ ROMERO</v>
          </cell>
          <cell r="J567" t="str">
            <v>CC</v>
          </cell>
          <cell r="K567">
            <v>1019016395</v>
          </cell>
          <cell r="L567">
            <v>4</v>
          </cell>
          <cell r="M567" t="str">
            <v>Bogotá</v>
          </cell>
          <cell r="N567" t="str">
            <v>N</v>
          </cell>
          <cell r="O567" t="str">
            <v>N/A</v>
          </cell>
          <cell r="P567" t="str">
            <v>N/A</v>
          </cell>
          <cell r="Q567" t="str">
            <v>N/A</v>
          </cell>
          <cell r="R567">
            <v>45082</v>
          </cell>
          <cell r="S567">
            <v>45291</v>
          </cell>
          <cell r="T567">
            <v>209</v>
          </cell>
          <cell r="U567">
            <v>45291</v>
          </cell>
          <cell r="W567" t="str">
            <v>Prestar servicios profesionales de apoyo a los procesos del régimen contributivo a cargo de la Subdirección de Liquidaciones del Aseguramiento</v>
          </cell>
          <cell r="X567" t="str">
            <v>1. Realizar el seguimiento y monitoreo de los procesos de PILA Financiero y PILA BDUA a cargo de la Subdirección de Liquidaciones del Aseguramiento. 2. Participar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Adelantar las actividades relacionadas con la ejecución de los subprocesos de compensación (Devolución de cotizaciones no compensadas, Corrección de registros aprobados, correcciones de registros no compensados y transferencias), que le sean asignadas por el supervisor del contrato o la Subdirectora de Liquidaciones y Garantías. 5. Elaborar los informes y reportes de seguimiento que requiera la Subdirección de Liquidaciones del Aseguramiento y la Dirección de Liquidaciones y Garantías o los organismos de control, en relación con los procesos de compensación del régimen contributivo de salud. 6. Proyectar respuesta a los derechos de petición relacionados con el proceso de compensación del régimen contributivo de salud, cuyo trámite le sea asignado. 7. Documentar las actividades objeto de ejecución entregando los respectivos soportes para que la ADRES tenga la trazabilidad de los asuntos desarrollados. 8. Participar en las reuniones en las cuales sea convocada por el Supervisor del Contrato y que requiera la Subdirección de Liquidación y Garantías en relación con los temas y actividades objeto del contrato.</v>
          </cell>
          <cell r="Z567">
            <v>93151501</v>
          </cell>
          <cell r="AA567">
            <v>31800986</v>
          </cell>
          <cell r="AB567">
            <v>31800986</v>
          </cell>
          <cell r="AM567">
            <v>4542998</v>
          </cell>
          <cell r="AQ567" t="str">
            <v>N/A</v>
          </cell>
          <cell r="AR567">
            <v>748</v>
          </cell>
          <cell r="AS567">
            <v>45071</v>
          </cell>
          <cell r="AT567">
            <v>31800986</v>
          </cell>
          <cell r="AU567">
            <v>10015</v>
          </cell>
          <cell r="AV567">
            <v>45082</v>
          </cell>
          <cell r="AW567">
            <v>31800986</v>
          </cell>
          <cell r="AX567" t="str">
            <v>A-02-02-02-008-003-01</v>
          </cell>
          <cell r="AY567" t="str">
            <v>SERVICIOS DE CONSULTORÍA EN ADMINISTRACIÓN Y SERVICIOS DE GESTIÓN; SERVICIOS DE TECNOLOGÍA DE LA INFORMACIÓN</v>
          </cell>
          <cell r="AZ567" t="str">
            <v>ASEGURADORA SOLIDARIA DE COLOMBIA</v>
          </cell>
          <cell r="BA567" t="str">
            <v>340 47 994000045526</v>
          </cell>
          <cell r="BB567">
            <v>45078</v>
          </cell>
          <cell r="BC567" t="str">
            <v>CUMPLIMIENTO</v>
          </cell>
          <cell r="BD567">
            <v>25</v>
          </cell>
          <cell r="BE567">
            <v>7950246.5</v>
          </cell>
          <cell r="BF567">
            <v>45078</v>
          </cell>
          <cell r="BG567">
            <v>45082</v>
          </cell>
          <cell r="BH567">
            <v>45478</v>
          </cell>
          <cell r="BI567">
            <v>45080</v>
          </cell>
          <cell r="BJ567" t="str">
            <v>SUBDIRECCIÓN DE LIQUIDACIONES DEL ASEGURAMIENTO</v>
          </cell>
          <cell r="BK567" t="str">
            <v>CLAUDIA PULIDO BUITRAGO</v>
          </cell>
          <cell r="BM567">
            <v>52351328</v>
          </cell>
          <cell r="BN567" t="str">
            <v>SUBDIRECCION DE LIQUIDACIONES DEL ASEGURAMIENTO</v>
          </cell>
          <cell r="BO567" t="str">
            <v>SUBDIRECTORA</v>
          </cell>
          <cell r="BP567" t="str">
            <v>JUAN CAMILO MARTINEZ RODRIGUEZ</v>
          </cell>
          <cell r="BQ567" t="str">
            <v>EN EJECUCION</v>
          </cell>
        </row>
        <row r="568">
          <cell r="C568">
            <v>183</v>
          </cell>
          <cell r="D568" t="str">
            <v>ADRES-CPS-183-2023</v>
          </cell>
          <cell r="E568" t="str">
            <v>CONTRATACION DIRECTA</v>
          </cell>
          <cell r="F568" t="str">
            <v>PRESTACION DE SERVICIOS PROFESIONALES</v>
          </cell>
          <cell r="G568" t="str">
            <v>INICIAL</v>
          </cell>
          <cell r="H568">
            <v>44951</v>
          </cell>
          <cell r="I568" t="str">
            <v>EDWARD CAMILO LONDOÑO SANCHEZ</v>
          </cell>
          <cell r="J568" t="str">
            <v>CC</v>
          </cell>
          <cell r="K568">
            <v>1014209294</v>
          </cell>
          <cell r="L568">
            <v>1</v>
          </cell>
          <cell r="M568" t="str">
            <v>Bogotá</v>
          </cell>
          <cell r="N568" t="str">
            <v>N</v>
          </cell>
          <cell r="O568" t="str">
            <v>N/A</v>
          </cell>
          <cell r="P568" t="str">
            <v>N/A</v>
          </cell>
          <cell r="Q568" t="str">
            <v>N/A</v>
          </cell>
          <cell r="R568">
            <v>44953</v>
          </cell>
          <cell r="S568">
            <v>45072</v>
          </cell>
          <cell r="T568">
            <v>119</v>
          </cell>
          <cell r="U568">
            <v>45072</v>
          </cell>
          <cell r="V568" t="str">
            <v>9 TP+E+23MPR</v>
          </cell>
          <cell r="W568" t="str">
            <v>Prestar servicios profesionales para apoyar el análisis de necesidades de las áreas funcionales. desarrollo. pruebas y despliegue de Sistemas de Información necesarios para la operación y fortalecimiento de los procesos de la Entidad</v>
          </cell>
          <cell r="X568" t="str">
            <v>1. Acompañar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Craonogramas de actividades frente a los
requerimientos a ser desarrollados. Esta documentación debe quedar registrada y
almacenada dentro del repositorio que se defina por parte de la DGTIC.
3. Diseñar los desarrollos nuevos o existentes que sean requeridos para dar cumplimiento con
las Historias de usuario definidas conforme con los requerimientos definidos por las áreas
funcionales. Dicha documentación debe ser gestionada en la plataforma indicada por la
DGTIC y con los lineamientos definidos por esta.
4. Codificar las aplicaciones. servicios. integraciones. mejoras requeridas para la construcción
de soluciones tecnológicas que le sean asignadas por el supervisor en virtud del objeto del
contrato.
5. Elaborar los documentos y manuales de las aplicaciones. servicios. integraciones y mejoras
desarrolladas que le sean asignadas por el supervisor en virtud del objeto del contrato. Toda
documentación deberá quedar almacenada dentro del repositorio que se defina por parte de
la DGTIC.
6. Las demás actividades que se deriven del objeto y naturaleza del contrato. que para el
efecto le designe la DGTIC.</v>
          </cell>
          <cell r="Y568">
            <v>412</v>
          </cell>
          <cell r="Z568" t="str">
            <v>81111500
81111700</v>
          </cell>
          <cell r="AA568">
            <v>34797028</v>
          </cell>
          <cell r="AB568">
            <v>34797028</v>
          </cell>
          <cell r="AM568">
            <v>8699257</v>
          </cell>
          <cell r="AQ568" t="str">
            <v>N/A</v>
          </cell>
          <cell r="AR568">
            <v>505</v>
          </cell>
          <cell r="AS568">
            <v>44937</v>
          </cell>
          <cell r="AT568">
            <v>34797028</v>
          </cell>
          <cell r="AU568">
            <v>501</v>
          </cell>
          <cell r="AV568">
            <v>44951</v>
          </cell>
          <cell r="AW568">
            <v>34797028</v>
          </cell>
          <cell r="AX568" t="str">
            <v>A-02-02-02-008-003-01</v>
          </cell>
          <cell r="AY568" t="str">
            <v>SERVICIOS DE CONSULTORÍA EN ADMINISTRACIÓN Y SERVICIOS DE GESTIÓN; SERVICIOS DE TECNOLOGÍA DE LA INFORMACIÓN</v>
          </cell>
          <cell r="AZ568" t="str">
            <v>ASEGURADORA SOLIDARIA DE COLOMBIA</v>
          </cell>
          <cell r="BA568" t="str">
            <v>380- 47-994000130779</v>
          </cell>
          <cell r="BB568">
            <v>44951</v>
          </cell>
          <cell r="BC568" t="str">
            <v>CUMPLIMIENTO</v>
          </cell>
          <cell r="BD568">
            <v>25</v>
          </cell>
          <cell r="BE568">
            <v>8699257</v>
          </cell>
          <cell r="BF568">
            <v>44951</v>
          </cell>
          <cell r="BG568">
            <v>44952</v>
          </cell>
          <cell r="BH568">
            <v>45260</v>
          </cell>
          <cell r="BI568">
            <v>44953</v>
          </cell>
          <cell r="BJ568" t="str">
            <v>D. GESTION TECNOLOGIAS DE LA INFORMACION Y COMUNICACIONES</v>
          </cell>
          <cell r="BK568" t="str">
            <v>OSCAR MAURICIO VANEGAS VARGAS</v>
          </cell>
          <cell r="BM568">
            <v>80215478</v>
          </cell>
          <cell r="BN568" t="str">
            <v>GRUPO DE GESTION DE PROYECTOS DE INFORMACION Y COMUNICACIONES</v>
          </cell>
          <cell r="BO568" t="str">
            <v>GESTOR DE OPERACIONES</v>
          </cell>
          <cell r="BP568" t="str">
            <v>ROSA ELIANA RODRIGUEZ BERNAL</v>
          </cell>
          <cell r="BQ568" t="str">
            <v>TERMINADO</v>
          </cell>
          <cell r="BR568" t="str">
            <v>MASCULINO</v>
          </cell>
          <cell r="BS568" t="str">
            <v>Bogotá</v>
          </cell>
          <cell r="BT568" t="str">
            <v>Cra 112 A 71 C 18 Casa 18</v>
          </cell>
          <cell r="BU568"/>
          <cell r="BV568" t="str">
            <v>kmilo.londono1@gmail.com</v>
          </cell>
          <cell r="BW568">
            <v>32955</v>
          </cell>
          <cell r="BX568">
            <v>45247</v>
          </cell>
          <cell r="BY568">
            <v>33</v>
          </cell>
          <cell r="BZ568" t="str">
            <v>SANITAS</v>
          </cell>
          <cell r="CA568" t="str">
            <v>PORVENIR</v>
          </cell>
          <cell r="CB568" t="str">
            <v>POSITIVA</v>
          </cell>
          <cell r="CC568" t="str">
            <v>ING DE SISTEMAS</v>
          </cell>
          <cell r="CH568" t="str">
            <v>CO1.PCCNTR.4469472</v>
          </cell>
        </row>
        <row r="569">
          <cell r="C569">
            <v>879</v>
          </cell>
          <cell r="D569" t="str">
            <v>ADRES-CPS-879-2023</v>
          </cell>
          <cell r="E569" t="str">
            <v>CONTRATACION DIRECTA</v>
          </cell>
          <cell r="F569" t="str">
            <v>PRESTACION DE SERVICIOS DE APOYO A LA GESTION</v>
          </cell>
          <cell r="G569" t="str">
            <v>INICIAL</v>
          </cell>
          <cell r="H569">
            <v>45104</v>
          </cell>
          <cell r="I569" t="str">
            <v>LARRY BELTRAN CASTRO</v>
          </cell>
          <cell r="J569" t="str">
            <v>CC</v>
          </cell>
          <cell r="K569">
            <v>79953816</v>
          </cell>
          <cell r="L569">
            <v>1</v>
          </cell>
          <cell r="N569" t="str">
            <v>N</v>
          </cell>
          <cell r="O569" t="str">
            <v>N/A</v>
          </cell>
          <cell r="P569" t="str">
            <v>N/A</v>
          </cell>
          <cell r="Q569" t="str">
            <v>N/A</v>
          </cell>
          <cell r="R569">
            <v>45113</v>
          </cell>
          <cell r="S569">
            <v>45291</v>
          </cell>
          <cell r="T569">
            <v>178</v>
          </cell>
          <cell r="U569">
            <v>45291</v>
          </cell>
          <cell r="V569" t="str">
            <v>15 TFTL/TL+4 ME O 6 SES+4 ME</v>
          </cell>
          <cell r="W56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6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569">
            <v>93151501</v>
          </cell>
          <cell r="AA569">
            <v>28339241</v>
          </cell>
          <cell r="AB569">
            <v>28339241</v>
          </cell>
          <cell r="AM569">
            <v>4048463</v>
          </cell>
          <cell r="AQ569" t="str">
            <v>N/A</v>
          </cell>
          <cell r="AR569">
            <v>736</v>
          </cell>
          <cell r="AS569">
            <v>45065</v>
          </cell>
          <cell r="AT569">
            <v>651802543</v>
          </cell>
          <cell r="AU569">
            <v>10585</v>
          </cell>
          <cell r="AV569">
            <v>45107</v>
          </cell>
          <cell r="AW569">
            <v>28339241</v>
          </cell>
          <cell r="AX569" t="str">
            <v>A-02-02-02-008-003-01</v>
          </cell>
          <cell r="AY569" t="str">
            <v>SERVICIOS DE CONSULTORÍA EN ADMINISTRACIÓN Y SERVICIOS DE GESTIÓN; SERVICIOS DE TECNOLOGÍA DE LA INFORMACIÓN</v>
          </cell>
          <cell r="AZ569" t="str">
            <v>SEGUROS DEL ESTADO</v>
          </cell>
          <cell r="BA569" t="str">
            <v>14-44-101186451</v>
          </cell>
          <cell r="BB569">
            <v>45104</v>
          </cell>
          <cell r="BC569" t="str">
            <v>CUMPLIMIENTO</v>
          </cell>
          <cell r="BD569">
            <v>25</v>
          </cell>
          <cell r="BE569">
            <v>7084810.25</v>
          </cell>
          <cell r="BF569">
            <v>45104</v>
          </cell>
          <cell r="BG569">
            <v>45105</v>
          </cell>
          <cell r="BH569">
            <v>45483</v>
          </cell>
          <cell r="BI569">
            <v>45113</v>
          </cell>
          <cell r="BJ569" t="str">
            <v>D. OTRAS PRESTACIONES</v>
          </cell>
          <cell r="BK569" t="str">
            <v>ANDREA RODRIGUEZ SIERRA</v>
          </cell>
          <cell r="BM569">
            <v>52394998</v>
          </cell>
          <cell r="BN569" t="str">
            <v>GRUPO DE VERIFICACION Y AUDITORIA DE CUENTAS</v>
          </cell>
          <cell r="BO569" t="str">
            <v>GESTOR DE OPERACIONES</v>
          </cell>
          <cell r="BP569" t="str">
            <v>DIANA MARCELA SERRANO ASPRILLA</v>
          </cell>
          <cell r="BQ569" t="str">
            <v>EN EJECUCION</v>
          </cell>
        </row>
        <row r="570">
          <cell r="C570">
            <v>126</v>
          </cell>
          <cell r="D570" t="str">
            <v>ADRES-CPS-126-2023</v>
          </cell>
          <cell r="E570" t="str">
            <v>CONTRATACION DIRECTA</v>
          </cell>
          <cell r="F570" t="str">
            <v>PRESTACION DE SERVICIOS DE APOYO A LA GESTION</v>
          </cell>
          <cell r="G570" t="str">
            <v>INICIAL</v>
          </cell>
          <cell r="H570">
            <v>44946</v>
          </cell>
          <cell r="I570" t="str">
            <v>ANGELA ROCIO TONCON ULLOA</v>
          </cell>
          <cell r="J570" t="str">
            <v>CC</v>
          </cell>
          <cell r="K570">
            <v>1014211401</v>
          </cell>
          <cell r="L570">
            <v>8</v>
          </cell>
          <cell r="M570" t="str">
            <v>Bogotá</v>
          </cell>
          <cell r="N570" t="str">
            <v>N</v>
          </cell>
          <cell r="O570" t="str">
            <v>N/A</v>
          </cell>
          <cell r="P570" t="str">
            <v>N/A</v>
          </cell>
          <cell r="Q570" t="str">
            <v>N/A</v>
          </cell>
          <cell r="R570">
            <v>44946</v>
          </cell>
          <cell r="S570">
            <v>45065</v>
          </cell>
          <cell r="T570">
            <v>119</v>
          </cell>
          <cell r="U570">
            <v>45065</v>
          </cell>
          <cell r="V570" t="str">
            <v xml:space="preserve"> 14A TFT/TL+21 ME O 6 SES + 21 ME</v>
          </cell>
          <cell r="W570"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570"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Y570">
            <v>74</v>
          </cell>
          <cell r="Z570">
            <v>93151501</v>
          </cell>
          <cell r="AA570">
            <v>19091496</v>
          </cell>
          <cell r="AB570">
            <v>19091496</v>
          </cell>
          <cell r="AM570">
            <v>4772874</v>
          </cell>
          <cell r="AQ570" t="str">
            <v>N/A</v>
          </cell>
          <cell r="AR570">
            <v>409</v>
          </cell>
          <cell r="AS570">
            <v>44932</v>
          </cell>
          <cell r="AT570">
            <v>95457480</v>
          </cell>
          <cell r="AU570">
            <v>447</v>
          </cell>
          <cell r="AV570">
            <v>44946</v>
          </cell>
          <cell r="AW570">
            <v>19091496</v>
          </cell>
          <cell r="AX570" t="str">
            <v>A-02-02-02-008- 003-09</v>
          </cell>
          <cell r="AY570" t="str">
            <v>OTROS SERVICIOS PROFESIONALES Y TÉCNICOS N.C.P</v>
          </cell>
          <cell r="AZ570" t="str">
            <v>ASEGURADORA SOLIDARIA DE COLOMBIA</v>
          </cell>
          <cell r="BA570" t="str">
            <v>340-47-994000041863</v>
          </cell>
          <cell r="BB570">
            <v>44946</v>
          </cell>
          <cell r="BC570" t="str">
            <v>CUMPLIMIENTO</v>
          </cell>
          <cell r="BD570">
            <v>25</v>
          </cell>
          <cell r="BE570">
            <v>4772874</v>
          </cell>
          <cell r="BF570">
            <v>44946</v>
          </cell>
          <cell r="BG570">
            <v>44946</v>
          </cell>
          <cell r="BH570">
            <v>45255</v>
          </cell>
          <cell r="BI570">
            <v>44946</v>
          </cell>
          <cell r="BJ570" t="str">
            <v>D. DE GESTION DE LOS RECURSOS FINANCIEROS DE LA SALUD</v>
          </cell>
          <cell r="BK570" t="str">
            <v>ANGELICA MARIA LONDOÑO GUEVARA-RAFAEL GUILLERMO ANAYA SANTRICH RAD 20231450013113 A PARTIR DEL 1 DE MARZO DE 2023</v>
          </cell>
          <cell r="BL570" t="str">
            <v>RAFAEL GUILLERMO ANAYA SANTRICH RAD 20231450013113 A PARTIR DEL 1 DE MARZO DE 2023</v>
          </cell>
          <cell r="BM570">
            <v>31575313</v>
          </cell>
          <cell r="BN570" t="str">
            <v>GRUPO DE GESTION DE PAGO Y PORTAFOLIO</v>
          </cell>
          <cell r="BO570" t="str">
            <v>GESTOR DE OPERACIONES</v>
          </cell>
          <cell r="BP570" t="str">
            <v>LAURA SANCHEZ SANTAMARIA</v>
          </cell>
          <cell r="BQ570" t="str">
            <v>TERMINADO</v>
          </cell>
          <cell r="BR570" t="str">
            <v>FEMENINO</v>
          </cell>
          <cell r="BS570" t="str">
            <v>Bogotá</v>
          </cell>
          <cell r="BT570" t="str">
            <v>Cll 145 No 49  34 Apto 406 Prado Pinzon</v>
          </cell>
          <cell r="BU570">
            <v>3167113609</v>
          </cell>
          <cell r="BV570" t="str">
            <v>angelitta_06@hotmail.com</v>
          </cell>
          <cell r="BW570">
            <v>33029</v>
          </cell>
          <cell r="BX570">
            <v>45247</v>
          </cell>
          <cell r="BY570">
            <v>33</v>
          </cell>
          <cell r="BZ570" t="str">
            <v xml:space="preserve">SANITAS </v>
          </cell>
          <cell r="CA570" t="str">
            <v>PORVENIR</v>
          </cell>
          <cell r="CB570" t="str">
            <v>POSITIVA</v>
          </cell>
          <cell r="CC570" t="str">
            <v>TECNICO EN ASESORIA COMERCIAL Y OPERACIONES DE ENTIDADES FINANCIERAS</v>
          </cell>
          <cell r="CD570"/>
          <cell r="CE570"/>
          <cell r="CH570" t="str">
            <v>CO1.PCCNTR.4441154</v>
          </cell>
        </row>
        <row r="571">
          <cell r="C571">
            <v>182</v>
          </cell>
          <cell r="D571" t="str">
            <v>ADRES-CPS-182-2023</v>
          </cell>
          <cell r="E571" t="str">
            <v>CONTRATACION DIRECTA</v>
          </cell>
          <cell r="F571" t="str">
            <v>PRESTACION DE SERVICIOS PROFESIONALES</v>
          </cell>
          <cell r="G571" t="str">
            <v>INICIAL</v>
          </cell>
          <cell r="H571">
            <v>44946</v>
          </cell>
          <cell r="I571" t="str">
            <v>JUAN MANUEL MUÑOZ CARVAJAL</v>
          </cell>
          <cell r="J571" t="str">
            <v>CC</v>
          </cell>
          <cell r="K571">
            <v>1014213383</v>
          </cell>
          <cell r="L571">
            <v>2</v>
          </cell>
          <cell r="M571" t="str">
            <v>Bogotá</v>
          </cell>
          <cell r="N571" t="str">
            <v>N</v>
          </cell>
          <cell r="O571" t="str">
            <v>N/A</v>
          </cell>
          <cell r="P571" t="str">
            <v>N/A</v>
          </cell>
          <cell r="Q571" t="str">
            <v>N/A</v>
          </cell>
          <cell r="R571">
            <v>44946</v>
          </cell>
          <cell r="S571">
            <v>45065</v>
          </cell>
          <cell r="T571">
            <v>119</v>
          </cell>
          <cell r="U571">
            <v>45065</v>
          </cell>
          <cell r="V571" t="str">
            <v>4 TP+MA+40 MEPR</v>
          </cell>
          <cell r="W571" t="str">
            <v>Prestar servicios profesionales especializados a la Dirección de Gestión de los Recursos
Financieros de Salud. para brindar asesoría. apoyo y acompañamiento en el análisis de
información. estructuración. seguimiento de la formulación de la política de inversión y riesgos de
los excedentes de liquidez de los recursos administrados por la ADRES.</v>
          </cell>
          <cell r="X571" t="str">
            <v>1. Realizar el análisis económico y financiero de la administración de los recursos
administrados por la ADRES. en el marco de los Craiterios de liquidez. rentabilidad y el
pago oportuno de las operaciones del SGSSS.
2. Analizar y presentar las propuestas que conlleven al mejoramiento y/o ajuste de los
manuales de liquidez. mercado y Craédito de la entidad. teniendo en cuenta la seguridad.
liquidez y rentabilidad de los recursos.
3. Efectuar el seguimiento y aplicación de la política de riesgos y de la metodología definida
por la ADRES para la administración de los recursos del SGSSS.
4. Efectuar el seguimiento a los recursos depositados en las cuentas de inversión de la
ADRES. en el marco de la metodología dispuesto par la entidad. en búsqueda de la
seguridad. liquides e inversión de los recursos.
5. Efectuar los análisis e informes de gestión que den cuentas de la administración de los
recursos. en aplicación de la política de riesgo y manuales de liquidez. mercado y Craédito
de la entidad.
6. Apoyar en la definición e implementación de la metodología para la implementación de
las medidas establecidas en el DeCraeto 1437 de 2021. para la apertura de las cuentas de
recaudo de las cotizaciones del Régimen Contributivo.
7. Apoyar en el procesamiento de las ordenaciones de pagos conforme lo establecido en
los procesos de la Dirección de Gestión de Recursos Financieros de Salud. 8. Apoyar en la generación de la información requerida para dar respuesta a los
requerimientos presentados por los actores del Sistema General de Seguridad Social en
Salud. así como los interpuestos por los Órganos de Control y Vigilancia.
9. Apoyar al levantamiento de las especificaciones de mejoras a los aplicativos y/o
herramientas para el análisis. seguimiento. y control del riesgo de las operaciones de giro
de los recursos en administración de la ADRES.
10. Abstenerse de realizar directa o indirectamente operaciones utilizando información
privilegiada o suministrar esta información a terceros. o recomendar la realización de
operaciones con fundamento en dicha información.
11. Analizar y presentar propuestas para mejorar los sistemas de riesgos financieros de la
entidad.
12. Desarrollar metodologías. plantillas y/ o informes que permitan el seguimiento adecuado
de los riesgos financieros de la entidad.
13. Asesorar y apoyar a la Dirección de Gestión de Recursos Financieros de Salud en el
proceso de la Craeación de la política de inversión de la entidad.
14. Apoyar en la revisión de cambios que se produzcan a nivel normativo y su posible impacto
en la DGRFS
15. Asesorar y Apoyar el proceso de la Craeación de la política de inversión de la entidad.
16. Las demás actividades que se deriven del objeto y naturaleza del contrato. que para el
efecto designe la entidad.</v>
          </cell>
          <cell r="Y571">
            <v>82</v>
          </cell>
          <cell r="Z571">
            <v>93151501</v>
          </cell>
          <cell r="AA571">
            <v>52305772</v>
          </cell>
          <cell r="AB571">
            <v>52305772</v>
          </cell>
          <cell r="AM571">
            <v>13076443</v>
          </cell>
          <cell r="AQ571" t="str">
            <v>N/A</v>
          </cell>
          <cell r="AR571">
            <v>417</v>
          </cell>
          <cell r="AS571">
            <v>44932</v>
          </cell>
          <cell r="AT571">
            <v>52305772</v>
          </cell>
          <cell r="AU571">
            <v>440</v>
          </cell>
          <cell r="AV571">
            <v>44946</v>
          </cell>
          <cell r="AW571">
            <v>52305772</v>
          </cell>
          <cell r="AX571" t="str">
            <v>A-02-02-02-008-003-01</v>
          </cell>
          <cell r="AY571" t="str">
            <v>SERVICIOS DE CONSULTORÍA EN ADMINISTRACIÓN Y SERVICIOS DE GESTIÓN; SERVICIOS DE TECNOLOGÍA DE LA INFORMACIÓN</v>
          </cell>
          <cell r="AZ571" t="str">
            <v>SEGUROS DEL ESTADO</v>
          </cell>
          <cell r="BA571" t="str">
            <v>25-46101024890</v>
          </cell>
          <cell r="BB571">
            <v>44946</v>
          </cell>
          <cell r="BC571" t="str">
            <v>CUMPLIMIENTO</v>
          </cell>
          <cell r="BD571">
            <v>25</v>
          </cell>
          <cell r="BE571">
            <v>13076443</v>
          </cell>
          <cell r="BF571">
            <v>44946</v>
          </cell>
          <cell r="BG571">
            <v>44946</v>
          </cell>
          <cell r="BH571">
            <v>45261</v>
          </cell>
          <cell r="BI571">
            <v>44946</v>
          </cell>
          <cell r="BJ571" t="str">
            <v>D. DE GESTION DE LOS RECURSOS FINANCIEROS DE LA SALUD</v>
          </cell>
          <cell r="BK571" t="str">
            <v>ANGELICA MARIA LONDOÑO GUEVARA-RAFAEL GUILLERMO ANAYA SANTRICH RAD 20231450013113 A PARTIR DEL 1 DE MARZO DE 2023</v>
          </cell>
          <cell r="BL571" t="str">
            <v>RAFAEL GUILLERMO ANAYA SANTRICH RAD 20231450013113 A PARTIR DEL 1 DE MARZO DE 2023</v>
          </cell>
          <cell r="BM571">
            <v>31575313</v>
          </cell>
          <cell r="BN571" t="str">
            <v>GRUPO DE GESTION DE PAGO Y PORTAFOLIO</v>
          </cell>
          <cell r="BO571" t="str">
            <v>GESTOR DE OPERACIONES</v>
          </cell>
          <cell r="BP571" t="str">
            <v>LAURA SANCHEZ SANTAMARIA</v>
          </cell>
          <cell r="BQ571" t="str">
            <v>TERMINADO</v>
          </cell>
          <cell r="BR571" t="str">
            <v>MASCULINO</v>
          </cell>
          <cell r="BS571" t="str">
            <v>Bogotá</v>
          </cell>
          <cell r="BT571" t="str">
            <v>CL 63 B BIS 85 15 IN 3 AP 404</v>
          </cell>
          <cell r="BU571">
            <v>3058554487</v>
          </cell>
          <cell r="BV571" t="str">
            <v>juanmyo90@hotmail.com</v>
          </cell>
          <cell r="BW571">
            <v>33092</v>
          </cell>
          <cell r="BX571">
            <v>44526</v>
          </cell>
          <cell r="BY571">
            <v>31</v>
          </cell>
          <cell r="BZ571" t="str">
            <v>ALIANSALUD</v>
          </cell>
          <cell r="CA571" t="str">
            <v>SKANDIA</v>
          </cell>
          <cell r="CB571" t="str">
            <v>POSITIVA</v>
          </cell>
          <cell r="CC571" t="str">
            <v>PROFESIONAL EN FINANZAS Y CCIO INTERNACIONAL</v>
          </cell>
          <cell r="CH571" t="str">
            <v>CO1.PCCNTR.4446906</v>
          </cell>
        </row>
        <row r="572">
          <cell r="C572">
            <v>464</v>
          </cell>
          <cell r="D572" t="str">
            <v>ADRES-CPS-464-2023</v>
          </cell>
          <cell r="E572" t="str">
            <v>CONTRATACION DIRECTA</v>
          </cell>
          <cell r="F572" t="str">
            <v>PRESTACION DE SERVICIOS DE APOYO A LA GESTION</v>
          </cell>
          <cell r="G572" t="str">
            <v>INICIAL</v>
          </cell>
          <cell r="H572">
            <v>45063</v>
          </cell>
          <cell r="I572" t="str">
            <v>LAURA ASTRID OYUELA SANABRIA</v>
          </cell>
          <cell r="J572" t="str">
            <v>CC</v>
          </cell>
          <cell r="K572">
            <v>52808089</v>
          </cell>
          <cell r="L572">
            <v>3</v>
          </cell>
          <cell r="M572" t="str">
            <v>Bogotá</v>
          </cell>
          <cell r="N572" t="str">
            <v>N</v>
          </cell>
          <cell r="O572" t="str">
            <v>N/A</v>
          </cell>
          <cell r="P572" t="str">
            <v>N/A</v>
          </cell>
          <cell r="Q572" t="str">
            <v>N/A</v>
          </cell>
          <cell r="R572">
            <v>45070</v>
          </cell>
          <cell r="S572">
            <v>45291</v>
          </cell>
          <cell r="T572">
            <v>221</v>
          </cell>
          <cell r="U572">
            <v>45291</v>
          </cell>
          <cell r="V572" t="str">
            <v>15 TFTL/TL+4 ME O 6 SES+4 ME</v>
          </cell>
          <cell r="W57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7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572">
            <v>93151501</v>
          </cell>
          <cell r="AA572">
            <v>38460399</v>
          </cell>
          <cell r="AB572">
            <v>38460399</v>
          </cell>
          <cell r="AM572">
            <v>4048463</v>
          </cell>
          <cell r="AQ572" t="str">
            <v>N/A</v>
          </cell>
          <cell r="AR572">
            <v>605</v>
          </cell>
          <cell r="AS572">
            <v>45016</v>
          </cell>
          <cell r="AT572">
            <v>1999940748</v>
          </cell>
          <cell r="AU572">
            <v>8137</v>
          </cell>
          <cell r="AV572">
            <v>45065</v>
          </cell>
          <cell r="AW572">
            <v>38460399</v>
          </cell>
          <cell r="AX572" t="str">
            <v>A-02-02-02-008-003-01</v>
          </cell>
          <cell r="AY572" t="str">
            <v>SERVICIOS DE CONSULTORÍA EN ADMINISTRACIÓN Y SERVICIOS DE GESTIÓN; SERVICIOS DE TECNOLOGÍA DE LA INFORMACIÓN</v>
          </cell>
          <cell r="AZ572" t="str">
            <v>SEGUROS DEL ESTADO</v>
          </cell>
          <cell r="BA572" t="str">
            <v>14-44-101182250</v>
          </cell>
          <cell r="BB572">
            <v>45069</v>
          </cell>
          <cell r="BC572" t="str">
            <v>CUMPLIMIENTO</v>
          </cell>
          <cell r="BD572">
            <v>25</v>
          </cell>
          <cell r="BE572">
            <v>9615099.75</v>
          </cell>
          <cell r="BF572">
            <v>45063</v>
          </cell>
          <cell r="BG572">
            <v>45070</v>
          </cell>
          <cell r="BH572">
            <v>45483</v>
          </cell>
          <cell r="BI572">
            <v>45064</v>
          </cell>
          <cell r="BJ572" t="str">
            <v>D. OTRAS PRESTACIONES</v>
          </cell>
          <cell r="BK572" t="str">
            <v>JULIAN ANDRES BURITICA MEJIA-EDINSON MAURICIO HERNANDEZ MANRIQUE RAD 20236400056443 A PARTIR DEL 11 AL 29 DE SEPTIEMBRE</v>
          </cell>
          <cell r="BM572">
            <v>1078366532</v>
          </cell>
          <cell r="BN572" t="str">
            <v>GRUPO DE GESTIÓN DE RECONOCIMIENTOS</v>
          </cell>
          <cell r="BO572" t="str">
            <v>GESTOR DE OPERACIONES</v>
          </cell>
          <cell r="BP572" t="str">
            <v>JOSE WILLMAN TORRRES GOMEZ</v>
          </cell>
          <cell r="BQ572" t="str">
            <v>EN EJECUCION</v>
          </cell>
          <cell r="BR572" t="str">
            <v>FEMENINO</v>
          </cell>
          <cell r="BS572" t="str">
            <v>Bogotá</v>
          </cell>
          <cell r="BT572" t="str">
            <v>Cll 74 A # 64-05</v>
          </cell>
          <cell r="BU572">
            <v>3193818158</v>
          </cell>
          <cell r="BV572" t="str">
            <v>Laos25@yahoo.com</v>
          </cell>
          <cell r="BW572">
            <v>29614</v>
          </cell>
          <cell r="BX572">
            <v>45247</v>
          </cell>
          <cell r="BY572">
            <v>42</v>
          </cell>
          <cell r="BZ572" t="str">
            <v>SANITAS EPS</v>
          </cell>
          <cell r="CA572" t="str">
            <v>PORVENIR</v>
          </cell>
          <cell r="CB572" t="str">
            <v>POSITIVA</v>
          </cell>
          <cell r="CC572" t="str">
            <v>IV SEMESTRE EN LA TECNOLOGÍA EN ADMON DE EMPRESAS</v>
          </cell>
          <cell r="CH572" t="str">
            <v>CO1.PCCNTR.4920549</v>
          </cell>
        </row>
        <row r="573">
          <cell r="C573">
            <v>931</v>
          </cell>
          <cell r="D573" t="str">
            <v>ADRES-CPS-931-2023</v>
          </cell>
          <cell r="E573" t="str">
            <v>CONTRATACION DIRECTA</v>
          </cell>
          <cell r="F573" t="str">
            <v>PRESTACION DE SERVICIOS PROFESIONALES</v>
          </cell>
          <cell r="G573" t="str">
            <v>INICIAL</v>
          </cell>
          <cell r="H573">
            <v>45153</v>
          </cell>
          <cell r="I573" t="str">
            <v>LAURA MARCELA GOMEZ MORENO</v>
          </cell>
          <cell r="J573" t="str">
            <v>CC</v>
          </cell>
          <cell r="K573">
            <v>1018434853</v>
          </cell>
          <cell r="L573">
            <v>5</v>
          </cell>
          <cell r="M573" t="str">
            <v>Bogotá</v>
          </cell>
          <cell r="N573" t="str">
            <v>N</v>
          </cell>
          <cell r="O573" t="str">
            <v>N/A</v>
          </cell>
          <cell r="P573" t="str">
            <v>N/A</v>
          </cell>
          <cell r="Q573" t="str">
            <v>N/A</v>
          </cell>
          <cell r="R573">
            <v>45154</v>
          </cell>
          <cell r="S573">
            <v>45291</v>
          </cell>
          <cell r="T573">
            <v>137</v>
          </cell>
          <cell r="U573">
            <v>45291</v>
          </cell>
          <cell r="V573" t="str">
            <v>11 TP+E+11 MEP</v>
          </cell>
          <cell r="W573" t="str">
            <v>Prestar servicios profesionales jurídicos a la Dirección de Otras Prestaciones de la ADRES para la expedición de las solicitudes de aclaración, informes y actos Administrativos que deban ser expedidos producto del procedimiento administrativo de determinación del deudor y de reintegro de recursos. Así mismo, apoyar en las actividades que se requieran derivadas de los reconocimientos efectuados por presupuestos máximos, servicios y tecnologías en salud no financiados con la PC y prestación de servicios de salud a víctimas de los eventos descritos en el artículos167 de la Ley 100 de 1993</v>
          </cell>
          <cell r="X573" t="str">
            <v>1. Proyectar las solicitudes de aclaración, informes y actos administrativos en el procedimiento administrativo de determinación del deudor y de reintegro de recursos, incluyendo aquellos que resuelvan recursos, que deban ser expedidos por la Dirección de Otras Prestaciones de la ADRES relacionados con los procesos de determinación del deudor y reintegro en el marco de gestión de recobros y reclamaciones. 2. Elaborar y revisar los requerimientos, solicitudes de concepto y demás documentos que deban ser expedidos por la Dirección de Otras Prestaciones de la ADRES relacionados con los procesos que adelanta el Grupo Interno de Gestión de Reconocimiento de la Dirección de Otras Prestaciones de la ADRES, de conformidad con el objeto del contrato. 3. Revisar los soportes documentales allegados por los ciudadanos, intervinientes en el SGSSS, autoridades administrativas y judiciales, entes de control, y demás interesados en el marco de los procesos de determinación del deudor y reintegro en el marco de gestión de recobros y reclamaciones. 4. Proyectar y revisar los acuerdos, resoluciones y minutas que se requieran dentro del marco de los procesos que adelanta el Grupo Interno de Gestión de Reconocimiento de la Dirección de Otras Prestaciones de la ADRES. 5. Responder dentro de los términos de ley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Elaborar y revisar las actuaciones administrativas que desde el Grupo Interno de Gestión de Reconocimiento de la Dirección de Otras Prestaciones de la ADRES se debe adelantar para las entidades que se encuentran en liquidación. 7. Suministrar información para mantener actualizado el registro y gestión del Grupo de Interno de Gestión de Reconocimientos, en lo que tiene que ver con los procesos que maneje el grupo. 8. Disponer y suministrar la información sobre las actividades y operaciones a su cargo, en las condiciones y características establecidas o requeridas por la ADRES y los organismos de seguimiento y control. 9. Entregar al finalizar el plazo de ejecución del contrato soporte generado por el Sistema de Gestión Documental que para el efecto tenga implementada la ADRES, en el cual se evidencie que la documentación asignada se encuentra tramitada. 10. Las demás actividades que se deriven del objeto y naturaleza del contrato, que para el efecto le asigne la Dirección de Otras Prestaciones.</v>
          </cell>
          <cell r="Z573">
            <v>93151501</v>
          </cell>
          <cell r="AA573">
            <v>41250000</v>
          </cell>
          <cell r="AB573">
            <v>41250000</v>
          </cell>
          <cell r="AM573">
            <v>7500000</v>
          </cell>
          <cell r="AQ573" t="str">
            <v>N/A</v>
          </cell>
          <cell r="AR573">
            <v>846</v>
          </cell>
          <cell r="AS573">
            <v>45131</v>
          </cell>
          <cell r="AT573">
            <v>41250000</v>
          </cell>
          <cell r="AU573">
            <v>21742</v>
          </cell>
          <cell r="AV573">
            <v>45154</v>
          </cell>
          <cell r="AW573">
            <v>41250000</v>
          </cell>
          <cell r="AX573" t="str">
            <v>A-02-02-02-008-003-01</v>
          </cell>
          <cell r="AY573" t="str">
            <v>SERVICIOS DE CONSULTORÍA EN ADMINISTRACIÓN Y SERVICIOS DE GESTIÓN; SERVICIOS DE TECNOLOGÍA DE LA INFORMACIÓN</v>
          </cell>
          <cell r="AZ573" t="str">
            <v>SEGUROS DEL ESTADO</v>
          </cell>
          <cell r="BA573" t="str">
            <v>14-46-101098561</v>
          </cell>
          <cell r="BB573">
            <v>45154</v>
          </cell>
          <cell r="BC573" t="str">
            <v>CUMPLIMIENTO</v>
          </cell>
          <cell r="BD573">
            <v>25</v>
          </cell>
          <cell r="BE573">
            <v>10312500</v>
          </cell>
          <cell r="BF573">
            <v>45153</v>
          </cell>
          <cell r="BG573">
            <v>45154</v>
          </cell>
          <cell r="BH573">
            <v>45483</v>
          </cell>
          <cell r="BI573">
            <v>45154</v>
          </cell>
          <cell r="BJ573" t="str">
            <v>D. OTRAS PRESTACIONES</v>
          </cell>
          <cell r="BK573" t="str">
            <v>MAURICIO ANDRES GONZALEZ ANTOLINEZ</v>
          </cell>
          <cell r="BM573">
            <v>80074021</v>
          </cell>
          <cell r="BN573" t="str">
            <v>GRUPO DE GESTIÓN DE RECONOCIMIENTOS</v>
          </cell>
          <cell r="BO573" t="str">
            <v>GESTOR DE OPERACIONES</v>
          </cell>
          <cell r="BP573" t="str">
            <v>DIANA CAROLINA BONILLA RODRIGUEZ</v>
          </cell>
          <cell r="BQ573" t="str">
            <v>EN EJECUCION</v>
          </cell>
        </row>
        <row r="574">
          <cell r="C574">
            <v>158</v>
          </cell>
          <cell r="D574" t="str">
            <v>ADRES-CPS-158-2023</v>
          </cell>
          <cell r="E574" t="str">
            <v>CONTRATACION DIRECTA</v>
          </cell>
          <cell r="F574" t="str">
            <v>PRESTACION DE SERVICIOS DE APOYO A LA GESTION</v>
          </cell>
          <cell r="G574" t="str">
            <v>INICIAL</v>
          </cell>
          <cell r="H574">
            <v>44951</v>
          </cell>
          <cell r="I574" t="str">
            <v>KAREN YURANY ESPITIA BONILLA</v>
          </cell>
          <cell r="J574" t="str">
            <v>CC</v>
          </cell>
          <cell r="K574">
            <v>1014225483</v>
          </cell>
          <cell r="L574">
            <v>2</v>
          </cell>
          <cell r="M574" t="str">
            <v>Bogotá</v>
          </cell>
          <cell r="N574" t="str">
            <v>N</v>
          </cell>
          <cell r="O574" t="str">
            <v>N/A</v>
          </cell>
          <cell r="P574" t="str">
            <v>N/A</v>
          </cell>
          <cell r="Q574" t="str">
            <v>N/A</v>
          </cell>
          <cell r="R574">
            <v>44958</v>
          </cell>
          <cell r="S574">
            <v>45077</v>
          </cell>
          <cell r="T574">
            <v>119</v>
          </cell>
          <cell r="U574">
            <v>45077</v>
          </cell>
          <cell r="V574" t="str">
            <v>15 TFTL/TL+4 ME O 6 SES+4 ME</v>
          </cell>
          <cell r="W57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7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574">
            <v>290</v>
          </cell>
          <cell r="Z574">
            <v>93151501</v>
          </cell>
          <cell r="AA574">
            <v>16193852</v>
          </cell>
          <cell r="AB574">
            <v>16193852</v>
          </cell>
          <cell r="AM574">
            <v>4048463</v>
          </cell>
          <cell r="AQ574" t="str">
            <v>N/A</v>
          </cell>
          <cell r="AR574">
            <v>432</v>
          </cell>
          <cell r="AS574">
            <v>44936</v>
          </cell>
          <cell r="AT574">
            <v>615366376</v>
          </cell>
          <cell r="AU574">
            <v>922</v>
          </cell>
          <cell r="AV574">
            <v>44957</v>
          </cell>
          <cell r="AW574">
            <v>16193852</v>
          </cell>
          <cell r="AX574" t="str">
            <v>A-02-02-02-008-003-01</v>
          </cell>
          <cell r="AY574" t="str">
            <v>SERVICIOS DE CONSULTORÍA EN ADMINISTRACIÓN Y SERVICIOS DE GESTIÓN; SERVICIOS DE TECNOLOGÍA DE LA INFORMACIÓN</v>
          </cell>
          <cell r="AZ574" t="str">
            <v>ASEGURADORA SOLIDARIA DE COLOMBIA</v>
          </cell>
          <cell r="BA574" t="str">
            <v>376-47-994000020473</v>
          </cell>
          <cell r="BB574">
            <v>44952</v>
          </cell>
          <cell r="BC574" t="str">
            <v>CUMPLIMIENTO</v>
          </cell>
          <cell r="BD574">
            <v>25</v>
          </cell>
          <cell r="BE574">
            <v>4048463</v>
          </cell>
          <cell r="BF574">
            <v>44951</v>
          </cell>
          <cell r="BG574">
            <v>44952</v>
          </cell>
          <cell r="BH574">
            <v>45260</v>
          </cell>
          <cell r="BI574">
            <v>44953</v>
          </cell>
          <cell r="BJ574" t="str">
            <v>D. OTRAS PRESTACIONES</v>
          </cell>
          <cell r="BK574" t="str">
            <v>MAURICIO ANDRES GONZALEZ ANTOLINEZ-JHAN PIERO CAMPOS CUELLAR RAD 20231450026523 DEL 2 AL 23 DE MAYO DE 2023</v>
          </cell>
          <cell r="BM574">
            <v>80074021</v>
          </cell>
          <cell r="BN574" t="str">
            <v>GRUPO DE GESTIÓN DE RECONOCIMIENTOS</v>
          </cell>
          <cell r="BO574" t="str">
            <v>GESTOR DE OPERACIONES</v>
          </cell>
          <cell r="BP574" t="str">
            <v>JOSE WILLMAN TORRRES GOMEZ</v>
          </cell>
          <cell r="BQ574" t="str">
            <v>TERMINADO</v>
          </cell>
          <cell r="BR574" t="str">
            <v>FEMENINO</v>
          </cell>
          <cell r="BS574" t="str">
            <v>Mosquera</v>
          </cell>
          <cell r="BT574" t="str">
            <v>Cl 17 No 13-48 este torre 1 apartamento 102 maipore</v>
          </cell>
          <cell r="BU574">
            <v>3212639194</v>
          </cell>
          <cell r="BV574" t="str">
            <v>kespitia30@gmail.com</v>
          </cell>
          <cell r="BW574">
            <v>33388</v>
          </cell>
          <cell r="BX574">
            <v>45247</v>
          </cell>
          <cell r="BY574">
            <v>32</v>
          </cell>
          <cell r="BZ574" t="str">
            <v>SURA</v>
          </cell>
          <cell r="CA574" t="str">
            <v>PROTECCION</v>
          </cell>
          <cell r="CB574" t="str">
            <v>POSITIVA</v>
          </cell>
          <cell r="CC574"/>
          <cell r="CH574" t="str">
            <v>CO1.PCCNTR.4458804</v>
          </cell>
        </row>
        <row r="575">
          <cell r="C575">
            <v>726</v>
          </cell>
          <cell r="D575" t="str">
            <v>ADRES-CPS-726-2023</v>
          </cell>
          <cell r="E575" t="str">
            <v>CONTRATACION DIRECTA</v>
          </cell>
          <cell r="F575" t="str">
            <v>PRESTACION DE SERVICIOS DE APOYO A LA GESTION</v>
          </cell>
          <cell r="G575" t="str">
            <v>INICIAL</v>
          </cell>
          <cell r="H575">
            <v>45084</v>
          </cell>
          <cell r="I575" t="str">
            <v>LAURA MARCELA SANABRIA MONCADA</v>
          </cell>
          <cell r="J575" t="str">
            <v>CC</v>
          </cell>
          <cell r="K575">
            <v>1019036660</v>
          </cell>
          <cell r="L575">
            <v>7</v>
          </cell>
          <cell r="N575" t="str">
            <v>N</v>
          </cell>
          <cell r="O575" t="str">
            <v>N/A</v>
          </cell>
          <cell r="P575" t="str">
            <v>N/A</v>
          </cell>
          <cell r="Q575" t="str">
            <v>N/A</v>
          </cell>
          <cell r="R575">
            <v>45085</v>
          </cell>
          <cell r="S575">
            <v>45291</v>
          </cell>
          <cell r="T575">
            <v>206</v>
          </cell>
          <cell r="U575">
            <v>45291</v>
          </cell>
          <cell r="V575" t="str">
            <v>15 TFTL/TL+4 ME O 6 SES+4 ME</v>
          </cell>
          <cell r="W575"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75"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575">
            <v>93151501</v>
          </cell>
          <cell r="AA575">
            <v>28339241</v>
          </cell>
          <cell r="AB575">
            <v>28339241</v>
          </cell>
          <cell r="AM575">
            <v>4048463</v>
          </cell>
          <cell r="AQ575" t="str">
            <v>N/A</v>
          </cell>
          <cell r="AR575">
            <v>702</v>
          </cell>
          <cell r="AS575">
            <v>45064</v>
          </cell>
          <cell r="AT575">
            <v>538445579</v>
          </cell>
          <cell r="AU575">
            <v>10070</v>
          </cell>
          <cell r="AV575">
            <v>45085</v>
          </cell>
          <cell r="AW575">
            <v>28339241</v>
          </cell>
          <cell r="AX575" t="str">
            <v>A-02-02-02-008-003-01</v>
          </cell>
          <cell r="AY575" t="str">
            <v>SERVICIOS DE CONSULTORÍA EN ADMINISTRACIÓN Y SERVICIOS DE GESTIÓN; SERVICIOS DE TECNOLOGÍA DE LA INFORMACIÓN</v>
          </cell>
          <cell r="AZ575" t="str">
            <v>ASEGURADORA SOLIDARIA DE COLOMBIA</v>
          </cell>
          <cell r="BA575" t="str">
            <v>380-47-994000136090</v>
          </cell>
          <cell r="BB575">
            <v>45085</v>
          </cell>
          <cell r="BC575" t="str">
            <v>CUMPLIMIENTO</v>
          </cell>
          <cell r="BD575">
            <v>25</v>
          </cell>
          <cell r="BE575">
            <v>7084810.25</v>
          </cell>
          <cell r="BF575">
            <v>45084</v>
          </cell>
          <cell r="BG575">
            <v>45085</v>
          </cell>
          <cell r="BH575">
            <v>45476</v>
          </cell>
          <cell r="BI575">
            <v>45085</v>
          </cell>
          <cell r="BJ575" t="str">
            <v>D. OTRAS PRESTACIONES</v>
          </cell>
          <cell r="BK575" t="str">
            <v>LEIDY JANNETH LUIS CUERVO-LUISA FERNANDA DÍAZ GONZÁLEZ RAD 20236400064913 A PARTIR DEL 13 DE OCTUBRE AL 3 DE NOVIEMBRE</v>
          </cell>
          <cell r="BM575">
            <v>53062135</v>
          </cell>
          <cell r="BN575" t="str">
            <v>GRUPO DE VALIDACIÓN DE RESULTADOS DE AUDITORÍA</v>
          </cell>
          <cell r="BO575" t="str">
            <v>GESTOR DE OPERACIONES</v>
          </cell>
          <cell r="BP575" t="str">
            <v>JENNY CAROLINA GARCIA VARON</v>
          </cell>
          <cell r="BQ575" t="str">
            <v>EN EJECUCION</v>
          </cell>
        </row>
        <row r="576">
          <cell r="C576">
            <v>180</v>
          </cell>
          <cell r="D576" t="str">
            <v>ADRES-CPS-180-2023</v>
          </cell>
          <cell r="E576" t="str">
            <v>CONTRATACION DIRECTA</v>
          </cell>
          <cell r="F576" t="str">
            <v>PRESTACION DE SERVICIOS PROFESIONALES</v>
          </cell>
          <cell r="G576" t="str">
            <v>INICIAL</v>
          </cell>
          <cell r="H576">
            <v>44945</v>
          </cell>
          <cell r="I576" t="str">
            <v>LAURA ALEJANDRA RODRIGUEZ HERNANDEZ</v>
          </cell>
          <cell r="J576" t="str">
            <v>CC</v>
          </cell>
          <cell r="K576">
            <v>1014227596</v>
          </cell>
          <cell r="L576">
            <v>5</v>
          </cell>
          <cell r="M576" t="str">
            <v>Bogotá</v>
          </cell>
          <cell r="N576" t="str">
            <v>N</v>
          </cell>
          <cell r="O576" t="str">
            <v>N/A</v>
          </cell>
          <cell r="P576" t="str">
            <v>N/A</v>
          </cell>
          <cell r="Q576" t="str">
            <v>N/A</v>
          </cell>
          <cell r="R576">
            <v>44949</v>
          </cell>
          <cell r="S576">
            <v>45068</v>
          </cell>
          <cell r="T576">
            <v>57</v>
          </cell>
          <cell r="U576">
            <v>45006</v>
          </cell>
          <cell r="V576" t="str">
            <v>11 TP+E+11 MEP</v>
          </cell>
          <cell r="W576"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576"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Y576">
            <v>117</v>
          </cell>
          <cell r="Z576">
            <v>80121610</v>
          </cell>
          <cell r="AA576">
            <v>27904000</v>
          </cell>
          <cell r="AB576">
            <v>27904000</v>
          </cell>
          <cell r="AC576">
            <v>45006</v>
          </cell>
          <cell r="AM576">
            <v>6976000</v>
          </cell>
          <cell r="AQ576" t="str">
            <v>N/A</v>
          </cell>
          <cell r="AR576">
            <v>406</v>
          </cell>
          <cell r="AS576">
            <v>44932</v>
          </cell>
          <cell r="AT576">
            <v>279040000</v>
          </cell>
          <cell r="AU576">
            <v>446</v>
          </cell>
          <cell r="AV576">
            <v>44946</v>
          </cell>
          <cell r="AW576">
            <v>27904000</v>
          </cell>
          <cell r="AX576" t="str">
            <v>A-02-02-02-008-002-01</v>
          </cell>
          <cell r="AY576" t="str">
            <v>SERVICIOS JURÍDICOS</v>
          </cell>
          <cell r="AZ576" t="str">
            <v>SEGUROS DEL ESTADO</v>
          </cell>
          <cell r="BA576" t="str">
            <v>15-44-101274005</v>
          </cell>
          <cell r="BB576">
            <v>44946</v>
          </cell>
          <cell r="BC576" t="str">
            <v>CUMPLIMIENTO</v>
          </cell>
          <cell r="BD576">
            <v>25</v>
          </cell>
          <cell r="BE576">
            <v>6976000</v>
          </cell>
          <cell r="BF576">
            <v>44945</v>
          </cell>
          <cell r="BG576">
            <v>44949</v>
          </cell>
          <cell r="BH576">
            <v>45255</v>
          </cell>
          <cell r="BI576">
            <v>44946</v>
          </cell>
          <cell r="BJ576" t="str">
            <v>O. ASESORA JURIDICA</v>
          </cell>
          <cell r="BK576" t="str">
            <v>ANGELICA MARIA VALDERRAMA MUÑOZ-MONICA YORLANY TORRES SANCHEZ RAD 20231450012733 A PARTIR DEL 1 DE MARZO DE 2023</v>
          </cell>
          <cell r="BL576" t="str">
            <v>MONICA YORLANY TORRES SANCHEZ RAD 20231450012733 A PARTIR DEL 1 DE MARZO DE 2023</v>
          </cell>
          <cell r="BM576">
            <v>1116437848</v>
          </cell>
          <cell r="BN576" t="str">
            <v>GRUPO DE COBRO COACTIVO</v>
          </cell>
          <cell r="BO576" t="str">
            <v>GESTOR DE OPERACIONES</v>
          </cell>
          <cell r="BP576" t="str">
            <v>KELLY JHOANA ITURRIAGO TORREGROSA</v>
          </cell>
          <cell r="BQ576" t="str">
            <v>TERMINADO</v>
          </cell>
          <cell r="BR576" t="str">
            <v>FEMENINO</v>
          </cell>
          <cell r="BS576" t="str">
            <v>Bogotá</v>
          </cell>
          <cell r="BT576" t="str">
            <v>Cra 50 - 152 20 T6 Apto 222</v>
          </cell>
          <cell r="BU576">
            <v>9275902</v>
          </cell>
          <cell r="BV576" t="str">
            <v>alejandrarh9169@gmail.com</v>
          </cell>
          <cell r="BW576">
            <v>33573</v>
          </cell>
          <cell r="BX576">
            <v>45247</v>
          </cell>
          <cell r="BY576">
            <v>31</v>
          </cell>
          <cell r="BZ576" t="str">
            <v>COMPENSAR</v>
          </cell>
          <cell r="CA576" t="str">
            <v>SKANDIA</v>
          </cell>
          <cell r="CB576" t="str">
            <v>POSITIVA</v>
          </cell>
          <cell r="CC576" t="str">
            <v>ABOGADA-ESP EN DERECHO
ADMINISTRATIVO</v>
          </cell>
          <cell r="CH576" t="str">
            <v>CO1.PCCNTR.4441166</v>
          </cell>
        </row>
        <row r="577">
          <cell r="C577">
            <v>105</v>
          </cell>
          <cell r="D577" t="str">
            <v>ADRES-CPS-105-2023</v>
          </cell>
          <cell r="E577" t="str">
            <v>CONTRATACION DIRECTA</v>
          </cell>
          <cell r="F577" t="str">
            <v>PRESTACION DE SERVICIOS PROFESIONALES</v>
          </cell>
          <cell r="G577" t="str">
            <v>INICIAL</v>
          </cell>
          <cell r="H577">
            <v>44949</v>
          </cell>
          <cell r="I577" t="str">
            <v>ANGIE PAOLA MORALES BARBOSA</v>
          </cell>
          <cell r="J577" t="str">
            <v>CC</v>
          </cell>
          <cell r="K577">
            <v>1014278962</v>
          </cell>
          <cell r="L577">
            <v>6</v>
          </cell>
          <cell r="M577" t="str">
            <v>Bogotá</v>
          </cell>
          <cell r="N577" t="str">
            <v>N</v>
          </cell>
          <cell r="O577" t="str">
            <v>N/A</v>
          </cell>
          <cell r="P577" t="str">
            <v>N/A</v>
          </cell>
          <cell r="Q577" t="str">
            <v>N/A</v>
          </cell>
          <cell r="R577">
            <v>44951</v>
          </cell>
          <cell r="S577">
            <v>45070</v>
          </cell>
          <cell r="T577">
            <v>119</v>
          </cell>
          <cell r="U577">
            <v>45070</v>
          </cell>
          <cell r="V577" t="str">
            <v>14 TP</v>
          </cell>
          <cell r="W577" t="str">
            <v>Prestar los servicios profesionales a la Dirección de Otras Prestaciones de la ADRES. en la revisión documental. proyección. alistamiento y culminación de respuestas a las comunicaciones recibidas por personas naturales o jurídicas derivadas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apoyar cuando se requiera el proceso de reintegro de recursos a favor del sistema por recobros apropiados o reconocidos sin justa causa. en el sistema de información destinado para tal fin y demás actividades administrativas designadas</v>
          </cell>
          <cell r="X577" t="str">
            <v>1. Apoyar con la revisión y respuesta a las peticiones asignadas a través del ORFEO y PQRSD; relacionados con reclamaciones presentadas ante el FOSYGA – ADRES. 2. Apoyar la proyección de las comunicaciones o respuestas que se requieran emitir durante el trámite de radicación de las reclamaciones que son presentadas por concepto de servicios de salud. indemnizaciones y otros gastos con ocasión de los eventos descritos en el artículo 167 de la Ley 100 de 1993. 3. Realizar actividades relacionadas con el alistamiento para la entrega de las reclamaciones radicadas al operador de custodia documental o a los reclamantes cuando proceda. 4. Apoyar en las actividades de verificación de calidad de la información capturada en el formulario de radicación de reclamaciones de personas naturales y realizar los ajustes a que haya lugar. 5. Realizar las actividades relacionadas con los trámites validación documental y las demás derivadas del proceso de reclamaciones presentadas por servicios médicos. indemnización y gastos derivados de accidentes de tránsito ocasionados por vehículos sin identificar o sin SOAT. eventos catastróficos de origen natural. eventos terroristas y demás eventos aprobados por el Ministerio de Salud y Protección Social. 6. Llevar a cabo la verificación de los soportes requeridos para la presentación de los documentos aportados por el reclamante y emitir observaciones a las causales de objeción aplicables por este concepto cuando haya lugar. 7. Analizar las reclamaciones. recobros o cuentas que le sean asignadas junto con los respectivos soportes. 8. Participar y apoyar en las capacitaciones que se desarrollen durante el proceso de radicación de reclamaciones que son presentadas por concepto de servicios de salud. indemnizaciones y otros gastos con ocasión de los eventos descritos en el artículo 167 de la Ley 100 de 1993. 9. Brindar apoyo en las demás actividades que se derive</v>
          </cell>
          <cell r="Y577">
            <v>284</v>
          </cell>
          <cell r="Z577">
            <v>93151501</v>
          </cell>
          <cell r="AA577">
            <v>19746224</v>
          </cell>
          <cell r="AB577">
            <v>19746224</v>
          </cell>
          <cell r="AM577">
            <v>4936556</v>
          </cell>
          <cell r="AQ577" t="str">
            <v>N/A</v>
          </cell>
          <cell r="AR577">
            <v>468</v>
          </cell>
          <cell r="AS577">
            <v>44936</v>
          </cell>
          <cell r="AT577">
            <v>19746224</v>
          </cell>
          <cell r="AU577">
            <v>468</v>
          </cell>
          <cell r="AV577">
            <v>44949</v>
          </cell>
          <cell r="AW577">
            <v>19746224</v>
          </cell>
          <cell r="AX577" t="str">
            <v>A-02-02-02-008-003-01</v>
          </cell>
          <cell r="AY577" t="str">
            <v>SERVICIOS DE CONSULTORÍA EN ADMINISTRACIÓN Y SERVICIOS DE GESTIÓN; SERVICIOS DE TECNOLOGÍA DE LA INFORMACIÓN</v>
          </cell>
          <cell r="AZ577" t="str">
            <v>SEGUROS DEL ESTADO</v>
          </cell>
          <cell r="BA577" t="str">
            <v>14-46-101083996</v>
          </cell>
          <cell r="BB577">
            <v>44950</v>
          </cell>
          <cell r="BC577" t="str">
            <v>CUMPLIMIENTO</v>
          </cell>
          <cell r="BD577">
            <v>25</v>
          </cell>
          <cell r="BE577">
            <v>4936556</v>
          </cell>
          <cell r="BF577">
            <v>44949</v>
          </cell>
          <cell r="BG577">
            <v>44951</v>
          </cell>
          <cell r="BH577">
            <v>45260</v>
          </cell>
          <cell r="BI577">
            <v>44951</v>
          </cell>
          <cell r="BJ577" t="str">
            <v>D. OTRAS PRESTACIONES</v>
          </cell>
          <cell r="BK577" t="str">
            <v>PAOLA ANDREA CESPEDES FORERO-ANDREA RODRÍGUEZ SIERRA RAD 20231450020123 A PARTIR DEL  10 DE ABRIL AL 1 DE MAYO DE 2023</v>
          </cell>
          <cell r="BM577">
            <v>52536438</v>
          </cell>
          <cell r="BN577" t="str">
            <v>GRUPO DE VERIFICACIÓN Y AUDITORÍA DE CUENTAS</v>
          </cell>
          <cell r="BO577" t="str">
            <v>GESTOR DE OPERACIONES</v>
          </cell>
          <cell r="BP577" t="str">
            <v>ESPERANZA RODRIGUEZ ROLDAN</v>
          </cell>
          <cell r="BQ577" t="str">
            <v>TERMINADO</v>
          </cell>
          <cell r="BR577" t="str">
            <v>FEMENINO</v>
          </cell>
          <cell r="BS577" t="str">
            <v>Bogotá</v>
          </cell>
          <cell r="BT577" t="str">
            <v>Cl 65 No 105 - 64</v>
          </cell>
          <cell r="BU577">
            <v>3118926344</v>
          </cell>
          <cell r="BV577" t="str">
            <v>moralesangie064@gmail.com</v>
          </cell>
          <cell r="BW577">
            <v>35217</v>
          </cell>
          <cell r="BX577">
            <v>45247</v>
          </cell>
          <cell r="BY577">
            <v>27</v>
          </cell>
          <cell r="BZ577" t="str">
            <v>COMPENSAR</v>
          </cell>
          <cell r="CA577" t="str">
            <v>PORVENIR</v>
          </cell>
          <cell r="CB577" t="str">
            <v>POSITIVA</v>
          </cell>
          <cell r="CC577" t="str">
            <v>PSICOLOGIA</v>
          </cell>
          <cell r="CH577" t="str">
            <v>CO1.PCCNTR.4441053</v>
          </cell>
        </row>
        <row r="578">
          <cell r="C578">
            <v>953</v>
          </cell>
          <cell r="D578" t="str">
            <v>ADRES-CPS-953-2023</v>
          </cell>
          <cell r="E578" t="str">
            <v>CONTRATACION DIRECTA</v>
          </cell>
          <cell r="F578" t="str">
            <v>PRESTACION DE SERVICIOS PROFESIONALES</v>
          </cell>
          <cell r="G578" t="str">
            <v>INICIAL</v>
          </cell>
          <cell r="H578">
            <v>45203</v>
          </cell>
          <cell r="I578" t="str">
            <v>LAURA VICTORIA CACERES PERDOMO</v>
          </cell>
          <cell r="J578" t="str">
            <v>CC</v>
          </cell>
          <cell r="K578">
            <v>1110540083</v>
          </cell>
          <cell r="M578" t="str">
            <v>Bogotá</v>
          </cell>
          <cell r="N578" t="str">
            <v>N</v>
          </cell>
          <cell r="O578" t="str">
            <v>N/A</v>
          </cell>
          <cell r="P578" t="str">
            <v>N/A</v>
          </cell>
          <cell r="Q578" t="str">
            <v>N/A</v>
          </cell>
          <cell r="R578">
            <v>45205</v>
          </cell>
          <cell r="S578">
            <v>45291</v>
          </cell>
          <cell r="T578">
            <v>86</v>
          </cell>
          <cell r="U578">
            <v>45291</v>
          </cell>
          <cell r="V578">
            <v>13</v>
          </cell>
          <cell r="W578" t="str">
            <v>Prestar servicios profesionales a la Administradora de los Recursos del Sistema General de Seguridad Social en Salud- ADRES- en la organización y consolidación de la información obtenida de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así como en otras actividades de auditoría y análisis de la información requeridas por la Dirección General</v>
          </cell>
          <cell r="Y578">
            <v>1065</v>
          </cell>
          <cell r="Z578">
            <v>93151501</v>
          </cell>
          <cell r="AA578">
            <v>15833333</v>
          </cell>
          <cell r="AB578">
            <v>15833333</v>
          </cell>
          <cell r="AM578">
            <v>5000000</v>
          </cell>
          <cell r="AQ578" t="str">
            <v>N/A</v>
          </cell>
          <cell r="AR578">
            <v>883</v>
          </cell>
          <cell r="AS578">
            <v>45191</v>
          </cell>
          <cell r="AT578">
            <v>18139755</v>
          </cell>
          <cell r="AU578">
            <v>25424</v>
          </cell>
          <cell r="AV578">
            <v>45204</v>
          </cell>
          <cell r="AW578">
            <v>15833333</v>
          </cell>
          <cell r="AX578" t="str">
            <v>A-02-02-02-008-003-01</v>
          </cell>
          <cell r="AY578" t="str">
            <v>SERVICIOS DE CONSULTORÍA EN ADMINISTRACIÓN Y SERVICIOS DE GESTIÓN; SERVICIOS DE TECNOLOGÍA DE LA INFORMACIÓN</v>
          </cell>
          <cell r="AZ578" t="str">
            <v>SEGUROS DEL ESTADO</v>
          </cell>
          <cell r="BA578" t="str">
            <v>25-46-101029731</v>
          </cell>
          <cell r="BB578">
            <v>45204</v>
          </cell>
          <cell r="BC578" t="str">
            <v>CUMPLIMIENTO</v>
          </cell>
          <cell r="BD578">
            <v>25</v>
          </cell>
          <cell r="BE578">
            <v>3958333.25</v>
          </cell>
          <cell r="BF578">
            <v>45201</v>
          </cell>
          <cell r="BG578">
            <v>45204</v>
          </cell>
          <cell r="BH578">
            <v>45473</v>
          </cell>
          <cell r="BI578">
            <v>45205</v>
          </cell>
          <cell r="BJ578" t="str">
            <v>D. GENERAL</v>
          </cell>
          <cell r="BK578" t="str">
            <v>YASMIN CECILIA ESCAMILLA BADILLO</v>
          </cell>
          <cell r="BM578">
            <v>32769928</v>
          </cell>
          <cell r="BN578" t="str">
            <v>ASESORA</v>
          </cell>
          <cell r="BO578" t="str">
            <v>DIRECCION GENERAL</v>
          </cell>
          <cell r="BP578" t="str">
            <v>KELLY JHOANA ITURRIAGO TORREGROSA</v>
          </cell>
          <cell r="BQ578" t="str">
            <v>EN EJECUCION</v>
          </cell>
          <cell r="BR578" t="str">
            <v>FEMENINO</v>
          </cell>
        </row>
        <row r="579">
          <cell r="C579">
            <v>309</v>
          </cell>
          <cell r="D579" t="str">
            <v>ADRES-CPS-309-2023</v>
          </cell>
          <cell r="E579" t="str">
            <v>CONTRATACION DIRECTA</v>
          </cell>
          <cell r="F579" t="str">
            <v>PRESTACION DE SERVICIOS PROFESIONALES</v>
          </cell>
          <cell r="G579" t="str">
            <v>INICIAL</v>
          </cell>
          <cell r="H579">
            <v>44966</v>
          </cell>
          <cell r="I579" t="str">
            <v>JENNY PAOLA PORTUGAL FORERO</v>
          </cell>
          <cell r="J579" t="str">
            <v>CC</v>
          </cell>
          <cell r="K579">
            <v>1015397352</v>
          </cell>
          <cell r="L579">
            <v>7</v>
          </cell>
          <cell r="M579" t="str">
            <v>Bogotá</v>
          </cell>
          <cell r="N579" t="str">
            <v>N</v>
          </cell>
          <cell r="O579" t="str">
            <v>N/A</v>
          </cell>
          <cell r="P579" t="str">
            <v>N/A</v>
          </cell>
          <cell r="Q579" t="str">
            <v>N/A</v>
          </cell>
          <cell r="R579">
            <v>44970</v>
          </cell>
          <cell r="S579">
            <v>45089</v>
          </cell>
          <cell r="T579">
            <v>119</v>
          </cell>
          <cell r="U579">
            <v>45089</v>
          </cell>
          <cell r="V579" t="str">
            <v>13 TP+25 MEP</v>
          </cell>
          <cell r="W579"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57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579">
            <v>243</v>
          </cell>
          <cell r="Z579">
            <v>93151501</v>
          </cell>
          <cell r="AA579">
            <v>20731148</v>
          </cell>
          <cell r="AB579">
            <v>20731148</v>
          </cell>
          <cell r="AM579">
            <v>5182787</v>
          </cell>
          <cell r="AQ579" t="str">
            <v>N/A</v>
          </cell>
          <cell r="AR579">
            <v>449</v>
          </cell>
          <cell r="AS579">
            <v>44936</v>
          </cell>
          <cell r="AT579">
            <v>539009848</v>
          </cell>
          <cell r="AU579">
            <v>2550</v>
          </cell>
          <cell r="AV579">
            <v>44966</v>
          </cell>
          <cell r="AW579">
            <v>20731148</v>
          </cell>
          <cell r="AX579" t="str">
            <v>A-02-02-02-008-003-01</v>
          </cell>
          <cell r="AY579" t="str">
            <v>SERVICIOS DE CONSULTORÍA EN ADMINISTRACIÓN Y SERVICIOS DE GESTIÓN; SERVICIOS DE TECNOLOGÍA DE LA INFORMACIÓN</v>
          </cell>
          <cell r="AZ579" t="str">
            <v>SEGUROS DEL ESTADO</v>
          </cell>
          <cell r="BA579" t="str">
            <v>14-44-101174397</v>
          </cell>
          <cell r="BB579">
            <v>44966</v>
          </cell>
          <cell r="BC579" t="str">
            <v>CUMPLIMIENTO</v>
          </cell>
          <cell r="BD579">
            <v>25</v>
          </cell>
          <cell r="BE579">
            <v>5182787</v>
          </cell>
          <cell r="BF579">
            <v>44966</v>
          </cell>
          <cell r="BG579">
            <v>44967</v>
          </cell>
          <cell r="BH579">
            <v>45290</v>
          </cell>
          <cell r="BI579">
            <v>44968</v>
          </cell>
          <cell r="BJ579" t="str">
            <v>D. OTRAS PRESTACIONES</v>
          </cell>
          <cell r="BK579" t="str">
            <v>LEIDY JANNETH LUIS CUERVO</v>
          </cell>
          <cell r="BM579">
            <v>53062135</v>
          </cell>
          <cell r="BN579" t="str">
            <v>GRUPO DE VALIDACIÓN DE RESULTADOS DE AUDITORÍA</v>
          </cell>
          <cell r="BO579" t="str">
            <v>GESTOR DE OPERACIONES</v>
          </cell>
          <cell r="BP579" t="str">
            <v>KARLA MAYELIS MENGUAL REDONDO</v>
          </cell>
          <cell r="BQ579" t="str">
            <v>TERMINADO</v>
          </cell>
          <cell r="BR579" t="str">
            <v>FEMENINO</v>
          </cell>
          <cell r="BS579" t="str">
            <v>Bogotá</v>
          </cell>
          <cell r="BT579" t="str">
            <v>Cra 6 b este No 46 b -21 sur bogota</v>
          </cell>
          <cell r="BU579">
            <v>3102753605</v>
          </cell>
          <cell r="BV579" t="str">
            <v>jenny_28106@hotmail.com</v>
          </cell>
          <cell r="BW579">
            <v>31774</v>
          </cell>
          <cell r="BX579">
            <v>45247</v>
          </cell>
          <cell r="BY579">
            <v>36</v>
          </cell>
          <cell r="BZ579" t="str">
            <v>COMPENSAR</v>
          </cell>
          <cell r="CA579" t="str">
            <v>PORVENIR</v>
          </cell>
          <cell r="CB579" t="str">
            <v>POSITIVA</v>
          </cell>
          <cell r="CC579" t="str">
            <v>CONTADURIA PUBLICA</v>
          </cell>
          <cell r="CH579" t="str">
            <v>CO1.PCCNTR.4585198</v>
          </cell>
        </row>
        <row r="580">
          <cell r="C580">
            <v>502</v>
          </cell>
          <cell r="D580" t="str">
            <v>ADRES-CPS-502-2023</v>
          </cell>
          <cell r="E580" t="str">
            <v>CONTRATACION DIRECTA</v>
          </cell>
          <cell r="F580" t="str">
            <v>PRESTACION DE SERVICIOS PROFESIONALES</v>
          </cell>
          <cell r="G580" t="str">
            <v>INICIAL</v>
          </cell>
          <cell r="H580">
            <v>45064</v>
          </cell>
          <cell r="I580" t="str">
            <v>LEIDY JOHANNA LOZANO PINZON</v>
          </cell>
          <cell r="J580" t="str">
            <v>CC</v>
          </cell>
          <cell r="K580">
            <v>1016036314</v>
          </cell>
          <cell r="L580">
            <v>2</v>
          </cell>
          <cell r="M580" t="str">
            <v>Bogotá</v>
          </cell>
          <cell r="N580" t="str">
            <v>N</v>
          </cell>
          <cell r="O580" t="str">
            <v>N/A</v>
          </cell>
          <cell r="P580" t="str">
            <v>N/A</v>
          </cell>
          <cell r="Q580" t="str">
            <v>N/A</v>
          </cell>
          <cell r="R580">
            <v>45065</v>
          </cell>
          <cell r="S580">
            <v>45291</v>
          </cell>
          <cell r="T580">
            <v>226</v>
          </cell>
          <cell r="U580">
            <v>45291</v>
          </cell>
          <cell r="V580" t="str">
            <v>13 TP+25 MEP</v>
          </cell>
          <cell r="W580"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8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80">
            <v>93151501</v>
          </cell>
          <cell r="AA580">
            <v>49236477</v>
          </cell>
          <cell r="AB580">
            <v>49236477</v>
          </cell>
          <cell r="AM580">
            <v>5182787</v>
          </cell>
          <cell r="AQ580" t="str">
            <v>N/A</v>
          </cell>
          <cell r="AR580">
            <v>604</v>
          </cell>
          <cell r="AS580">
            <v>45016</v>
          </cell>
          <cell r="AT580">
            <v>2806479189</v>
          </cell>
          <cell r="AU580">
            <v>8135</v>
          </cell>
          <cell r="AV580">
            <v>45065</v>
          </cell>
          <cell r="AW580">
            <v>49236477</v>
          </cell>
          <cell r="AX580" t="str">
            <v>A-02-02-02-008-003-01</v>
          </cell>
          <cell r="AY580" t="str">
            <v>SERVICIOS DE CONSULTORÍA EN ADMINISTRACIÓN Y SERVICIOS DE GESTIÓN; SERVICIOS DE TECNOLOGÍA DE LA INFORMACIÓN</v>
          </cell>
          <cell r="AZ580" t="str">
            <v>SEGUROS DEL ESTADO</v>
          </cell>
          <cell r="BA580" t="str">
            <v>14-44-101182547</v>
          </cell>
          <cell r="BB580">
            <v>45064</v>
          </cell>
          <cell r="BC580" t="str">
            <v>CUMPLIMIENTO</v>
          </cell>
          <cell r="BD580">
            <v>25</v>
          </cell>
          <cell r="BE580">
            <v>12309119.25</v>
          </cell>
          <cell r="BF580">
            <v>45064</v>
          </cell>
          <cell r="BG580" t="str">
            <v>1905/2023</v>
          </cell>
          <cell r="BH580">
            <v>45483</v>
          </cell>
          <cell r="BI580">
            <v>45065</v>
          </cell>
          <cell r="BJ580" t="str">
            <v>D. OTRAS PRESTACIONES</v>
          </cell>
          <cell r="BK580" t="str">
            <v>LUISA FERNANDA DIAZ GONZALEZ</v>
          </cell>
          <cell r="BM580">
            <v>1032399404</v>
          </cell>
          <cell r="BN580" t="str">
            <v>D. OTRAS PRESTACIONES</v>
          </cell>
          <cell r="BO580" t="str">
            <v>GESTOR DE OPERACIONES</v>
          </cell>
          <cell r="BP580" t="str">
            <v>DIANA CAROLINA BONILLA RODRIGUEZ</v>
          </cell>
          <cell r="BQ580" t="str">
            <v>EN EJECUCION</v>
          </cell>
          <cell r="BX580">
            <v>45247</v>
          </cell>
          <cell r="BY580">
            <v>123</v>
          </cell>
        </row>
        <row r="581">
          <cell r="C581">
            <v>511</v>
          </cell>
          <cell r="D581" t="str">
            <v>ADRES-CPS-511-2023</v>
          </cell>
          <cell r="E581" t="str">
            <v>CONTRATACION DIRECTA</v>
          </cell>
          <cell r="F581" t="str">
            <v>PRESTACION DE SERVICIOS PROFESIONALES</v>
          </cell>
          <cell r="G581" t="str">
            <v>INICIAL</v>
          </cell>
          <cell r="H581">
            <v>45065</v>
          </cell>
          <cell r="I581" t="str">
            <v>LEIDY JOHANNA ROJAS ROA</v>
          </cell>
          <cell r="J581" t="str">
            <v>CC</v>
          </cell>
          <cell r="K581">
            <v>1016073874</v>
          </cell>
          <cell r="L581">
            <v>2</v>
          </cell>
          <cell r="M581" t="str">
            <v>Bogotá</v>
          </cell>
          <cell r="N581" t="str">
            <v>N</v>
          </cell>
          <cell r="O581" t="str">
            <v>N/A</v>
          </cell>
          <cell r="P581" t="str">
            <v>N/A</v>
          </cell>
          <cell r="Q581" t="str">
            <v>N/A</v>
          </cell>
          <cell r="R581">
            <v>45070</v>
          </cell>
          <cell r="S581">
            <v>45291</v>
          </cell>
          <cell r="T581">
            <v>221</v>
          </cell>
          <cell r="U581">
            <v>45291</v>
          </cell>
          <cell r="V581" t="str">
            <v>14 TP</v>
          </cell>
          <cell r="W581" t="str">
            <v>Prestar los servicios profesionales a la Dirección de Gestión de los Recursos Financieros de Salud en las actividades que soportan la contabilidad, las conciliaciones bancarias y los estados financieros de la ADRES</v>
          </cell>
          <cell r="X581"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Y581"/>
          <cell r="Z581">
            <v>93151501</v>
          </cell>
          <cell r="AA581">
            <v>38182992</v>
          </cell>
          <cell r="AB581">
            <v>38182992</v>
          </cell>
          <cell r="AC581"/>
          <cell r="AD581"/>
          <cell r="AE581"/>
          <cell r="AF581"/>
          <cell r="AG581"/>
          <cell r="AH581"/>
          <cell r="AI581"/>
          <cell r="AJ581"/>
          <cell r="AK581"/>
          <cell r="AL581"/>
          <cell r="AM581">
            <v>4772874</v>
          </cell>
          <cell r="AN581"/>
          <cell r="AO581"/>
          <cell r="AP581"/>
          <cell r="AQ581" t="str">
            <v>N/A</v>
          </cell>
          <cell r="AR581">
            <v>616</v>
          </cell>
          <cell r="AS581">
            <v>45034</v>
          </cell>
          <cell r="AT581">
            <v>76365984</v>
          </cell>
          <cell r="AU581">
            <v>8142</v>
          </cell>
          <cell r="AV581">
            <v>45065</v>
          </cell>
          <cell r="AW581">
            <v>38182992</v>
          </cell>
          <cell r="AX581" t="str">
            <v>A-02-02-02-008-003-09</v>
          </cell>
          <cell r="AY581" t="str">
            <v>OTROS SERVICIOS PROFESIONALES Y TÉCNICOS N.C.P.</v>
          </cell>
          <cell r="AZ581" t="str">
            <v>SEGUROS DEL ESTADO</v>
          </cell>
          <cell r="BA581" t="str">
            <v>11-44-101202021</v>
          </cell>
          <cell r="BB581">
            <v>45070</v>
          </cell>
          <cell r="BC581" t="str">
            <v>CUMPLIMIENTO</v>
          </cell>
          <cell r="BD581">
            <v>25</v>
          </cell>
          <cell r="BE581">
            <v>9545748</v>
          </cell>
          <cell r="BF581">
            <v>45065</v>
          </cell>
          <cell r="BG581">
            <v>45070</v>
          </cell>
          <cell r="BH581">
            <v>45473</v>
          </cell>
          <cell r="BI581">
            <v>45070</v>
          </cell>
          <cell r="BJ581" t="str">
            <v>D. DE GESTION DE LOS RECURSOS FINANCIEROS DE LA SALUD</v>
          </cell>
          <cell r="BK581" t="str">
            <v>MARIA MARGARITA BRAVO ROBAYO</v>
          </cell>
          <cell r="BM581">
            <v>39740635</v>
          </cell>
          <cell r="BN581" t="str">
            <v>GRUPO DE GESTION CONTABLE Y CONTROL DE RECURSOS</v>
          </cell>
          <cell r="BO581" t="str">
            <v>GESTOR DE OPERACIONES</v>
          </cell>
          <cell r="BP581" t="str">
            <v>ROSA ELIANA RODRIGUEZ BERNAL</v>
          </cell>
          <cell r="BQ581" t="str">
            <v>EN EJECUCION</v>
          </cell>
          <cell r="BR581"/>
          <cell r="BS581"/>
          <cell r="BT581"/>
          <cell r="BU581"/>
          <cell r="BV581"/>
          <cell r="BW581"/>
          <cell r="BX581">
            <v>45247</v>
          </cell>
          <cell r="BY581">
            <v>123</v>
          </cell>
          <cell r="BZ581"/>
          <cell r="CA581"/>
          <cell r="CB581"/>
          <cell r="CC581"/>
          <cell r="CD581"/>
          <cell r="CE581"/>
          <cell r="CF581"/>
          <cell r="CG581"/>
          <cell r="CH581"/>
          <cell r="CI581"/>
          <cell r="CJ581"/>
          <cell r="CK581"/>
          <cell r="CL581"/>
          <cell r="CM581"/>
          <cell r="CN581"/>
          <cell r="CO581"/>
        </row>
        <row r="582">
          <cell r="C582">
            <v>128</v>
          </cell>
          <cell r="D582" t="str">
            <v>ADRES-CPS-128-2023</v>
          </cell>
          <cell r="E582" t="str">
            <v>CONTRATACION DIRECTA</v>
          </cell>
          <cell r="F582" t="str">
            <v>PRESTACION DE SERVICIOS DE APOYO A LA GESTION</v>
          </cell>
          <cell r="G582" t="str">
            <v>INICIAL</v>
          </cell>
          <cell r="H582">
            <v>44946</v>
          </cell>
          <cell r="I582" t="str">
            <v>CAMILO ANDRES SANCHEZ ESPITIA</v>
          </cell>
          <cell r="J582" t="str">
            <v>CC</v>
          </cell>
          <cell r="K582">
            <v>1015409388</v>
          </cell>
          <cell r="L582">
            <v>5</v>
          </cell>
          <cell r="M582" t="str">
            <v>Bogotá</v>
          </cell>
          <cell r="N582" t="str">
            <v>N</v>
          </cell>
          <cell r="O582" t="str">
            <v>N/A</v>
          </cell>
          <cell r="P582" t="str">
            <v>N/A</v>
          </cell>
          <cell r="Q582" t="str">
            <v>N/A</v>
          </cell>
          <cell r="R582">
            <v>44946</v>
          </cell>
          <cell r="S582">
            <v>45065</v>
          </cell>
          <cell r="T582">
            <v>119</v>
          </cell>
          <cell r="U582">
            <v>45065</v>
          </cell>
          <cell r="V582" t="str">
            <v xml:space="preserve"> 14A TFT/TL+21 ME O 6 SES + 21 ME</v>
          </cell>
          <cell r="W582"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582"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Y582">
            <v>76</v>
          </cell>
          <cell r="Z582">
            <v>93151501</v>
          </cell>
          <cell r="AA582">
            <v>19091496</v>
          </cell>
          <cell r="AB582">
            <v>19091496</v>
          </cell>
          <cell r="AM582">
            <v>4772874</v>
          </cell>
          <cell r="AQ582" t="str">
            <v>N/A</v>
          </cell>
          <cell r="AR582">
            <v>409</v>
          </cell>
          <cell r="AS582">
            <v>44932</v>
          </cell>
          <cell r="AT582">
            <v>95457480</v>
          </cell>
          <cell r="AU582">
            <v>448</v>
          </cell>
          <cell r="AV582">
            <v>44946</v>
          </cell>
          <cell r="AW582">
            <v>19091496</v>
          </cell>
          <cell r="AX582" t="str">
            <v>A-02-02-02-008- 003-09</v>
          </cell>
          <cell r="AY582" t="str">
            <v>OTROS SERVICIOS PROFESIONALES Y TÉCNICOS N.C.P</v>
          </cell>
          <cell r="AZ582" t="str">
            <v>SEGUROS DEL ESTADO</v>
          </cell>
          <cell r="BA582" t="str">
            <v>25-46-101024873</v>
          </cell>
          <cell r="BB582">
            <v>44946</v>
          </cell>
          <cell r="BC582" t="str">
            <v>CUMPLIMIENTO</v>
          </cell>
          <cell r="BD582">
            <v>25</v>
          </cell>
          <cell r="BE582">
            <v>4772874</v>
          </cell>
          <cell r="BF582">
            <v>44946</v>
          </cell>
          <cell r="BG582">
            <v>44946</v>
          </cell>
          <cell r="BH582">
            <v>45261</v>
          </cell>
          <cell r="BI582">
            <v>44946</v>
          </cell>
          <cell r="BJ582" t="str">
            <v>D. DE GESTION DE LOS RECURSOS FINANCIEROS DE LA SALUD</v>
          </cell>
          <cell r="BK582" t="str">
            <v>ANGELICA MARIA LONDOÑO GUEVARA-RAFAEL GUILLERMO ANAYA SANTRICH RAD 20231450013113 A PARTIR DEL 1 DE MARZO DE 2023</v>
          </cell>
          <cell r="BL582" t="str">
            <v>RAFAEL GUILLERMO ANAYA SANTRICH RAD 20231450013113 A PARTIR DEL 1 DE MARZO DE 2023</v>
          </cell>
          <cell r="BM582">
            <v>31575313</v>
          </cell>
          <cell r="BN582" t="str">
            <v>GRUPO DE GESTION DE PAGO Y PORTAFOLIO</v>
          </cell>
          <cell r="BO582" t="str">
            <v>GESTOR DE OPERACIONES</v>
          </cell>
          <cell r="BP582" t="str">
            <v>LAURA SANCHEZ SANTAMARIA</v>
          </cell>
          <cell r="BQ582" t="str">
            <v>TERMINADO</v>
          </cell>
          <cell r="BR582" t="str">
            <v>MASCULINO</v>
          </cell>
          <cell r="BS582" t="str">
            <v>Bogotá</v>
          </cell>
          <cell r="BT582" t="str">
            <v>Cra 57 A No 71-46 Apto 303</v>
          </cell>
          <cell r="BU582">
            <v>3132304921</v>
          </cell>
          <cell r="BV582" t="str">
            <v>camilo1112_7@hotmail.com</v>
          </cell>
          <cell r="BW582">
            <v>32427</v>
          </cell>
          <cell r="BX582">
            <v>45247</v>
          </cell>
          <cell r="BY582">
            <v>35</v>
          </cell>
          <cell r="BZ582" t="str">
            <v>FAMISANAR</v>
          </cell>
          <cell r="CA582" t="str">
            <v>COLFONDOS</v>
          </cell>
          <cell r="CB582" t="str">
            <v>POSITIVA</v>
          </cell>
          <cell r="CC582" t="str">
            <v>8 SEMESTRES ING DE SISTEMAS</v>
          </cell>
          <cell r="CH582" t="str">
            <v>CO1.PCCNTR.4442567</v>
          </cell>
        </row>
        <row r="583">
          <cell r="C583">
            <v>847</v>
          </cell>
          <cell r="D583" t="str">
            <v>ADRES-CPS-847-2023</v>
          </cell>
          <cell r="E583" t="str">
            <v>CONTRATACION DIRECTA</v>
          </cell>
          <cell r="F583" t="str">
            <v>PRESTACION DE SERVICIOS PROFESIONALES</v>
          </cell>
          <cell r="G583" t="str">
            <v>INICIAL</v>
          </cell>
          <cell r="H583">
            <v>45097</v>
          </cell>
          <cell r="I583" t="str">
            <v>LEIDY JULIETH NEIRA HINCAPIE</v>
          </cell>
          <cell r="J583" t="str">
            <v>CC</v>
          </cell>
          <cell r="K583">
            <v>1075208563</v>
          </cell>
          <cell r="L583">
            <v>3</v>
          </cell>
          <cell r="N583" t="str">
            <v>N</v>
          </cell>
          <cell r="O583" t="str">
            <v>N/A</v>
          </cell>
          <cell r="P583" t="str">
            <v>N/A</v>
          </cell>
          <cell r="Q583" t="str">
            <v>N/A</v>
          </cell>
          <cell r="R583">
            <v>45099</v>
          </cell>
          <cell r="S583">
            <v>45291</v>
          </cell>
          <cell r="T583">
            <v>192</v>
          </cell>
          <cell r="U583">
            <v>45291</v>
          </cell>
          <cell r="W583"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583"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583">
            <v>93151501</v>
          </cell>
          <cell r="AA583">
            <v>36279509</v>
          </cell>
          <cell r="AB583">
            <v>36279509</v>
          </cell>
          <cell r="AM583">
            <v>5182787</v>
          </cell>
          <cell r="AQ583" t="str">
            <v>N/A</v>
          </cell>
          <cell r="AR583">
            <v>724</v>
          </cell>
          <cell r="AS583">
            <v>45065</v>
          </cell>
          <cell r="AT583">
            <v>362795090</v>
          </cell>
          <cell r="AU583">
            <v>10233</v>
          </cell>
          <cell r="AV583">
            <v>45098</v>
          </cell>
          <cell r="AW583">
            <v>36279509</v>
          </cell>
          <cell r="AX583" t="str">
            <v>A-02-02-02-008-003-01</v>
          </cell>
          <cell r="AY583" t="str">
            <v>SERVICIOS DE CONSULTORÍA EN ADMINISTRACIÓN Y SERVICIOS DE GESTIÓN; SERVICIOS DE TECNOLOGÍA DE LA INFORMACIÓN</v>
          </cell>
          <cell r="AZ583" t="str">
            <v>SEGUROS DEL ESTADO</v>
          </cell>
          <cell r="BA583" t="str">
            <v>11-46-101037457</v>
          </cell>
          <cell r="BB583">
            <v>45098</v>
          </cell>
          <cell r="BC583" t="str">
            <v>CUMPLIMIENTO</v>
          </cell>
          <cell r="BD583">
            <v>25</v>
          </cell>
          <cell r="BE583">
            <v>9069877.25</v>
          </cell>
          <cell r="BF583">
            <v>45098</v>
          </cell>
          <cell r="BG583">
            <v>45098</v>
          </cell>
          <cell r="BH583">
            <v>45505</v>
          </cell>
          <cell r="BI583">
            <v>45099</v>
          </cell>
          <cell r="BJ583" t="str">
            <v>D. OTRAS PRESTACIONES</v>
          </cell>
          <cell r="BK583" t="str">
            <v>MAURICIO PAEZ VILLALBA</v>
          </cell>
          <cell r="BL583"/>
          <cell r="BM583">
            <v>1010178182</v>
          </cell>
          <cell r="BN583" t="str">
            <v>GRUPO DE VERIFICACIÓN Y AUDITORÍA DE CUENTAS</v>
          </cell>
          <cell r="BO583" t="str">
            <v>GESTOR DE OPERACIONES</v>
          </cell>
          <cell r="BP583" t="str">
            <v>ESPERANZA RODRIGUEZ ROLDAN</v>
          </cell>
          <cell r="BQ583" t="str">
            <v>EN EJECUCION</v>
          </cell>
        </row>
        <row r="584">
          <cell r="C584">
            <v>148</v>
          </cell>
          <cell r="D584" t="str">
            <v>ADRES-CPS-148-2023</v>
          </cell>
          <cell r="E584" t="str">
            <v>CONTRATACION DIRECTA</v>
          </cell>
          <cell r="F584" t="str">
            <v>PRESTACION DE SERVICIOS PROFESIONALES</v>
          </cell>
          <cell r="G584" t="str">
            <v>INICIAL</v>
          </cell>
          <cell r="H584">
            <v>44950</v>
          </cell>
          <cell r="I584" t="str">
            <v>GERMAN AUGUSTO SILVA PEDRAZA</v>
          </cell>
          <cell r="J584" t="str">
            <v>CC</v>
          </cell>
          <cell r="K584">
            <v>1015413393</v>
          </cell>
          <cell r="L584">
            <v>8</v>
          </cell>
          <cell r="M584" t="str">
            <v>Bogotá</v>
          </cell>
          <cell r="N584" t="str">
            <v>N</v>
          </cell>
          <cell r="O584" t="str">
            <v>N/A</v>
          </cell>
          <cell r="P584" t="str">
            <v>N/A</v>
          </cell>
          <cell r="Q584" t="str">
            <v>N/A</v>
          </cell>
          <cell r="R584">
            <v>44952</v>
          </cell>
          <cell r="S584">
            <v>45071</v>
          </cell>
          <cell r="T584">
            <v>119</v>
          </cell>
          <cell r="U584">
            <v>45071</v>
          </cell>
          <cell r="V584" t="str">
            <v>6 TP+E+41 MEPR</v>
          </cell>
          <cell r="W584" t="str">
            <v>Prestar servicios profesionales para apoyar el desarrollo e implementación de nuevas soluciones que se requieran para la operación y fortalecimiento de los procesos misionales de la Entidad</v>
          </cell>
          <cell r="X584"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Craonogramas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
6. Brindar el acompañamiento técnico de estabilización de las aplicaciones. servicios.
integraciones o mejoras puestas en producción. que sea requerido a través de la Mesa de
Servicio o por el supervisor.
7. Las demás actividades que se deriven del objeto y naturaleza del contrato. que para el efecto
le designe la DGTIC</v>
          </cell>
          <cell r="Y584">
            <v>426</v>
          </cell>
          <cell r="Z584" t="str">
            <v>81111508
81111800</v>
          </cell>
          <cell r="AA584">
            <v>44928008</v>
          </cell>
          <cell r="AB584">
            <v>44928008</v>
          </cell>
          <cell r="AM584">
            <v>11232002</v>
          </cell>
          <cell r="AQ584" t="str">
            <v>N/A</v>
          </cell>
          <cell r="AR584">
            <v>504</v>
          </cell>
          <cell r="AS584">
            <v>44937</v>
          </cell>
          <cell r="AT584">
            <v>44928008</v>
          </cell>
          <cell r="AU584">
            <v>490</v>
          </cell>
          <cell r="AV584">
            <v>44950</v>
          </cell>
          <cell r="AW584">
            <v>44928008</v>
          </cell>
          <cell r="AX584" t="str">
            <v>A-02-02-02-008-003-01</v>
          </cell>
          <cell r="AY584" t="str">
            <v>SERVICIOS DE CONSULTORÍA EN ADMINISTRACIÓN Y SERVICIOS DE GESTIÓN; SERVICIOS DE TECNOLOGÍA DE LA INFORMACIÓN</v>
          </cell>
          <cell r="AZ584" t="str">
            <v>ASEGURADORA SOLIDARIA DE COLOMBIA</v>
          </cell>
          <cell r="BA584" t="str">
            <v>340-47-994000041766</v>
          </cell>
          <cell r="BB584">
            <v>44951</v>
          </cell>
          <cell r="BC584" t="str">
            <v>CUMPLIMIENTO</v>
          </cell>
          <cell r="BD584">
            <v>25</v>
          </cell>
          <cell r="BE584">
            <v>11232002</v>
          </cell>
          <cell r="BF584">
            <v>44945</v>
          </cell>
          <cell r="BG584">
            <v>44951</v>
          </cell>
          <cell r="BH584">
            <v>45260</v>
          </cell>
          <cell r="BI584">
            <v>44952</v>
          </cell>
          <cell r="BJ584" t="str">
            <v>D. GESTION TECNOLOGIAS DE LA INFORMACION Y COMUNICACIONES</v>
          </cell>
          <cell r="BK584" t="str">
            <v>EDWIN ANDRES FERNANDEZ VILLAMIL-OSCAR MAURICIO VANEGAS VARGAS RAD 20231450017543 DEL 10 DE ABRIL AL 1 DE MAYO DE 2023</v>
          </cell>
          <cell r="BM584">
            <v>80092686</v>
          </cell>
          <cell r="BN584" t="str">
            <v>GRUPO DE GESTION DE PROYECTOS DE INFORMACION Y COMUNICACIONES</v>
          </cell>
          <cell r="BO584" t="str">
            <v>GESTOR DE OPERACIONES</v>
          </cell>
          <cell r="BP584" t="str">
            <v>ROSA ELIANA RODRIGUEZ BERNAL</v>
          </cell>
          <cell r="BQ584" t="str">
            <v>TERMINADO</v>
          </cell>
          <cell r="BR584" t="str">
            <v>MASCULINO</v>
          </cell>
          <cell r="BS584" t="str">
            <v>Bogotá</v>
          </cell>
          <cell r="BT584" t="str">
            <v>Cra 68H No 77-30</v>
          </cell>
          <cell r="BU584">
            <v>6407807</v>
          </cell>
          <cell r="BV584" t="str">
            <v>Germansilva1944@hotmail.com</v>
          </cell>
          <cell r="BW584">
            <v>32726</v>
          </cell>
          <cell r="BX584">
            <v>45247</v>
          </cell>
          <cell r="BY584">
            <v>34</v>
          </cell>
          <cell r="BZ584" t="str">
            <v>FAMISANAR</v>
          </cell>
          <cell r="CA584" t="str">
            <v>COLPENSIONES</v>
          </cell>
          <cell r="CB584" t="str">
            <v>POSITIVA</v>
          </cell>
          <cell r="CC584" t="str">
            <v>ING DE SISTEMAS-ESP EN ARQUITECTURA 
EMPRESARIAL DE SOFTWARE</v>
          </cell>
          <cell r="CH584" t="str">
            <v>CO1.PCCNTR.4439401</v>
          </cell>
        </row>
        <row r="585">
          <cell r="C585">
            <v>690</v>
          </cell>
          <cell r="D585" t="str">
            <v>ADRES-CPS-690-2023</v>
          </cell>
          <cell r="E585" t="str">
            <v>CONTRATACION DIRECTA</v>
          </cell>
          <cell r="F585" t="str">
            <v>PRESTACION DE SERVICIOS DE APOYO A LA GESTION</v>
          </cell>
          <cell r="G585" t="str">
            <v>INICIAL</v>
          </cell>
          <cell r="H585">
            <v>45083</v>
          </cell>
          <cell r="I585" t="str">
            <v>LEIDY LUCERO RUIZ CAMACHO</v>
          </cell>
          <cell r="J585" t="str">
            <v>CC</v>
          </cell>
          <cell r="K585">
            <v>52960060</v>
          </cell>
          <cell r="L585">
            <v>1</v>
          </cell>
          <cell r="N585" t="str">
            <v>N</v>
          </cell>
          <cell r="O585" t="str">
            <v>N/A</v>
          </cell>
          <cell r="P585" t="str">
            <v>N/A</v>
          </cell>
          <cell r="Q585" t="str">
            <v>N/A</v>
          </cell>
          <cell r="R585">
            <v>45084</v>
          </cell>
          <cell r="S585">
            <v>45291</v>
          </cell>
          <cell r="T585">
            <v>207</v>
          </cell>
          <cell r="U585">
            <v>45291</v>
          </cell>
          <cell r="W585" t="str">
            <v>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585" t="str">
            <v>1. Adelantar las actividades relacionadas con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Organizar, inventariar y gestionar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aplique. 6. Realizar la verificación de las imágenes cargadas en el proceso de radicación de reclamaciones presentadas por concepto de servicios de salud, indemnizaciones y otros gastos con ocasión de los eventos descritos en el artículo 167 de la Ley 100 de 1993. 7. Participar o apoyar en las capacitaciones que se desarrollen durante el proceso de radicación de reclamaciones presentadas por concepto de servicios de salud, indemnizaciones y otros gastos con ocasión de los eventos descritos en el artículo 167 de la Ley 100 de 1993. 8. Las demás actividades que se deriven del objeto y naturaleza del contrato que para el efecto le asigne el supervisor del contrato</v>
          </cell>
          <cell r="Z585">
            <v>93151501</v>
          </cell>
          <cell r="AA585">
            <v>22714992</v>
          </cell>
          <cell r="AB585">
            <v>22714992</v>
          </cell>
          <cell r="AM585">
            <v>2839374</v>
          </cell>
          <cell r="AQ585" t="str">
            <v>N/A</v>
          </cell>
          <cell r="AR585">
            <v>733</v>
          </cell>
          <cell r="AS585"/>
          <cell r="AT585">
            <v>45429984</v>
          </cell>
          <cell r="AU585">
            <v>10050</v>
          </cell>
          <cell r="AV585">
            <v>45084</v>
          </cell>
          <cell r="AW585">
            <v>22714992</v>
          </cell>
          <cell r="AX585" t="str">
            <v>A-02-02-02-008-003-01</v>
          </cell>
          <cell r="AY585" t="str">
            <v>SERVICIOS DE CONSULTORÍA EN ADMINISTRACIÓN Y SERVICIOS DE GESTIÓN; SERVICIOS DE TECNOLOGÍA DE LA INFORMACIÓN</v>
          </cell>
          <cell r="AZ585" t="str">
            <v>SEGUROS DEL ESTADO</v>
          </cell>
          <cell r="BA585" t="str">
            <v>14-44101184267</v>
          </cell>
          <cell r="BB585">
            <v>45084</v>
          </cell>
          <cell r="BC585" t="str">
            <v>CUMPLIMIENTO</v>
          </cell>
          <cell r="BD585">
            <v>25</v>
          </cell>
          <cell r="BE585">
            <v>5678748</v>
          </cell>
          <cell r="BF585">
            <v>45083</v>
          </cell>
          <cell r="BG585">
            <v>45084</v>
          </cell>
          <cell r="BH585">
            <v>45483</v>
          </cell>
          <cell r="BI585">
            <v>45084</v>
          </cell>
          <cell r="BJ585" t="str">
            <v>D. OTRAS PRESTACIONES</v>
          </cell>
          <cell r="BK585" t="str">
            <v>PAOLA ANDREA CESPEDES FORERO</v>
          </cell>
          <cell r="BM585">
            <v>52536438</v>
          </cell>
          <cell r="BP585" t="str">
            <v>JOSE WILLMAN TORRRES GOMEZ</v>
          </cell>
          <cell r="BQ585" t="str">
            <v>EN EJECUCION</v>
          </cell>
        </row>
        <row r="586">
          <cell r="C586">
            <v>396</v>
          </cell>
          <cell r="D586" t="str">
            <v>ADRES-CPS-396-2023</v>
          </cell>
          <cell r="E586" t="str">
            <v>CONTRATACION DIRECTA</v>
          </cell>
          <cell r="F586" t="str">
            <v>PRESTACION DE SERVICIOS PROFESIONALES</v>
          </cell>
          <cell r="G586" t="str">
            <v>INICIAL</v>
          </cell>
          <cell r="H586">
            <v>44988</v>
          </cell>
          <cell r="I586" t="str">
            <v>FRANCY KATHERINE RUEDA DIAZ</v>
          </cell>
          <cell r="J586" t="str">
            <v>CC</v>
          </cell>
          <cell r="K586">
            <v>1015416391</v>
          </cell>
          <cell r="L586">
            <v>7</v>
          </cell>
          <cell r="M586" t="str">
            <v>Bogotá</v>
          </cell>
          <cell r="N586" t="str">
            <v>N</v>
          </cell>
          <cell r="O586" t="str">
            <v>N/A</v>
          </cell>
          <cell r="P586" t="str">
            <v>N/A</v>
          </cell>
          <cell r="Q586" t="str">
            <v>N/A</v>
          </cell>
          <cell r="R586">
            <v>44992</v>
          </cell>
          <cell r="S586">
            <v>45113</v>
          </cell>
          <cell r="T586">
            <v>24</v>
          </cell>
          <cell r="U586">
            <v>45016</v>
          </cell>
          <cell r="V586" t="str">
            <v>11 TP+E+11 MEP</v>
          </cell>
          <cell r="W586"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586" t="str">
            <v>a) En relación con acciones de tutela. 1. Realizar la clasificación de los radicados relacionados con acciones de tutela asignadas para trámite, donde ADRES sea parte o tercero interviniente, de acuerdo con las tipologías establecidas por la Entidad.2.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586">
            <v>111</v>
          </cell>
          <cell r="Z586">
            <v>80121700</v>
          </cell>
          <cell r="AA586">
            <v>27904000</v>
          </cell>
          <cell r="AB586">
            <v>27904000</v>
          </cell>
          <cell r="AC586">
            <v>45016</v>
          </cell>
          <cell r="AM586">
            <v>6976000</v>
          </cell>
          <cell r="AO586"/>
          <cell r="AP586"/>
          <cell r="AQ586" t="str">
            <v>N/A</v>
          </cell>
          <cell r="AR586">
            <v>584</v>
          </cell>
          <cell r="AS586">
            <v>44979</v>
          </cell>
          <cell r="AT586">
            <v>83712000</v>
          </cell>
          <cell r="AU586">
            <v>4362</v>
          </cell>
          <cell r="AV586">
            <v>44992</v>
          </cell>
          <cell r="AW586">
            <v>27904000</v>
          </cell>
          <cell r="AX586" t="str">
            <v>A-02-02-02-008-002-01</v>
          </cell>
          <cell r="AY586" t="str">
            <v>SERVICIOS JURÍDICOS</v>
          </cell>
          <cell r="AZ586" t="str">
            <v>SURAMERICANA</v>
          </cell>
          <cell r="BA586" t="str">
            <v>3580939-9</v>
          </cell>
          <cell r="BB586">
            <v>44991</v>
          </cell>
          <cell r="BC586" t="str">
            <v>CUMPLIMIENTO</v>
          </cell>
          <cell r="BD586">
            <v>25</v>
          </cell>
          <cell r="BE586">
            <v>6976000</v>
          </cell>
          <cell r="BF586">
            <v>44991</v>
          </cell>
          <cell r="BG586">
            <v>44992</v>
          </cell>
          <cell r="BH586">
            <v>45271</v>
          </cell>
          <cell r="BI586">
            <v>44989</v>
          </cell>
          <cell r="BJ586" t="str">
            <v>O. ASESORA JURIDICA</v>
          </cell>
          <cell r="BK586" t="str">
            <v>JULIO EDUARDO RODRIGUEZ ALVARADO</v>
          </cell>
          <cell r="BM586">
            <v>1085251376</v>
          </cell>
          <cell r="BN586" t="str">
            <v>GRUPO DE ACCIONES CONSTITUCIONALES Y TUTELAS</v>
          </cell>
          <cell r="BO586" t="str">
            <v>COORDINADOR</v>
          </cell>
          <cell r="BP586" t="str">
            <v>KELLY JHOANA ITURRIAGO TORREGROSA</v>
          </cell>
          <cell r="BQ586" t="str">
            <v>TERMINADO</v>
          </cell>
          <cell r="BR586" t="str">
            <v>FEMENINO</v>
          </cell>
          <cell r="BS586" t="str">
            <v>Bogotá</v>
          </cell>
          <cell r="BT586" t="str">
            <v>Calle 75c # 71</v>
          </cell>
          <cell r="BU586">
            <v>62255579</v>
          </cell>
          <cell r="BV586" t="str">
            <v>francyk00@hotmail.com</v>
          </cell>
          <cell r="BW586">
            <v>32909</v>
          </cell>
          <cell r="BX586">
            <v>45247</v>
          </cell>
          <cell r="BY586">
            <v>33</v>
          </cell>
          <cell r="BZ586" t="str">
            <v>COMPENSAR</v>
          </cell>
          <cell r="CA586" t="str">
            <v>PROTECCION</v>
          </cell>
          <cell r="CB586" t="str">
            <v>POSITIVA</v>
          </cell>
          <cell r="CC586" t="str">
            <v>ABOGADA</v>
          </cell>
          <cell r="CH586" t="str">
            <v>CO1.PCCNTR.4723108</v>
          </cell>
        </row>
        <row r="587">
          <cell r="C587">
            <v>139</v>
          </cell>
          <cell r="D587" t="str">
            <v>ADRES-CPS-139-2023</v>
          </cell>
          <cell r="E587" t="str">
            <v>CONTRATACION DIRECTA</v>
          </cell>
          <cell r="F587" t="str">
            <v>PRESTACION DE SERVICIOS PROFESIONALES</v>
          </cell>
          <cell r="G587" t="str">
            <v>INICIAL</v>
          </cell>
          <cell r="H587">
            <v>44946</v>
          </cell>
          <cell r="I587" t="str">
            <v>PAOLO ANDREI AWAZACKO MARTINEZ</v>
          </cell>
          <cell r="J587" t="str">
            <v>CC</v>
          </cell>
          <cell r="K587">
            <v>1015417753</v>
          </cell>
          <cell r="L587">
            <v>4</v>
          </cell>
          <cell r="M587" t="str">
            <v>Bogotá</v>
          </cell>
          <cell r="N587" t="str">
            <v>N</v>
          </cell>
          <cell r="O587" t="str">
            <v>N/A</v>
          </cell>
          <cell r="P587" t="str">
            <v>N/A</v>
          </cell>
          <cell r="Q587" t="str">
            <v>N/A</v>
          </cell>
          <cell r="R587">
            <v>44950</v>
          </cell>
          <cell r="S587">
            <v>45069</v>
          </cell>
          <cell r="T587">
            <v>119</v>
          </cell>
          <cell r="U587">
            <v>45069</v>
          </cell>
          <cell r="V587" t="str">
            <v>11 TP+E+11 MEP</v>
          </cell>
          <cell r="W587"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587"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DeCraeto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587">
            <v>171</v>
          </cell>
          <cell r="Z587">
            <v>80121706</v>
          </cell>
          <cell r="AA587">
            <v>27904000</v>
          </cell>
          <cell r="AB587">
            <v>27904000</v>
          </cell>
          <cell r="AM587">
            <v>6976000</v>
          </cell>
          <cell r="AQ587" t="str">
            <v>N/A</v>
          </cell>
          <cell r="AR587">
            <v>517</v>
          </cell>
          <cell r="AS587">
            <v>44938</v>
          </cell>
          <cell r="AT587">
            <v>423861760</v>
          </cell>
          <cell r="AU587">
            <v>460</v>
          </cell>
          <cell r="AV587">
            <v>44949</v>
          </cell>
          <cell r="AW587">
            <v>27904000</v>
          </cell>
          <cell r="AX587" t="str">
            <v>A-02-02-02-008-002-01</v>
          </cell>
          <cell r="AY587" t="str">
            <v>SERVICIOS JURÍDICOS</v>
          </cell>
          <cell r="AZ587" t="str">
            <v>SEGUROS DEL ESTADO</v>
          </cell>
          <cell r="BA587" t="str">
            <v>33-46-101046764</v>
          </cell>
          <cell r="BB587">
            <v>44946</v>
          </cell>
          <cell r="BC587" t="str">
            <v>CUMPLIMIENTO</v>
          </cell>
          <cell r="BD587">
            <v>25</v>
          </cell>
          <cell r="BE587">
            <v>6976000</v>
          </cell>
          <cell r="BF587">
            <v>44946</v>
          </cell>
          <cell r="BG587">
            <v>44949</v>
          </cell>
          <cell r="BH587">
            <v>45260</v>
          </cell>
          <cell r="BI587">
            <v>44950</v>
          </cell>
          <cell r="BJ587" t="str">
            <v>O. ASESORA JURIDICA</v>
          </cell>
          <cell r="BK587" t="str">
            <v>CRISTIAN DAVID PAEZ PAEZ</v>
          </cell>
          <cell r="BM587">
            <v>1049614764</v>
          </cell>
          <cell r="BN587" t="str">
            <v>GRUPO DE REPRESENTACION JUDICIAL</v>
          </cell>
          <cell r="BO587" t="str">
            <v>GESTOR DE OPERACIONES</v>
          </cell>
          <cell r="BP587" t="str">
            <v>KELLY JHOANA ITURRIAGO TORREGROSA</v>
          </cell>
          <cell r="BQ587" t="str">
            <v>TERMINADO</v>
          </cell>
          <cell r="BR587" t="str">
            <v>MASCULINO</v>
          </cell>
          <cell r="BS587" t="str">
            <v>Bogotá</v>
          </cell>
          <cell r="BT587" t="str">
            <v>Cra 8 No 11-39 Of 305</v>
          </cell>
          <cell r="BU587"/>
          <cell r="BV587" t="str">
            <v>paoloandrei@hotmail.com</v>
          </cell>
          <cell r="BW587">
            <v>33031</v>
          </cell>
          <cell r="BX587">
            <v>45247</v>
          </cell>
          <cell r="BY587">
            <v>33</v>
          </cell>
          <cell r="BZ587" t="str">
            <v>COMPENSAR</v>
          </cell>
          <cell r="CA587" t="str">
            <v>COLPENSIONES</v>
          </cell>
          <cell r="CB587" t="str">
            <v>POSITIVA</v>
          </cell>
          <cell r="CC587" t="str">
            <v>ABOGADO-ESP EN SEGURIDAD Y SALUD DEL TRABAJO</v>
          </cell>
          <cell r="CH587" t="str">
            <v>CO1.PCCNTR.4450663</v>
          </cell>
        </row>
        <row r="588">
          <cell r="C588">
            <v>455</v>
          </cell>
          <cell r="D588" t="str">
            <v>ADRES-CPS-455-2023</v>
          </cell>
          <cell r="E588" t="str">
            <v>CONTRATACION DIRECTA</v>
          </cell>
          <cell r="F588" t="str">
            <v>PRESTACION DE SERVICIOS DE APOYO A LA GESTION</v>
          </cell>
          <cell r="G588" t="str">
            <v>INICIAL</v>
          </cell>
          <cell r="H588">
            <v>45042</v>
          </cell>
          <cell r="I588" t="str">
            <v>LEIDY MARCELA GARCIA CRUZ</v>
          </cell>
          <cell r="J588" t="str">
            <v>CC</v>
          </cell>
          <cell r="K588">
            <v>1033746740</v>
          </cell>
          <cell r="L588">
            <v>5</v>
          </cell>
          <cell r="M588" t="str">
            <v>Bogotá</v>
          </cell>
          <cell r="N588" t="str">
            <v>N</v>
          </cell>
          <cell r="O588" t="str">
            <v>N/A</v>
          </cell>
          <cell r="P588" t="str">
            <v>N/A</v>
          </cell>
          <cell r="Q588" t="str">
            <v>N/A</v>
          </cell>
          <cell r="R588">
            <v>45044</v>
          </cell>
          <cell r="S588">
            <v>45291</v>
          </cell>
          <cell r="T588">
            <v>247</v>
          </cell>
          <cell r="U588">
            <v>45291</v>
          </cell>
          <cell r="V588" t="str">
            <v>15 TFTL/TL+4 ME O 6 SES+4 ME</v>
          </cell>
          <cell r="W588"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88"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588">
            <v>93151501</v>
          </cell>
          <cell r="AA588">
            <v>38460399</v>
          </cell>
          <cell r="AB588">
            <v>38460399</v>
          </cell>
          <cell r="AM588">
            <v>4048463</v>
          </cell>
          <cell r="AQ588" t="str">
            <v>N/A</v>
          </cell>
          <cell r="AR588">
            <v>605</v>
          </cell>
          <cell r="AS588">
            <v>45016</v>
          </cell>
          <cell r="AT588">
            <v>1999940748</v>
          </cell>
          <cell r="AU588">
            <v>7985</v>
          </cell>
          <cell r="AV588">
            <v>45041</v>
          </cell>
          <cell r="AW588">
            <v>38460399</v>
          </cell>
          <cell r="AX588" t="str">
            <v>A-02-02-02-008-003-01</v>
          </cell>
          <cell r="AY588" t="str">
            <v>SERVICIOS DE CONSULTORÍA EN ADMINISTRACIÓN Y SERVICIOS DE GESTIÓN; SERVICIOS DE TECNOLOGÍA DE LA INFORMACIÓN</v>
          </cell>
          <cell r="AZ588" t="str">
            <v>SEGUROS DEL ESTADO</v>
          </cell>
          <cell r="BA588" t="str">
            <v>14-44-101180952</v>
          </cell>
          <cell r="BB588">
            <v>45043</v>
          </cell>
          <cell r="BC588" t="str">
            <v>CUMPLIMIENTO</v>
          </cell>
          <cell r="BD588">
            <v>25</v>
          </cell>
          <cell r="BE588">
            <v>9615099.75</v>
          </cell>
          <cell r="BF588">
            <v>45042</v>
          </cell>
          <cell r="BG588">
            <v>45043</v>
          </cell>
          <cell r="BH588">
            <v>45483</v>
          </cell>
          <cell r="BI588">
            <v>45044</v>
          </cell>
          <cell r="BJ588" t="str">
            <v>D. OTRAS PRESTACIONES</v>
          </cell>
          <cell r="BK588" t="str">
            <v>HEIDY PATRICIA PARRA CHAVARRO</v>
          </cell>
          <cell r="BM588">
            <v>52455010</v>
          </cell>
          <cell r="BN588" t="str">
            <v>GRUPO DE GESTIÓN DE RECONOCIMIENTOS</v>
          </cell>
          <cell r="BO588" t="str">
            <v>GESTOR DE OPERACIONES</v>
          </cell>
          <cell r="BP588" t="str">
            <v>LAURA SANCHEZ SANTAMARIA</v>
          </cell>
          <cell r="BQ588" t="str">
            <v>EN EJECUCION</v>
          </cell>
          <cell r="BX588">
            <v>45247</v>
          </cell>
          <cell r="BY588">
            <v>123</v>
          </cell>
        </row>
        <row r="589">
          <cell r="C589">
            <v>257</v>
          </cell>
          <cell r="D589" t="str">
            <v>ADRES-CPS-257-2023</v>
          </cell>
          <cell r="E589" t="str">
            <v>CONTRATACION DIRECTA</v>
          </cell>
          <cell r="F589" t="str">
            <v>PRESTACION DE SERVICIOS DE APOYO A LA GESTION</v>
          </cell>
          <cell r="G589" t="str">
            <v>INICIAL</v>
          </cell>
          <cell r="H589">
            <v>44958</v>
          </cell>
          <cell r="I589" t="str">
            <v>YEIMMY ALEXANDRA GARNICA GONZALEZ</v>
          </cell>
          <cell r="J589" t="str">
            <v>CC</v>
          </cell>
          <cell r="K589">
            <v>1015417938</v>
          </cell>
          <cell r="L589">
            <v>1</v>
          </cell>
          <cell r="M589" t="str">
            <v>Bogotá</v>
          </cell>
          <cell r="N589" t="str">
            <v>N</v>
          </cell>
          <cell r="O589" t="str">
            <v>N/A</v>
          </cell>
          <cell r="P589" t="str">
            <v>N/A</v>
          </cell>
          <cell r="Q589" t="str">
            <v>N/A</v>
          </cell>
          <cell r="R589">
            <v>44959</v>
          </cell>
          <cell r="S589">
            <v>45078</v>
          </cell>
          <cell r="T589">
            <v>119</v>
          </cell>
          <cell r="U589">
            <v>45078</v>
          </cell>
          <cell r="V589">
            <v>15</v>
          </cell>
          <cell r="W589"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89"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589">
            <v>261</v>
          </cell>
          <cell r="Z589">
            <v>93151501</v>
          </cell>
          <cell r="AA589">
            <v>16193852</v>
          </cell>
          <cell r="AB589">
            <v>16193852</v>
          </cell>
          <cell r="AM589">
            <v>4048463</v>
          </cell>
          <cell r="AQ589" t="str">
            <v>N/A</v>
          </cell>
          <cell r="AR589">
            <v>448</v>
          </cell>
          <cell r="AS589">
            <v>44936</v>
          </cell>
          <cell r="AT589">
            <v>421040152</v>
          </cell>
          <cell r="AU589">
            <v>2452</v>
          </cell>
          <cell r="AV589">
            <v>44958</v>
          </cell>
          <cell r="AW589">
            <v>16193852</v>
          </cell>
          <cell r="AX589" t="str">
            <v>A-02-02-02-008-003-01</v>
          </cell>
          <cell r="AY589" t="str">
            <v>SERVICIOS DE CONSULTORÍA EN ADMINISTRACIÓN Y SERVICIOS DE GESTIÓN; SERVICIOS DE TECNOLOGÍA DE LA INFORMACIÓN</v>
          </cell>
          <cell r="AZ589" t="str">
            <v>ASEGURADORA SOLIDARIA DE COLOMBIA</v>
          </cell>
          <cell r="BA589" t="str">
            <v>340-47-994000042544</v>
          </cell>
          <cell r="BB589">
            <v>44957</v>
          </cell>
          <cell r="BC589" t="str">
            <v>CUMPLIMIENTO</v>
          </cell>
          <cell r="BD589">
            <v>25</v>
          </cell>
          <cell r="BE589">
            <v>4048463</v>
          </cell>
          <cell r="BF589">
            <v>44957</v>
          </cell>
          <cell r="BG589">
            <v>44959</v>
          </cell>
          <cell r="BH589">
            <v>45275</v>
          </cell>
          <cell r="BI589">
            <v>44959</v>
          </cell>
          <cell r="BJ589" t="str">
            <v>D. OTRAS PRESTACIONES</v>
          </cell>
          <cell r="BK589" t="str">
            <v>LEIDY JANNETH LUIS CUERVO</v>
          </cell>
          <cell r="BM589">
            <v>53062135</v>
          </cell>
          <cell r="BN589" t="str">
            <v>GRUPO DE VALIDACIÓN DE RESULTADOS DE AUDITORÍA</v>
          </cell>
          <cell r="BO589" t="str">
            <v>GESTOR DE OPERACIONES</v>
          </cell>
          <cell r="BP589" t="str">
            <v>JOSE WILLMAN TORRRES GOMEZ</v>
          </cell>
          <cell r="BQ589" t="str">
            <v>TERMINADO</v>
          </cell>
          <cell r="BR589" t="str">
            <v>FEMENINO</v>
          </cell>
          <cell r="BS589" t="str">
            <v>Bogotá</v>
          </cell>
          <cell r="BT589" t="str">
            <v>Cll 74C No 70 21 CASA</v>
          </cell>
          <cell r="BU589">
            <v>3008502241</v>
          </cell>
          <cell r="BV589" t="str">
            <v>alexandra.gonzalez0510@gmail.com</v>
          </cell>
          <cell r="BW589">
            <v>33003</v>
          </cell>
          <cell r="BX589">
            <v>45247</v>
          </cell>
          <cell r="BY589">
            <v>33</v>
          </cell>
          <cell r="BZ589" t="str">
            <v>SALUD TOTAL</v>
          </cell>
          <cell r="CA589" t="str">
            <v>PORVENIR</v>
          </cell>
          <cell r="CB589" t="str">
            <v>POSITIVA</v>
          </cell>
          <cell r="CC589" t="str">
            <v>ADM DE SERVICIOS DE SALUD</v>
          </cell>
          <cell r="CH589" t="str">
            <v>CO1.PCCNTR.4519496</v>
          </cell>
        </row>
        <row r="590">
          <cell r="C590">
            <v>682</v>
          </cell>
          <cell r="D590" t="str">
            <v>ADRES-CPS-682-2023</v>
          </cell>
          <cell r="E590" t="str">
            <v>CONTRATACION DIRECTA</v>
          </cell>
          <cell r="F590" t="str">
            <v>PRESTACION DE SERVICIOS PROFESIONALES</v>
          </cell>
          <cell r="G590" t="str">
            <v>INICIAL</v>
          </cell>
          <cell r="H590">
            <v>45079</v>
          </cell>
          <cell r="I590" t="str">
            <v>LEIDY VIVIANA CUBILLOS ALARCON</v>
          </cell>
          <cell r="J590" t="str">
            <v>CC</v>
          </cell>
          <cell r="K590">
            <v>1032439912</v>
          </cell>
          <cell r="L590">
            <v>5</v>
          </cell>
          <cell r="M590"/>
          <cell r="N590" t="str">
            <v>N</v>
          </cell>
          <cell r="O590" t="str">
            <v>N/A</v>
          </cell>
          <cell r="P590" t="str">
            <v>N/A</v>
          </cell>
          <cell r="Q590" t="str">
            <v>N/A</v>
          </cell>
          <cell r="R590">
            <v>45084</v>
          </cell>
          <cell r="S590">
            <v>45291</v>
          </cell>
          <cell r="T590">
            <v>207</v>
          </cell>
          <cell r="U590">
            <v>45291</v>
          </cell>
          <cell r="V590"/>
          <cell r="W590"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590"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Y590"/>
          <cell r="Z590">
            <v>80121706</v>
          </cell>
          <cell r="AA590">
            <v>55808000</v>
          </cell>
          <cell r="AB590">
            <v>55808000</v>
          </cell>
          <cell r="AC590"/>
          <cell r="AD590"/>
          <cell r="AE590"/>
          <cell r="AF590"/>
          <cell r="AG590"/>
          <cell r="AH590"/>
          <cell r="AI590"/>
          <cell r="AJ590"/>
          <cell r="AK590"/>
          <cell r="AL590"/>
          <cell r="AM590">
            <v>6976000</v>
          </cell>
          <cell r="AN590"/>
          <cell r="AO590"/>
          <cell r="AP590"/>
          <cell r="AQ590" t="str">
            <v>N/A</v>
          </cell>
          <cell r="AR590">
            <v>767</v>
          </cell>
          <cell r="AS590">
            <v>45071</v>
          </cell>
          <cell r="AT590">
            <v>819819520</v>
          </cell>
          <cell r="AU590">
            <v>10032</v>
          </cell>
          <cell r="AV590">
            <v>45083</v>
          </cell>
          <cell r="AW590">
            <v>55808000</v>
          </cell>
          <cell r="AX590" t="str">
            <v>A-02-02-02-008-002-01</v>
          </cell>
          <cell r="AY590" t="str">
            <v>SERVICIOS JURÍDICOS</v>
          </cell>
          <cell r="AZ590" t="str">
            <v>SEGUROS DEL ESTADO</v>
          </cell>
          <cell r="BA590" t="str">
            <v>33-46-101051593</v>
          </cell>
          <cell r="BB590">
            <v>45079</v>
          </cell>
          <cell r="BC590" t="str">
            <v>CUMPLIMIENTO</v>
          </cell>
          <cell r="BD590">
            <v>25</v>
          </cell>
          <cell r="BE590">
            <v>13952000</v>
          </cell>
          <cell r="BF590">
            <v>45079</v>
          </cell>
          <cell r="BG590">
            <v>45083</v>
          </cell>
          <cell r="BH590">
            <v>45478</v>
          </cell>
          <cell r="BI590">
            <v>45084</v>
          </cell>
          <cell r="BJ590" t="str">
            <v>O. ASESORA JURIDICA</v>
          </cell>
          <cell r="BK590" t="str">
            <v xml:space="preserve">CLAUDIA PAOLA PEREZ SUA-CRISTIAN DAVID PAEZ PAEZ RAD 20236400056933 A PARTIR DEL 11 DE SEPTIEMBRE AL 2 DE OCTUBRE </v>
          </cell>
          <cell r="BL590"/>
          <cell r="BM590">
            <v>1014242822</v>
          </cell>
          <cell r="BN590" t="str">
            <v>GRUPO DE REPRESENTACION JUDICIAL</v>
          </cell>
          <cell r="BO590" t="str">
            <v>GESTOR DE OPERACIONES</v>
          </cell>
          <cell r="BP590" t="str">
            <v>DIANA CAROLINA BONILLA RODRIGUEZ</v>
          </cell>
          <cell r="BQ590" t="str">
            <v>EN EJECUCION</v>
          </cell>
          <cell r="BR590"/>
          <cell r="BS590"/>
          <cell r="BT590"/>
          <cell r="BU590"/>
          <cell r="BV590"/>
          <cell r="BW590"/>
          <cell r="BX590"/>
          <cell r="BY590"/>
          <cell r="BZ590"/>
          <cell r="CA590"/>
          <cell r="CB590"/>
          <cell r="CC590"/>
          <cell r="CD590"/>
          <cell r="CE590"/>
          <cell r="CF590"/>
          <cell r="CG590"/>
          <cell r="CH590"/>
          <cell r="CI590"/>
          <cell r="CJ590"/>
          <cell r="CK590"/>
          <cell r="CL590"/>
          <cell r="CM590"/>
          <cell r="CN590"/>
          <cell r="CO590"/>
        </row>
        <row r="591">
          <cell r="C591">
            <v>668</v>
          </cell>
          <cell r="D591" t="str">
            <v>ADRES-CPS-668-2023</v>
          </cell>
          <cell r="E591" t="str">
            <v>CONTRATACION DIRECTA</v>
          </cell>
          <cell r="F591" t="str">
            <v>PRESTACION DE SERVICIOS PROFESIONALES</v>
          </cell>
          <cell r="G591" t="str">
            <v>INICIAL</v>
          </cell>
          <cell r="H591">
            <v>45078</v>
          </cell>
          <cell r="I591" t="str">
            <v>LEIDY YOHANNA CARDONA BAYONA</v>
          </cell>
          <cell r="J591" t="str">
            <v>CC</v>
          </cell>
          <cell r="K591">
            <v>1070954939</v>
          </cell>
          <cell r="L591">
            <v>1</v>
          </cell>
          <cell r="N591" t="str">
            <v>N</v>
          </cell>
          <cell r="O591" t="str">
            <v>N/A</v>
          </cell>
          <cell r="P591" t="str">
            <v>N/A</v>
          </cell>
          <cell r="Q591" t="str">
            <v>N/A</v>
          </cell>
          <cell r="R591">
            <v>45079</v>
          </cell>
          <cell r="S591">
            <v>45291</v>
          </cell>
          <cell r="T591">
            <v>212</v>
          </cell>
          <cell r="U591">
            <v>45291</v>
          </cell>
          <cell r="W591" t="str">
            <v>Prestar servicios profesionales especializados a la Dirección de Otras Prestaciones de la ADRES apoyando las actividades relacionadas con la definición de criterios de auditoría y liderando la implementación,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591" t="str">
            <v>1. Realizar las actividades de seguimiento, implementación, verificación, definición y control de los servicios y tecnologías en salud no financiadas con la UPC ni con los presupuestos máximos, así como las reclamaciones por eventos catastróficos de origen natural, terroristas y accidentes de tránsito, de conformidad con el marco normativo vigente y con la observancia y aplicación de los procedimientos de la Dirección de Otras Prestaciones. 2. Realizar el acompañamiento jurídico que requiera la Dirección de Otras Prestaciones en la revisión o elaboración de los manuales, procedimientos, relacionados con la auditoría por concepto de servicios y tecnologías en salud no financiadas con la UPC ni con los presupuestos máximos, así como las reclamaciones por eventos catastróficos de origen natural, terroristas y accidentes de tránsito que le sean asignados por el supervisor del contrato. 3. Proyectar las respuestas a las peticiones y diferentes requerimientos de los particulares, entes de control y demás autoridades relacionadas con la auditoría por concepto de servicios y tecnologías en salud no financiadas con la UPC ni con los presupuestos máximos, así como las reclamaciones por eventos catastróficos de origen natural, terroristas y accidentes de tránsito que le asigne el supervisor del contrato en el marco del objeto del contrato. 4. Participar en las reuniones y eventos relacionados con la socialización, implementación y aplicación de los criterios de auditoría a los grupos que participan dentro del proceso de revisión y verificación de los servicios y tecnologías en salud no financiadas con la UPC ni con los presupuestos máximos, así como las reclamaciones por eventos catastróficos de origen natural, terroristas y accidentes de tránsito en aquellos casos que le solicite el supervisor del contrato. 5. Realizar las actividades de seguimiento al proceso de verificación de análisis de las reclamaciones o recobros asignados por el coordinador del grupo auditor y propender que estas actividades se realicen conforme a los criterios de auditoría establecidos en la normatividad vigente y el respectivo Manual de Auditoría de la Dirección de Otras Prestaciones. 6. Verificar el cumplimiento de las actividades relacionadas con el proceso de certificación de los pre cierres, cierres y comunicación de resultados de los paquetes producto de la auditoría integral por concepto de servicios y tecnologías en salud no financiadas con la UPC ni con los presupuestos máximos, así como las reclamaciones por eventos catastróficos de origen natural, terroristas y accidentes de tránsito conforme los procedimientos y manuales de la Dirección de Otras Prestaciones en los casos que le sean asignados por el Supervisor del Contrato 7. Tramitar y apoyar al Grupo de Verificación de Auditorias de Cuentas de la Dirección de Otras Prestaciones en las actividades relacionadas con la revisión de las observaciones derivadas de la auditoría integral efectuada a los servicios y tecnologías en salud no financiadas con la UPC ni con los presupuestos máximos, así como las reclamaciones por eventos catastróficos de origen natural, terroristas y accidentes de tránsito en los casos asignados por el Supervisor del Contrato. 8. Elaborar los documentos conceptos e informes que se requieran durante el trámite de verificación de los servicios y tecnologías en salud no financiadas con la UPC ni con los presupuestos máximos, de las reclamaciones por eventos catastróficos de origen natural,terroristas y accidentes de tránsito; así como del proceso de reintegro de recursos a favor
del sistema por recobros apropiados o reconocidos sin justa causa, que le sean asignados
por el supervisor del contrato.
9. Participar en las reuniones virtuales y /o presenciales en que se solicite su asistencia por
la relación de los temas a tratar con las actividades del objeto contractual, bajo la
coordinación del supervisor del contrato.
10. Las demás actividades que se deriven del objeto y naturaleza del contrato, que para el
efecto le asigne la Dirección de Otras Prestaciones</v>
          </cell>
          <cell r="Z591">
            <v>93151501</v>
          </cell>
          <cell r="AA591">
            <v>89856016</v>
          </cell>
          <cell r="AB591">
            <v>89856016</v>
          </cell>
          <cell r="AM591">
            <v>11232002</v>
          </cell>
          <cell r="AN591"/>
          <cell r="AQ591" t="str">
            <v>N/A</v>
          </cell>
          <cell r="AR591">
            <v>722</v>
          </cell>
          <cell r="AS591">
            <v>45065</v>
          </cell>
          <cell r="AT591">
            <v>179712032</v>
          </cell>
          <cell r="AU591">
            <v>9991</v>
          </cell>
          <cell r="AV591">
            <v>45078</v>
          </cell>
          <cell r="AW591">
            <v>89856016</v>
          </cell>
          <cell r="AX591" t="str">
            <v>A-02-02-02-008-003-01</v>
          </cell>
          <cell r="AY591" t="str">
            <v>SERVICIOS DE CONSULTORÍA EN ADMINISTRACIÓN Y SERVICIOS DE GESTIÓN; SERVICIOS DE TECNOLOGÍA DE LA INFORMACIÓN</v>
          </cell>
          <cell r="AZ591" t="str">
            <v>SEGUROS DEL ESTADO</v>
          </cell>
          <cell r="BA591" t="str">
            <v>17-46101027655</v>
          </cell>
          <cell r="BB591">
            <v>45078</v>
          </cell>
          <cell r="BC591" t="str">
            <v>CUMPLIMIENTO</v>
          </cell>
          <cell r="BD591">
            <v>25</v>
          </cell>
          <cell r="BE591">
            <v>22464004</v>
          </cell>
          <cell r="BF591">
            <v>45078</v>
          </cell>
          <cell r="BG591">
            <v>45078</v>
          </cell>
          <cell r="BH591">
            <v>45473</v>
          </cell>
          <cell r="BI591">
            <v>45079</v>
          </cell>
          <cell r="BJ591" t="str">
            <v>D. OTRAS PRESTACIONES</v>
          </cell>
          <cell r="BK591" t="str">
            <v>MAYRA ALEJANDRA PEREZ BEJARANO-CAMILO ANDRES PLAZAS VELOZA RAD 20236400054973 A PARTIR DEL 1 DE SEPTIEMBRE</v>
          </cell>
          <cell r="BM591">
            <v>1026550881</v>
          </cell>
          <cell r="BN591" t="str">
            <v>GRUPO DE VERIFICACIÓN Y AUDITORÍA DE CUENTAS</v>
          </cell>
          <cell r="BO591" t="str">
            <v>GESTOR DE OPERACIONES</v>
          </cell>
          <cell r="BP591" t="str">
            <v>LAURA SANCHEZ SANTAMARIA</v>
          </cell>
          <cell r="BQ591" t="str">
            <v>EN EJECUCION</v>
          </cell>
        </row>
        <row r="592">
          <cell r="C592">
            <v>787</v>
          </cell>
          <cell r="D592" t="str">
            <v>ADRES-CPS-787-2023</v>
          </cell>
          <cell r="E592" t="str">
            <v>CONTRATACION DIRECTA</v>
          </cell>
          <cell r="F592" t="str">
            <v>PRESTACION DE SERVICIOS DE APOYO A LA GESTION</v>
          </cell>
          <cell r="G592" t="str">
            <v>INICIAL</v>
          </cell>
          <cell r="H592">
            <v>45092</v>
          </cell>
          <cell r="I592" t="str">
            <v>LEIDY YURLEITH SANABRIA AVILA</v>
          </cell>
          <cell r="J592" t="str">
            <v>CC</v>
          </cell>
          <cell r="K592">
            <v>1014203571</v>
          </cell>
          <cell r="L592">
            <v>8</v>
          </cell>
          <cell r="M592"/>
          <cell r="N592" t="str">
            <v>N</v>
          </cell>
          <cell r="O592" t="str">
            <v>N/A</v>
          </cell>
          <cell r="P592" t="str">
            <v>N/A</v>
          </cell>
          <cell r="Q592" t="str">
            <v>N/A</v>
          </cell>
          <cell r="R592">
            <v>45093</v>
          </cell>
          <cell r="S592">
            <v>45291</v>
          </cell>
          <cell r="T592">
            <v>198</v>
          </cell>
          <cell r="U592">
            <v>45291</v>
          </cell>
          <cell r="V592" t="str">
            <v>15 TFTL/TL+4 ME O 6 SES+4 ME</v>
          </cell>
          <cell r="W59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59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592"/>
          <cell r="Z592">
            <v>93151501</v>
          </cell>
          <cell r="AA592">
            <v>28339241</v>
          </cell>
          <cell r="AB592">
            <v>28339241</v>
          </cell>
          <cell r="AC592"/>
          <cell r="AD592"/>
          <cell r="AE592"/>
          <cell r="AF592"/>
          <cell r="AG592"/>
          <cell r="AH592"/>
          <cell r="AI592"/>
          <cell r="AJ592"/>
          <cell r="AK592"/>
          <cell r="AL592"/>
          <cell r="AM592">
            <v>4048463</v>
          </cell>
          <cell r="AN592"/>
          <cell r="AO592"/>
          <cell r="AP592"/>
          <cell r="AQ592" t="str">
            <v>N/A</v>
          </cell>
          <cell r="AR592">
            <v>702</v>
          </cell>
          <cell r="AS592">
            <v>45064</v>
          </cell>
          <cell r="AT592">
            <v>538445579</v>
          </cell>
          <cell r="AU592">
            <v>10141</v>
          </cell>
          <cell r="AV592">
            <v>45092</v>
          </cell>
          <cell r="AW592">
            <v>28339241</v>
          </cell>
          <cell r="AX592" t="str">
            <v>A-02-02-02-008-003-01</v>
          </cell>
          <cell r="AY592" t="str">
            <v>SERVICIOS DE CONSULTORÍA EN ADMINISTRACIÓN Y SERVICIOS DE GESTIÓN; SERVICIOS DE TECNOLOGÍA DE LA INFORMACIÓN</v>
          </cell>
          <cell r="AZ592" t="str">
            <v>SEGUROS DEL ESTADO</v>
          </cell>
          <cell r="BA592" t="str">
            <v>14-44-101185111</v>
          </cell>
          <cell r="BB592">
            <v>45092</v>
          </cell>
          <cell r="BC592" t="str">
            <v>CUMPLIMIENTO</v>
          </cell>
          <cell r="BD592">
            <v>25</v>
          </cell>
          <cell r="BE592">
            <v>7084810.25</v>
          </cell>
          <cell r="BF592">
            <v>45092</v>
          </cell>
          <cell r="BG592">
            <v>45093</v>
          </cell>
          <cell r="BH592">
            <v>45493</v>
          </cell>
          <cell r="BI592">
            <v>45093</v>
          </cell>
          <cell r="BJ592" t="str">
            <v>D. OTRAS PRESTACIONES</v>
          </cell>
          <cell r="BK592" t="str">
            <v xml:space="preserve">MILLER ALEXANDER REINA ESCOBAR-RODRIGO ALEXANDER MOLINA PALOMARES RAD 20236400051283 A PARTIR DEL 11 AL 30 DE AGOSTO-ALCANCE 20236400059373 HASTA EL 30 DE SEPTIEMBRE </v>
          </cell>
          <cell r="BL592"/>
          <cell r="BM592">
            <v>70663332</v>
          </cell>
          <cell r="BN592" t="str">
            <v>GRUPO DE VALIDACIÓN DE RESULTADOS DE AUDITORÍA</v>
          </cell>
          <cell r="BO592" t="str">
            <v>GESTOR DE OPERACIONES</v>
          </cell>
          <cell r="BP592" t="str">
            <v>JENNY CAROLINA GARCIA VARON</v>
          </cell>
          <cell r="BQ592" t="str">
            <v>EN EJECUCION</v>
          </cell>
          <cell r="BR592"/>
          <cell r="BS592"/>
          <cell r="BT592"/>
          <cell r="BU592"/>
          <cell r="BV592"/>
          <cell r="BW592"/>
          <cell r="BX592"/>
          <cell r="BY592"/>
          <cell r="BZ592"/>
          <cell r="CA592"/>
          <cell r="CB592"/>
          <cell r="CC592"/>
          <cell r="CD592"/>
          <cell r="CE592"/>
          <cell r="CF592"/>
          <cell r="CG592"/>
          <cell r="CH592"/>
          <cell r="CI592"/>
          <cell r="CJ592"/>
          <cell r="CK592"/>
          <cell r="CL592"/>
          <cell r="CM592"/>
          <cell r="CN592"/>
          <cell r="CO592"/>
        </row>
        <row r="593">
          <cell r="C593">
            <v>707</v>
          </cell>
          <cell r="D593" t="str">
            <v>ADRES-CPS-707-2023</v>
          </cell>
          <cell r="E593" t="str">
            <v>CONTRATACION DIRECTA</v>
          </cell>
          <cell r="F593" t="str">
            <v>PRESTACION DE SERVICIOS PROFESIONALES</v>
          </cell>
          <cell r="G593" t="str">
            <v>INICIAL</v>
          </cell>
          <cell r="H593">
            <v>45086</v>
          </cell>
          <cell r="I593" t="str">
            <v>LEONARDO ALFONSO MURILLO CORRALES</v>
          </cell>
          <cell r="J593" t="str">
            <v>CC</v>
          </cell>
          <cell r="K593">
            <v>79991700</v>
          </cell>
          <cell r="L593">
            <v>6</v>
          </cell>
          <cell r="N593" t="str">
            <v>N</v>
          </cell>
          <cell r="O593" t="str">
            <v>N/A</v>
          </cell>
          <cell r="P593" t="str">
            <v>N/A</v>
          </cell>
          <cell r="Q593" t="str">
            <v>N/A</v>
          </cell>
          <cell r="R593">
            <v>45091</v>
          </cell>
          <cell r="S593">
            <v>45291</v>
          </cell>
          <cell r="T593">
            <v>200</v>
          </cell>
          <cell r="U593">
            <v>45291</v>
          </cell>
          <cell r="W593" t="str">
            <v>Prestar servicios profesionales para gestionar las implementaciones de tramites electrónicos en la plataforma de sede electrónica de la ADRES</v>
          </cell>
          <cell r="X593" t="str">
            <v>1. Apoyar a la Dirección de Gestión de Tecnologías de la Información y las Comunicaciones
en la coordinación de las actividades relacionadas con la elaboración, implementación,
seguimiento y evaluación del proyecto de digitalización y automatización de trámites en
la plataforma de sede electrónica y las plataformas tecnológicas asociadas, que en virtud de dicho proyecto mejoren la interacción y participación electrónica del ciudadano en el
marco de la Política de Gobierno Digital.
2. Realizar las entrevistas, mesas de trabajo, revisión de información, reuniones periódicas
y demás gestiones que se requieran con los usuarios, grupos de interés y proveedores
contratados por la ADRES para desarrollar la digitalización y automatización de trámites
en la plataforma de sede electrónica y las plataformas tecnológicas asociadas.
3. Elaborar y actualizar planes, cronogramas de trabajo y especificaciones técnicas de
conformidad con las políticas y procedimientos establecidos para tal fin y de acuerdo con
los requerimientos de las áreas funcionales y de apoyo. Esta documentación debe ser
registrada y almacenada oportunamente en el repositorio o plataforma que se defina por
parte de la DGTIC.
4. Realizar la revisión técnica de documentos y la validación de productos y/o servicios
tecnológicos que le sean asignados, con base en especificaciones técnicas definidas y
estándares de seguridad aplicables para la digitalización y automatización de trámites en
la plataforma de sede electrónica y las plataformas tecnológicas asociadas, en el marco
de tiempo estipulado en el respectivo cronograma de actividades.
5. Identificar posibles mejoras de las plataformas tecnológicas y soluciones asociadas a la
sede electrónica que permitan su evolución y mejora continua.
6. Preparar y gestionar las solicitudes de cambio teniendo en cuenta el procedimiento
“Gestión de Control de Cambios”, con el fin de realizar la puesta en marcha y
actualizaciones que se generen en la plataforma de sede electrónica y las plataformas
tecnológicas asociadas.
7. Brindar el acompañamiento técnico de estabilización y soporte de las aplicaciones,
servicios, integraciones o mejoras puestas en producción, que sea requerido a través de
la Mesa de Servicio, el área de tecnología de la ADRES o por el supervisor.
8. Apoyar a la Dirección de Gestión de Tecnologías de la Información y las Comunicaciones
en la conceptualización, gestión y producción de la estrategia de comunicación que
adelante la Dirección relacionadas con el proyecto de digitalización y automatización de
trámites en la plataforma de sede electrónica y las plataformas tecnológicas asociadas.
9. Apoyar a la Dirección de Gestión de Tecnologías de la Información y las Comunicaciones
en el cumplimiento de las metas y estrategias enmarcadas en el Plan Nacional de
Desarrollo, Plan Estratégico Sectorial y Plan de Acción, relacionados con la digitalización
y automatización de trámites en la plataforma de sede electrónica y las plataformas
tecnológicas asociada.
10. Las demás actividades que se deriven del objeto y naturaleza del contrato, que para el
efecto le designe la Dirección de Gestión de Tecnologías de la Información y las
Comunicaciones -DGTIC.</v>
          </cell>
          <cell r="Z593">
            <v>93151501</v>
          </cell>
          <cell r="AA593">
            <v>71724955.680000007</v>
          </cell>
          <cell r="AB593">
            <v>71724955.680000007</v>
          </cell>
          <cell r="AM593">
            <v>7534134</v>
          </cell>
          <cell r="AN593" t="str">
            <v>S</v>
          </cell>
          <cell r="AO593">
            <v>1431485.46</v>
          </cell>
          <cell r="AP593">
            <v>8965619.4600000009</v>
          </cell>
          <cell r="AQ593" t="str">
            <v>N/A</v>
          </cell>
          <cell r="AR593">
            <v>778</v>
          </cell>
          <cell r="AS593">
            <v>45072</v>
          </cell>
          <cell r="AT593">
            <v>71724956</v>
          </cell>
          <cell r="AU593">
            <v>10121</v>
          </cell>
          <cell r="AV593">
            <v>45091</v>
          </cell>
          <cell r="AW593">
            <v>71724955.599999994</v>
          </cell>
          <cell r="AX593" t="str">
            <v>A-02-02-02-008-003-01</v>
          </cell>
          <cell r="AY593" t="str">
            <v>SERVICIOS DE CONSULTORÍA EN ADMINISTRACIÓN Y SERVICIOS DE GESTIÓN; SERVICIOS DE TECNOLOGÍA DE LA INFORMACIÓN</v>
          </cell>
          <cell r="AZ593" t="str">
            <v>SEGUROS DEL ESTADO</v>
          </cell>
          <cell r="BA593" t="str">
            <v>21-46-101070003</v>
          </cell>
          <cell r="BB593">
            <v>45090</v>
          </cell>
          <cell r="BC593" t="str">
            <v>CUMPLIMIENTO</v>
          </cell>
          <cell r="BD593">
            <v>25</v>
          </cell>
          <cell r="BE593">
            <v>17931238.920000002</v>
          </cell>
          <cell r="BF593">
            <v>45090</v>
          </cell>
          <cell r="BG593">
            <v>45091</v>
          </cell>
          <cell r="BH593">
            <v>45473</v>
          </cell>
          <cell r="BI593">
            <v>45087</v>
          </cell>
          <cell r="BJ593" t="str">
            <v>D. GESTION TECNOLOGIAS DE LA INFORMACION Y COMUNICACIONES</v>
          </cell>
          <cell r="BK593" t="str">
            <v>FABIO ALBERTO RODRIGUEZ RODRIGUEZ</v>
          </cell>
          <cell r="BM593">
            <v>11439696</v>
          </cell>
          <cell r="BN593" t="str">
            <v>DIRECCIÓN DE GESTIÓN DE TECNOLOGÍAS DE LA INFORMACIÓN Y LAS COMUNICACIONES</v>
          </cell>
          <cell r="BP593" t="str">
            <v>LAURA SANCHEZ SANTAMARIA</v>
          </cell>
          <cell r="BQ593" t="str">
            <v>EN EJECUCION</v>
          </cell>
        </row>
        <row r="594">
          <cell r="C594">
            <v>524</v>
          </cell>
          <cell r="D594" t="str">
            <v>ADRES-CPS-524-2023</v>
          </cell>
          <cell r="E594" t="str">
            <v>CONTRATACION DIRECTA</v>
          </cell>
          <cell r="F594" t="str">
            <v>PRESTACION DE SERVICIOS DE APOYO A LA GESTION</v>
          </cell>
          <cell r="G594" t="str">
            <v>CESION</v>
          </cell>
          <cell r="H594">
            <v>45148</v>
          </cell>
          <cell r="I594" t="str">
            <v>LEYDI DAYAN ORJUELA PINZON</v>
          </cell>
          <cell r="J594" t="str">
            <v>CC</v>
          </cell>
          <cell r="K594">
            <v>1020821729</v>
          </cell>
          <cell r="L594">
            <v>7</v>
          </cell>
          <cell r="M594" t="str">
            <v>Bogotá</v>
          </cell>
          <cell r="N594" t="str">
            <v>N</v>
          </cell>
          <cell r="O594" t="str">
            <v>N/A</v>
          </cell>
          <cell r="P594" t="str">
            <v>N/A</v>
          </cell>
          <cell r="Q594" t="str">
            <v>N/A</v>
          </cell>
          <cell r="R594">
            <v>45148</v>
          </cell>
          <cell r="S594">
            <v>45291</v>
          </cell>
          <cell r="T594">
            <v>143</v>
          </cell>
          <cell r="U594">
            <v>45291</v>
          </cell>
          <cell r="W594"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594" t="str">
            <v xml:space="preserve">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 </v>
          </cell>
          <cell r="Z594">
            <v>80121706</v>
          </cell>
          <cell r="AA594">
            <v>0</v>
          </cell>
          <cell r="AB594">
            <v>0</v>
          </cell>
          <cell r="AE594">
            <v>45148</v>
          </cell>
          <cell r="AF594">
            <v>21863181.800000001</v>
          </cell>
          <cell r="AM594">
            <v>3975124</v>
          </cell>
          <cell r="AQ594" t="str">
            <v>N/A</v>
          </cell>
          <cell r="AR594">
            <v>666</v>
          </cell>
          <cell r="AS594">
            <v>45057</v>
          </cell>
          <cell r="AT594">
            <v>127203968</v>
          </cell>
          <cell r="AU594">
            <v>15448</v>
          </cell>
          <cell r="AV594">
            <v>45148</v>
          </cell>
          <cell r="AW594">
            <v>21863181.800000001</v>
          </cell>
          <cell r="AX594" t="str">
            <v>A-02-02-02-008-003-01</v>
          </cell>
          <cell r="AY594" t="str">
            <v>SERVICIOS DE CONSULTORÍA EN ADMINISTRACIÓN Y SERVICIOS DE GESTIÓN; SERVICIOS DE TECNOLOGÍA DE LA INFORMACIÓN</v>
          </cell>
          <cell r="AZ594" t="str">
            <v>SEGUROS DEL ESTADO</v>
          </cell>
          <cell r="BA594" t="str">
            <v>14-46-101098330</v>
          </cell>
          <cell r="BB594">
            <v>45147</v>
          </cell>
          <cell r="BC594" t="str">
            <v>CUMPLIMIENTO</v>
          </cell>
          <cell r="BD594">
            <v>25</v>
          </cell>
          <cell r="BE594">
            <v>0</v>
          </cell>
          <cell r="BF594">
            <v>45147</v>
          </cell>
          <cell r="BG594">
            <v>45148</v>
          </cell>
          <cell r="BH594">
            <v>45483</v>
          </cell>
          <cell r="BI594">
            <v>45148</v>
          </cell>
          <cell r="BJ594" t="str">
            <v>D. OTRAS PRESTACIONES</v>
          </cell>
          <cell r="BK594" t="str">
            <v>MAYRA ALEJANDRA PEREZ BEJARANO-MILLER ALEXANDER REINA ESCOBAR RAD  20236400055023 A PARTIR DEL 1 DE SEPTIEMBRE, ALCANCE JAIRO TIRADO MARTINEZ RAD 20236400059393 A PARTIR DEL 1 AL 30 DE SEPTIEMBRE</v>
          </cell>
          <cell r="BM594">
            <v>1026550881</v>
          </cell>
          <cell r="BN594" t="str">
            <v>GRUPO DE VERIFICACIÓN Y AUDITORÍA DE CUENTAS</v>
          </cell>
          <cell r="BO594" t="str">
            <v>GESTOR DE OPERACIONES</v>
          </cell>
          <cell r="BP594" t="str">
            <v>JUAN CAMILO MARTINEZ RODRIGUEZ</v>
          </cell>
          <cell r="BQ594" t="str">
            <v>EN EJECUCION</v>
          </cell>
          <cell r="BR594" t="str">
            <v>FEMENINO</v>
          </cell>
          <cell r="BS594" t="str">
            <v>Bogotá</v>
          </cell>
          <cell r="BT594" t="str">
            <v>CALLE 147 - 12 52</v>
          </cell>
          <cell r="BU594">
            <v>3195514445</v>
          </cell>
          <cell r="BV594" t="str">
            <v>ldorjuela01@gmail.com</v>
          </cell>
          <cell r="BW594">
            <v>35400</v>
          </cell>
          <cell r="BX594">
            <v>45247</v>
          </cell>
          <cell r="BY594">
            <v>26</v>
          </cell>
          <cell r="BZ594" t="str">
            <v>FAMISANAR</v>
          </cell>
          <cell r="CA594" t="str">
            <v>PROTECCION</v>
          </cell>
          <cell r="CB594" t="str">
            <v>POSITIVA</v>
          </cell>
          <cell r="CC594" t="str">
            <v>TECNOLOGIA EN CONTABILIDAD Y FINANZAS</v>
          </cell>
        </row>
        <row r="595">
          <cell r="C595">
            <v>36</v>
          </cell>
          <cell r="D595" t="str">
            <v>ADRES-CPS-036-2023</v>
          </cell>
          <cell r="E595" t="str">
            <v>CONTRATACION DIRECTA</v>
          </cell>
          <cell r="F595" t="str">
            <v>PRESTACION DE SERVICIOS PROFESIONALES</v>
          </cell>
          <cell r="G595" t="str">
            <v>INICIAL</v>
          </cell>
          <cell r="H595">
            <v>44944</v>
          </cell>
          <cell r="I595" t="str">
            <v>ADRIANA MAYERLY CARREÑO DURAN</v>
          </cell>
          <cell r="J595" t="str">
            <v>CC</v>
          </cell>
          <cell r="K595">
            <v>1016017864</v>
          </cell>
          <cell r="L595">
            <v>0</v>
          </cell>
          <cell r="M595" t="str">
            <v>Bogotá</v>
          </cell>
          <cell r="N595" t="str">
            <v>N</v>
          </cell>
          <cell r="O595" t="str">
            <v>N/A</v>
          </cell>
          <cell r="P595" t="str">
            <v>N/A</v>
          </cell>
          <cell r="Q595" t="str">
            <v>N/A</v>
          </cell>
          <cell r="R595">
            <v>44949</v>
          </cell>
          <cell r="S595">
            <v>45068</v>
          </cell>
          <cell r="T595">
            <v>119</v>
          </cell>
          <cell r="U595">
            <v>45068</v>
          </cell>
          <cell r="V595" t="str">
            <v>13 TP+25 MEP</v>
          </cell>
          <cell r="W595" t="str">
            <v>Prestar servicios profesionales a la Dirección de Otras Prestaciones de la ADRES en las actividades relacionadas con la radicación. elaboración de respuestas. insumos y comunicaciones requeridos en las distintas etapas del procedimiento de verificación. reconocimiento y pago de las reclamaciones de servicios médicos. indemnizaciones y gastos derivados de accidentes de tránsito. eventos catastróficos de origen natural. eventos terroristas y demás eventos aprobados por el Ministerio de Salud y Protección Social</v>
          </cell>
          <cell r="X595" t="str">
            <v>1. Realizar la revisión y seguimiento a las actividades relacionadas con la pre-radicación y
radicación de las reclamaciones presentadas por concepto de servicios de salud.
indemnizaciones y otros gastos con ocasión de los eventos descritos en el artículo 167
de la Ley 100 de 1993.
2. Realizar las verificaciones de calidad de la información capturada en el formulario de
radicación de reclamaciones de personas naturales y realizar los ajustes a que haya
lugar.
3. Consolidar la información que se genere al adelantar la verificación documental y de
diligenciamiento de los formularios presentados en las reclamaciones por concepto de
servicios de salud. indemnizaciones y otros gastos con ocasión de los eventos descritos
en el artículo 167 de la Ley 100 de 1993.
4. Apoyar en la elaboración de las respuestas de las peticiones que se presenten durante
las distintas etapas del procedimiento de verificación. reconocimiento y pago de las
reclamaciones de servicios médicos. indemnizaciones y gastos derivados de accidentes
de tránsito. eventos catastróficos de origen natural. eventos terroristas y demás eventos
aprobados por el Ministerio de Salud y Protección Social.
5. Radicar a la mesa de servicios las incidencias reportadas por los Prestadores de
Servicios de Salud y hacer el respectivo seguimiento que permita retroalimentar a las
IPS cuando ésta sea solucionada.
6. Organizar. inventariar y gestionar la entrega de las reclamaciones radicadas al operador
de custodia documental o a los reclamantes cuando proceda.
7. Solicitar y verificar el cargue de las imágenes de las reclamaciones en el aplicativo
dispuesto para tal fin.
8. Participar o apoyar en las capacitaciones que se desarrollen durante el proceso de
radicación de reclamaciones presentadas por concepto de servicios de salud.
indemnizaciones y otros gastos con ocasión de los eventos descritos en el artículo 167
de la Ley 100 de 1993.
9. Brindar apoyo técnico a los Prestadores de Servicios de Salud frente al proceso de
radicación electrónica de reclamaciones.
10. Las demás actividades que se deriven del objeto y naturaleza del contrato. que para el
efecto le asigne la Dirección de Otras Prestaciones.</v>
          </cell>
          <cell r="Y595">
            <v>329</v>
          </cell>
          <cell r="Z595">
            <v>93151501</v>
          </cell>
          <cell r="AA595">
            <v>20731148</v>
          </cell>
          <cell r="AB595">
            <v>20731148</v>
          </cell>
          <cell r="AM595">
            <v>5182787</v>
          </cell>
          <cell r="AN595"/>
          <cell r="AQ595" t="str">
            <v>N/A</v>
          </cell>
          <cell r="AR595">
            <v>439</v>
          </cell>
          <cell r="AS595">
            <v>44936</v>
          </cell>
          <cell r="AT595">
            <v>20731148</v>
          </cell>
          <cell r="AU595">
            <v>424</v>
          </cell>
          <cell r="AV595">
            <v>44945</v>
          </cell>
          <cell r="AW595">
            <v>20731148</v>
          </cell>
          <cell r="AX595" t="str">
            <v>A-02-02-02-008-003-01</v>
          </cell>
          <cell r="AY595" t="str">
            <v>SERVICIOS DE CONSULTORÍA EN ADMINISTRACIÓN Y SERVICIOS DE GESTIÓN; SERVICIOS DE TECNOLOGÍA DE LA INFORMACIÓN</v>
          </cell>
          <cell r="AZ595" t="str">
            <v>SEGUROS DEL ESTADO</v>
          </cell>
          <cell r="BA595" t="str">
            <v>14-44-101171866</v>
          </cell>
          <cell r="BB595">
            <v>44945</v>
          </cell>
          <cell r="BC595" t="str">
            <v>CUMPLIMIENTO</v>
          </cell>
          <cell r="BD595">
            <v>25</v>
          </cell>
          <cell r="BE595">
            <v>5182787</v>
          </cell>
          <cell r="BF595">
            <v>44944</v>
          </cell>
          <cell r="BG595">
            <v>44946</v>
          </cell>
          <cell r="BH595">
            <v>45260</v>
          </cell>
          <cell r="BI595">
            <v>44946</v>
          </cell>
          <cell r="BJ595" t="str">
            <v>D. OTRAS PRESTACIONES</v>
          </cell>
          <cell r="BK595" t="str">
            <v>PAOLA ANDREA CESPEDES FORERO-ANDREA RODRÍGUEZ SIERRA RAD 20231450020123 A PARTIR DEL  10 DE ABRIL AL 1 DE MAYO DE 2023</v>
          </cell>
          <cell r="BM595">
            <v>52536438</v>
          </cell>
          <cell r="BN595" t="str">
            <v>GRUPO DE VERIFICACIÓN Y AUDITORÍA DE CUENTAS</v>
          </cell>
          <cell r="BO595" t="str">
            <v>GESTOR DE OPERACIONES</v>
          </cell>
          <cell r="BP595" t="str">
            <v>ESPERANZA RODRIGUEZ ROLDAN</v>
          </cell>
          <cell r="BQ595" t="str">
            <v>TERMINADO</v>
          </cell>
          <cell r="BR595" t="str">
            <v>FEMENINO</v>
          </cell>
          <cell r="BS595" t="str">
            <v>Bogotá</v>
          </cell>
          <cell r="BT595" t="str">
            <v>CLL 14 A NO 81 D 12 PISO 2</v>
          </cell>
          <cell r="BU595">
            <v>3106331124</v>
          </cell>
          <cell r="BV595" t="str">
            <v>mayadriana16@hotmail.com</v>
          </cell>
          <cell r="BW595">
            <v>32644</v>
          </cell>
          <cell r="BX595">
            <v>45247</v>
          </cell>
          <cell r="BY595">
            <v>34</v>
          </cell>
          <cell r="BZ595" t="str">
            <v>ALIANSALUD</v>
          </cell>
          <cell r="CA595" t="str">
            <v>COLPENSIONES</v>
          </cell>
          <cell r="CB595" t="str">
            <v>POSITIVA</v>
          </cell>
          <cell r="CC595" t="str">
            <v>ADM EMPRESAS</v>
          </cell>
          <cell r="CH595" t="str">
            <v>CO1.PCCNTR.4411639</v>
          </cell>
        </row>
        <row r="596">
          <cell r="C596">
            <v>488</v>
          </cell>
          <cell r="D596" t="str">
            <v>ADRES-CPS-488-2023</v>
          </cell>
          <cell r="E596" t="str">
            <v>CONTRATACION DIRECTA</v>
          </cell>
          <cell r="F596" t="str">
            <v>PRESTACION DE SERVICIOS PROFESIONALES</v>
          </cell>
          <cell r="G596" t="str">
            <v>INICIAL</v>
          </cell>
          <cell r="H596">
            <v>45055</v>
          </cell>
          <cell r="I596" t="str">
            <v>LIBETH SOLANYI NIÑO ALBARRACIN</v>
          </cell>
          <cell r="J596" t="str">
            <v>CC</v>
          </cell>
          <cell r="K596">
            <v>52930946</v>
          </cell>
          <cell r="L596">
            <v>1</v>
          </cell>
          <cell r="M596" t="str">
            <v>Bogotá</v>
          </cell>
          <cell r="N596" t="str">
            <v>N</v>
          </cell>
          <cell r="O596" t="str">
            <v>N/A</v>
          </cell>
          <cell r="P596" t="str">
            <v>N/A</v>
          </cell>
          <cell r="Q596" t="str">
            <v>N/A</v>
          </cell>
          <cell r="R596">
            <v>45057</v>
          </cell>
          <cell r="S596">
            <v>45291</v>
          </cell>
          <cell r="T596">
            <v>234</v>
          </cell>
          <cell r="U596">
            <v>45291</v>
          </cell>
          <cell r="V596" t="str">
            <v>13 TP+25 MEP</v>
          </cell>
          <cell r="W596"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9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96">
            <v>93151501</v>
          </cell>
          <cell r="AA596">
            <v>49236477</v>
          </cell>
          <cell r="AB596">
            <v>49236477</v>
          </cell>
          <cell r="AM596">
            <v>5182787</v>
          </cell>
          <cell r="AQ596" t="str">
            <v>N/A</v>
          </cell>
          <cell r="AR596">
            <v>604</v>
          </cell>
          <cell r="AS596">
            <v>45016</v>
          </cell>
          <cell r="AT596">
            <v>2806479189</v>
          </cell>
          <cell r="AU596">
            <v>8040</v>
          </cell>
          <cell r="AV596">
            <v>45055</v>
          </cell>
          <cell r="AW596">
            <v>49236477</v>
          </cell>
          <cell r="AX596" t="str">
            <v>A-02-02-02-008-003-01</v>
          </cell>
          <cell r="AY596" t="str">
            <v>SERVICIOS DE CONSULTORÍA EN ADMINISTRACIÓN Y SERVICIOS DE GESTIÓN; SERVICIOS DE TECNOLOGÍA DE LA INFORMACIÓN</v>
          </cell>
          <cell r="AZ596" t="str">
            <v>SEGUROS DEL ESTADO</v>
          </cell>
          <cell r="BA596" t="str">
            <v>15-44-101279367</v>
          </cell>
          <cell r="BB596">
            <v>45056</v>
          </cell>
          <cell r="BC596" t="str">
            <v>CUMPLIMIENTO</v>
          </cell>
          <cell r="BD596">
            <v>25</v>
          </cell>
          <cell r="BE596">
            <v>12309119.25</v>
          </cell>
          <cell r="BF596">
            <v>45055</v>
          </cell>
          <cell r="BG596">
            <v>45057</v>
          </cell>
          <cell r="BH596">
            <v>45473</v>
          </cell>
          <cell r="BI596">
            <v>45056</v>
          </cell>
          <cell r="BJ596" t="str">
            <v>D. OTRAS PRESTACIONES</v>
          </cell>
          <cell r="BK596" t="str">
            <v>JHAN PIERO CAMPOS CUELLAR</v>
          </cell>
          <cell r="BM596">
            <v>1093755452</v>
          </cell>
          <cell r="BN596" t="str">
            <v>GRUPO DE VERIFICACIÓN Y AUDITORÍA DE CUENTAS</v>
          </cell>
          <cell r="BO596" t="str">
            <v>GESTOR DE OPERACIONES</v>
          </cell>
          <cell r="BP596" t="str">
            <v>ESPERANZA RODRIGUEZ ROLDAN</v>
          </cell>
          <cell r="BQ596" t="str">
            <v>EN EJECUCION</v>
          </cell>
          <cell r="BX596">
            <v>45247</v>
          </cell>
          <cell r="BY596">
            <v>123</v>
          </cell>
          <cell r="CH596" t="str">
            <v>CO1.PCCNTR.4935143</v>
          </cell>
        </row>
        <row r="597">
          <cell r="C597">
            <v>131</v>
          </cell>
          <cell r="D597" t="str">
            <v>ADRES-CPS-131-2023</v>
          </cell>
          <cell r="E597" t="str">
            <v>CONTRATACION DIRECTA</v>
          </cell>
          <cell r="F597" t="str">
            <v>PRESTACION DE SERVICIOS DE APOYO A LA GESTION</v>
          </cell>
          <cell r="G597" t="str">
            <v>INICIAL</v>
          </cell>
          <cell r="H597">
            <v>44946</v>
          </cell>
          <cell r="I597" t="str">
            <v>CLAUDIA PATRICIA SOLARTE OSORIO</v>
          </cell>
          <cell r="J597" t="str">
            <v>CC</v>
          </cell>
          <cell r="K597">
            <v>1016018958</v>
          </cell>
          <cell r="L597">
            <v>9</v>
          </cell>
          <cell r="M597" t="str">
            <v>Bogotá</v>
          </cell>
          <cell r="N597" t="str">
            <v>N</v>
          </cell>
          <cell r="O597" t="str">
            <v>N/A</v>
          </cell>
          <cell r="P597" t="str">
            <v>N/A</v>
          </cell>
          <cell r="Q597" t="str">
            <v>N/A</v>
          </cell>
          <cell r="R597">
            <v>44946</v>
          </cell>
          <cell r="S597">
            <v>45065</v>
          </cell>
          <cell r="T597">
            <v>119</v>
          </cell>
          <cell r="U597">
            <v>45065</v>
          </cell>
          <cell r="V597" t="str">
            <v xml:space="preserve"> 14A TFT/TL+21 ME O 6 SES + 21 ME</v>
          </cell>
          <cell r="W597" t="str">
            <v>Apoyar por sus propios medios con plena autonomía técnica. administrativa y financiera a la Dirección de Gestión de los recursos Financieros de Salud en las actividades operativas que conllevan al giro de los recursos a los terceros beneficiarios. a cargo del grupo de Gestión de Pagos y Portafolio.</v>
          </cell>
          <cell r="X597" t="str">
            <v xml:space="preserve">1. Apoyar en las actividades operativas que conlleven 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Realizar propuestas de acciones de mejora continua para maximizar los resultados de
los procesos en los cuales desarrolla sus actividades. recomendando y sugiriendo las
acciones convenientes para la coordinación.
10. Guardarestrictareservayconfidencialidadsobrelasoperaciones.susresultadosysobrelainfo
rmaciónque tenga acceso en la ejecución de las obligaciones y/o la que conozca por
medio de las actividades propias de la Coordinación de Gestión de Pago y Portafolio.
11. Abstenerse de realizar directa e indirectamente operaciones. utilizando información
privilegiada. suministrándola a terceros o recomendando la realización de operaciones
con fundamento en dicha información .
12. Apoyar todos los temas operativos correspondiente a la reprogramación de pagos de
todos los procesos misionales y los relacionados con programas COVID (THS – CET).
13. Las demás actividades que se deriven del objeto y naturaleza del contrato. que para el
efecto le designe la Entidad.
14. Realizar las actividades que conlleven a la organización de las carpetas. documentos y/o
soportes que se generen a partir de la aplicación del procedimiento de giro de recursos o
pago de procesos misionales. </v>
          </cell>
          <cell r="Y597">
            <v>80</v>
          </cell>
          <cell r="Z597">
            <v>93151501</v>
          </cell>
          <cell r="AA597">
            <v>19091496</v>
          </cell>
          <cell r="AB597">
            <v>19091496</v>
          </cell>
          <cell r="AM597">
            <v>4772874</v>
          </cell>
          <cell r="AQ597" t="str">
            <v>N/A</v>
          </cell>
          <cell r="AR597">
            <v>415</v>
          </cell>
          <cell r="AS597">
            <v>44932</v>
          </cell>
          <cell r="AT597">
            <v>19091496</v>
          </cell>
          <cell r="AU597">
            <v>439</v>
          </cell>
          <cell r="AV597">
            <v>44946</v>
          </cell>
          <cell r="AW597">
            <v>19091496</v>
          </cell>
          <cell r="AX597" t="str">
            <v>A-02-02-02-008- 003-09</v>
          </cell>
          <cell r="AY597" t="str">
            <v>OTROS SERVICIOS PROFESIONALES Y TÉCNICOS N.C.P</v>
          </cell>
          <cell r="AZ597" t="str">
            <v>ASEGURADORA SOLIDARIA DE COLOMBIA</v>
          </cell>
          <cell r="BA597" t="str">
            <v>340-47- 994000041838</v>
          </cell>
          <cell r="BB597">
            <v>44946</v>
          </cell>
          <cell r="BC597" t="str">
            <v>CUMPLIMIENTO</v>
          </cell>
          <cell r="BD597">
            <v>25</v>
          </cell>
          <cell r="BE597">
            <v>4772874</v>
          </cell>
          <cell r="BF597">
            <v>44946</v>
          </cell>
          <cell r="BG597">
            <v>44946</v>
          </cell>
          <cell r="BH597">
            <v>45255</v>
          </cell>
          <cell r="BI597">
            <v>44946</v>
          </cell>
          <cell r="BJ597" t="str">
            <v>D. DE GESTION DE LOS RECURSOS FINANCIEROS DE LA SALUD</v>
          </cell>
          <cell r="BK597" t="str">
            <v>ANGELICA MARIA LONDOÑO GUEVARA-RAFAEL GUILLERMO ANAYA SANTRICH RAD 20231450013113 A PARTIR DEL 1 DE MARZO DE 2023</v>
          </cell>
          <cell r="BL597" t="str">
            <v>RAFAEL GUILLERMO ANAYA SANTRICH RAD 20231450013113 A PARTIR DEL 1 DE MARZO DE 2023</v>
          </cell>
          <cell r="BM597">
            <v>31575313</v>
          </cell>
          <cell r="BN597" t="str">
            <v>GRUPO DE GESTION DE PAGO Y PORTAFOLIO</v>
          </cell>
          <cell r="BO597" t="str">
            <v>GESTOR DE OPERACIONES</v>
          </cell>
          <cell r="BP597" t="str">
            <v>LAURA SANCHEZ SANTAMARIA</v>
          </cell>
          <cell r="BQ597" t="str">
            <v>TERMINADO</v>
          </cell>
          <cell r="BR597" t="str">
            <v>FEMENINO</v>
          </cell>
          <cell r="BS597" t="str">
            <v>Bogotá</v>
          </cell>
          <cell r="BT597" t="str">
            <v xml:space="preserve">Cra 103 A No 22 60 </v>
          </cell>
          <cell r="BU597">
            <v>2697190</v>
          </cell>
          <cell r="BV597" t="str">
            <v>solartenator@gmail.com</v>
          </cell>
          <cell r="BW597">
            <v>32699</v>
          </cell>
          <cell r="BX597">
            <v>45247</v>
          </cell>
          <cell r="BY597">
            <v>34</v>
          </cell>
          <cell r="BZ597" t="str">
            <v>SURA</v>
          </cell>
          <cell r="CA597" t="str">
            <v>PORVENIR</v>
          </cell>
          <cell r="CB597" t="str">
            <v>POSITIVA</v>
          </cell>
          <cell r="CC597" t="str">
            <v>9 SEMESTRES ING INDUSTRIAL</v>
          </cell>
          <cell r="CH597" t="str">
            <v>CO1.PCCNTR.4444208</v>
          </cell>
        </row>
        <row r="598">
          <cell r="C598">
            <v>625</v>
          </cell>
          <cell r="D598" t="str">
            <v>ADRES-CPS-625-2023</v>
          </cell>
          <cell r="E598" t="str">
            <v>CONTRATACION DIRECTA</v>
          </cell>
          <cell r="F598" t="str">
            <v>PRESTACION DE SERVICIOS PROFESIONALES</v>
          </cell>
          <cell r="G598" t="str">
            <v>INICIAL</v>
          </cell>
          <cell r="H598">
            <v>45084</v>
          </cell>
          <cell r="I598" t="str">
            <v>LIDA JANETHE ORTIZ TAMAYO</v>
          </cell>
          <cell r="J598" t="str">
            <v>CC</v>
          </cell>
          <cell r="K598">
            <v>52818594</v>
          </cell>
          <cell r="L598">
            <v>4</v>
          </cell>
          <cell r="N598" t="str">
            <v>N</v>
          </cell>
          <cell r="O598" t="str">
            <v>N/A</v>
          </cell>
          <cell r="P598" t="str">
            <v>N/A</v>
          </cell>
          <cell r="Q598" t="str">
            <v>N/A</v>
          </cell>
          <cell r="R598">
            <v>45090</v>
          </cell>
          <cell r="S598">
            <v>45291</v>
          </cell>
          <cell r="T598">
            <v>201</v>
          </cell>
          <cell r="U598">
            <v>45291</v>
          </cell>
          <cell r="V598" t="str">
            <v>13 TP+25 MEP</v>
          </cell>
          <cell r="W59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9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598">
            <v>93151501</v>
          </cell>
          <cell r="AA598">
            <v>49236477</v>
          </cell>
          <cell r="AB598">
            <v>49236477</v>
          </cell>
          <cell r="AM598">
            <v>5182787</v>
          </cell>
          <cell r="AQ598" t="str">
            <v>N/A</v>
          </cell>
          <cell r="AR598">
            <v>604</v>
          </cell>
          <cell r="AS598">
            <v>45016</v>
          </cell>
          <cell r="AT598">
            <v>2806479189</v>
          </cell>
          <cell r="AU598">
            <v>10064</v>
          </cell>
          <cell r="AV598">
            <v>45085</v>
          </cell>
          <cell r="AW598">
            <v>49236477</v>
          </cell>
          <cell r="AX598" t="str">
            <v>A-02-02-02-008-003-01</v>
          </cell>
          <cell r="AY598" t="str">
            <v>SERVICIOS DE CONSULTORÍA EN ADMINISTRACIÓN Y SERVICIOS DE GESTIÓN; SERVICIOS DE TECNOLOGÍA DE LA INFORMACIÓN</v>
          </cell>
          <cell r="AZ598" t="str">
            <v>ASEGURADORA SOLIDARIA DE COLOMBIA</v>
          </cell>
          <cell r="BA598" t="str">
            <v>380-47-994000136147</v>
          </cell>
          <cell r="BB598">
            <v>45085</v>
          </cell>
          <cell r="BC598" t="str">
            <v>CUMPLIMIENTO</v>
          </cell>
          <cell r="BD598">
            <v>25</v>
          </cell>
          <cell r="BE598">
            <v>12309119.25</v>
          </cell>
          <cell r="BF598">
            <v>45084</v>
          </cell>
          <cell r="BG598">
            <v>45090</v>
          </cell>
          <cell r="BH598">
            <v>45476</v>
          </cell>
          <cell r="BI598">
            <v>45086</v>
          </cell>
          <cell r="BJ598" t="str">
            <v>D. OTRAS PRESTACIONES</v>
          </cell>
          <cell r="BK598" t="str">
            <v>JHAN PIERO CAMPOS CUELLAR</v>
          </cell>
          <cell r="BM598">
            <v>1093755452</v>
          </cell>
          <cell r="BN598" t="str">
            <v>GRUPO DE VERIFICACIÓN Y AUDITORÍA DE CUENTAS</v>
          </cell>
          <cell r="BO598" t="str">
            <v>GESTOR DE OPERACIONES</v>
          </cell>
          <cell r="BP598" t="str">
            <v>ROSA ELIANA RODRIGUEZ BERNAL</v>
          </cell>
          <cell r="BQ598" t="str">
            <v>EN EJECUCION</v>
          </cell>
        </row>
        <row r="599">
          <cell r="C599">
            <v>492</v>
          </cell>
          <cell r="D599" t="str">
            <v>ADRES-CPS-492-2023</v>
          </cell>
          <cell r="E599" t="str">
            <v>CONTRATACION DIRECTA</v>
          </cell>
          <cell r="F599" t="str">
            <v>PRESTACION DE SERVICIOS DE APOYO A LA GESTION</v>
          </cell>
          <cell r="G599" t="str">
            <v>INICIAL</v>
          </cell>
          <cell r="H599">
            <v>45054</v>
          </cell>
          <cell r="I599" t="str">
            <v>LIDA MARIA MAFLA LOAIZA</v>
          </cell>
          <cell r="J599" t="str">
            <v>CC</v>
          </cell>
          <cell r="K599">
            <v>1022941171</v>
          </cell>
          <cell r="L599">
            <v>1</v>
          </cell>
          <cell r="M599" t="str">
            <v>Bogotá</v>
          </cell>
          <cell r="N599" t="str">
            <v>N</v>
          </cell>
          <cell r="O599" t="str">
            <v>N/A</v>
          </cell>
          <cell r="P599" t="str">
            <v>N/A</v>
          </cell>
          <cell r="Q599" t="str">
            <v>N/A</v>
          </cell>
          <cell r="R599">
            <v>45058</v>
          </cell>
          <cell r="S599">
            <v>45291</v>
          </cell>
          <cell r="T599">
            <v>233</v>
          </cell>
          <cell r="U599">
            <v>45291</v>
          </cell>
          <cell r="V599" t="str">
            <v>15 TFTL/TL+4 ME O 6 SES+4 ME</v>
          </cell>
          <cell r="W59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59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599">
            <v>93151501</v>
          </cell>
          <cell r="AA599">
            <v>38460399</v>
          </cell>
          <cell r="AB599">
            <v>38460399</v>
          </cell>
          <cell r="AM599">
            <v>4048463</v>
          </cell>
          <cell r="AQ599" t="str">
            <v>N/A</v>
          </cell>
          <cell r="AR599">
            <v>605</v>
          </cell>
          <cell r="AS599">
            <v>45016</v>
          </cell>
          <cell r="AT599">
            <v>1999940748</v>
          </cell>
          <cell r="AU599">
            <v>8044</v>
          </cell>
          <cell r="AV599">
            <v>45056</v>
          </cell>
          <cell r="AW599">
            <v>38460399</v>
          </cell>
          <cell r="AX599" t="str">
            <v>A-02-02-02-008-003-01</v>
          </cell>
          <cell r="AY599" t="str">
            <v>SERVICIOS DE CONSULTORÍA EN ADMINISTRACIÓN Y SERVICIOS DE GESTIÓN; SERVICIOS DE TECNOLOGÍA DE LA INFORMACIÓN</v>
          </cell>
          <cell r="AZ599" t="str">
            <v>SEGUROS DEL ESTADO</v>
          </cell>
          <cell r="BA599" t="str">
            <v>14-44-101181946</v>
          </cell>
          <cell r="BB599">
            <v>45057</v>
          </cell>
          <cell r="BC599" t="str">
            <v>CUMPLIMIENTO</v>
          </cell>
          <cell r="BD599">
            <v>25</v>
          </cell>
          <cell r="BE599">
            <v>9615099.75</v>
          </cell>
          <cell r="BF599">
            <v>45054</v>
          </cell>
          <cell r="BG599">
            <v>45058</v>
          </cell>
          <cell r="BH599">
            <v>45483</v>
          </cell>
          <cell r="BI599">
            <v>45056</v>
          </cell>
          <cell r="BJ599" t="str">
            <v>D. OTRAS PRESTACIONES</v>
          </cell>
          <cell r="BK599" t="str">
            <v>CAMILO ALBERTO ALFARO JIMENEZ-EDINSON MAURICIO HERNANDEZ MANRIQUE RAD 20236400060953  A PARTIR DEL 29 DE SEPTIEMBRE AL 20 DE OCTUBRE</v>
          </cell>
          <cell r="BM599">
            <v>1020740232</v>
          </cell>
          <cell r="BN599" t="str">
            <v>GRUPO DE GESTIÓN DE RECONOCIMIENTOS</v>
          </cell>
          <cell r="BO599" t="str">
            <v>GESTOR DE OPERACIONES</v>
          </cell>
          <cell r="BP599" t="str">
            <v>LAURA SANCHEZ SANTAMARIA</v>
          </cell>
          <cell r="BQ599" t="str">
            <v>EN EJECUCION</v>
          </cell>
          <cell r="BX599">
            <v>45247</v>
          </cell>
          <cell r="BY599">
            <v>123</v>
          </cell>
          <cell r="CH599" t="str">
            <v>CO1.PCCNTR.4934322</v>
          </cell>
        </row>
        <row r="600">
          <cell r="C600">
            <v>803</v>
          </cell>
          <cell r="D600" t="str">
            <v>ADRES-CPS-803-2023</v>
          </cell>
          <cell r="E600" t="str">
            <v>CONTRATACION DIRECTA</v>
          </cell>
          <cell r="F600" t="str">
            <v>PRESTACION DE SERVICIOS PROFESIONALES</v>
          </cell>
          <cell r="G600" t="str">
            <v>INICIAL</v>
          </cell>
          <cell r="H600">
            <v>45097</v>
          </cell>
          <cell r="I600" t="str">
            <v>LIDY JOHANNA HERNANDEZ ALDANA</v>
          </cell>
          <cell r="J600" t="str">
            <v>CC</v>
          </cell>
          <cell r="K600">
            <v>65823879</v>
          </cell>
          <cell r="L600">
            <v>5</v>
          </cell>
          <cell r="N600" t="str">
            <v>N</v>
          </cell>
          <cell r="O600" t="str">
            <v>N/A</v>
          </cell>
          <cell r="P600" t="str">
            <v>N/A</v>
          </cell>
          <cell r="Q600" t="str">
            <v>N/A</v>
          </cell>
          <cell r="R600">
            <v>45099</v>
          </cell>
          <cell r="S600">
            <v>45291</v>
          </cell>
          <cell r="T600">
            <v>192</v>
          </cell>
          <cell r="U600">
            <v>45291</v>
          </cell>
          <cell r="W600"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60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600">
            <v>93151501</v>
          </cell>
          <cell r="AA600">
            <v>36279509</v>
          </cell>
          <cell r="AB600">
            <v>36279509</v>
          </cell>
          <cell r="AM600">
            <v>5182787</v>
          </cell>
          <cell r="AQ600" t="str">
            <v>N/A</v>
          </cell>
          <cell r="AR600">
            <v>724</v>
          </cell>
          <cell r="AS600">
            <v>45065</v>
          </cell>
          <cell r="AT600">
            <v>362795090</v>
          </cell>
          <cell r="AU600">
            <v>10211</v>
          </cell>
          <cell r="AV600">
            <v>45097</v>
          </cell>
          <cell r="AW600">
            <v>36279509</v>
          </cell>
          <cell r="AX600" t="str">
            <v>A-02-02-02-008-003-01</v>
          </cell>
          <cell r="AY600" t="str">
            <v>SERVICIOS DE CONSULTORÍA EN ADMINISTRACIÓN Y SERVICIOS DE GESTIÓN; SERVICIOS DE TECNOLOGÍA DE LA INFORMACIÓN</v>
          </cell>
          <cell r="AZ600" t="str">
            <v>SEGUROS DEL ESTADO</v>
          </cell>
          <cell r="BA600" t="str">
            <v>14-44-101185616</v>
          </cell>
          <cell r="BB600">
            <v>45098</v>
          </cell>
          <cell r="BC600" t="str">
            <v>CUMPLIMIENTO</v>
          </cell>
          <cell r="BD600">
            <v>25</v>
          </cell>
          <cell r="BE600">
            <v>9069877.25</v>
          </cell>
          <cell r="BF600">
            <v>45097</v>
          </cell>
          <cell r="BG600">
            <v>45099</v>
          </cell>
          <cell r="BH600">
            <v>45493</v>
          </cell>
          <cell r="BI600">
            <v>45098</v>
          </cell>
          <cell r="BJ600" t="str">
            <v>D. OTRAS PRESTACIONES</v>
          </cell>
          <cell r="BK600" t="str">
            <v>MAURICIO PAEZ VILLALBA</v>
          </cell>
          <cell r="BL600"/>
          <cell r="BM600">
            <v>1010178182</v>
          </cell>
          <cell r="BN600" t="str">
            <v>GRUPO DE VERIFICACIÓN Y AUDITORÍA DE CUENTAS</v>
          </cell>
          <cell r="BO600" t="str">
            <v>GESTOR DE OPERACIONES</v>
          </cell>
          <cell r="BP600" t="str">
            <v>DIANA MARCELA SERRANO ASPRILLA</v>
          </cell>
          <cell r="BQ600" t="str">
            <v>EN EJECUCION</v>
          </cell>
        </row>
        <row r="601">
          <cell r="C601">
            <v>386</v>
          </cell>
          <cell r="D601" t="str">
            <v>ADRES-CPS-386-2023</v>
          </cell>
          <cell r="E601" t="str">
            <v>CONTRATACION DIRECTA</v>
          </cell>
          <cell r="F601" t="str">
            <v>PRESTACION DE SERVICIOS PROFESIONALES</v>
          </cell>
          <cell r="G601" t="str">
            <v>INICIAL</v>
          </cell>
          <cell r="H601">
            <v>44985</v>
          </cell>
          <cell r="I601" t="str">
            <v>DAVID LEONARDO BAEZ QUECANO</v>
          </cell>
          <cell r="J601" t="str">
            <v>CC</v>
          </cell>
          <cell r="K601">
            <v>1016060254</v>
          </cell>
          <cell r="L601">
            <v>1</v>
          </cell>
          <cell r="M601" t="str">
            <v>Bogotá</v>
          </cell>
          <cell r="N601" t="str">
            <v>N</v>
          </cell>
          <cell r="O601" t="str">
            <v>N/A</v>
          </cell>
          <cell r="P601" t="str">
            <v>N/A</v>
          </cell>
          <cell r="Q601" t="str">
            <v>N/A</v>
          </cell>
          <cell r="R601">
            <v>44988</v>
          </cell>
          <cell r="S601">
            <v>45109</v>
          </cell>
          <cell r="T601">
            <v>121</v>
          </cell>
          <cell r="U601">
            <v>45109</v>
          </cell>
          <cell r="V601" t="str">
            <v>14 TP</v>
          </cell>
          <cell r="W601" t="str">
            <v>Prestar servicios profesionales para apoyar a las dependencias de la ADRES en el proceso de notificación de actos administrativos expedidos por la entidad.</v>
          </cell>
          <cell r="X601" t="str">
            <v>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Y601"/>
          <cell r="Z601">
            <v>93151501</v>
          </cell>
          <cell r="AA601">
            <v>17046168</v>
          </cell>
          <cell r="AB601">
            <v>17046168</v>
          </cell>
          <cell r="AC601"/>
          <cell r="AD601"/>
          <cell r="AE601"/>
          <cell r="AF601"/>
          <cell r="AG601"/>
          <cell r="AH601"/>
          <cell r="AI601"/>
          <cell r="AJ601"/>
          <cell r="AK601"/>
          <cell r="AL601"/>
          <cell r="AM601">
            <v>4261542</v>
          </cell>
          <cell r="AN601"/>
          <cell r="AO601"/>
          <cell r="AP601"/>
          <cell r="AQ601" t="str">
            <v>N/A</v>
          </cell>
          <cell r="AR601">
            <v>553</v>
          </cell>
          <cell r="AS601">
            <v>44945</v>
          </cell>
          <cell r="AT601">
            <v>153415512</v>
          </cell>
          <cell r="AU601">
            <v>4339</v>
          </cell>
          <cell r="AV601">
            <v>44986</v>
          </cell>
          <cell r="AW601">
            <v>17046168</v>
          </cell>
          <cell r="AX601" t="str">
            <v>A-02-02-02-008- 003-09</v>
          </cell>
          <cell r="AY601" t="str">
            <v>OTROS SERVICIOS PROFESIONALES Y TÉCNICOS N.C.P</v>
          </cell>
          <cell r="AZ601" t="str">
            <v>SEGUROS DEL ESTADO</v>
          </cell>
          <cell r="BA601" t="str">
            <v>14-46-1010900090</v>
          </cell>
          <cell r="BB601">
            <v>44985</v>
          </cell>
          <cell r="BC601" t="str">
            <v>CUMPLIMIENTO</v>
          </cell>
          <cell r="BD601">
            <v>25</v>
          </cell>
          <cell r="BE601">
            <v>4261542</v>
          </cell>
          <cell r="BF601">
            <v>44985</v>
          </cell>
          <cell r="BG601">
            <v>44986</v>
          </cell>
          <cell r="BH601">
            <v>45291</v>
          </cell>
          <cell r="BI601">
            <v>44986</v>
          </cell>
          <cell r="BJ601" t="str">
            <v>O. ASESORA JURIDICA</v>
          </cell>
          <cell r="BK601" t="str">
            <v>LUIS MIGUEL RODRIGUEZ GARZON</v>
          </cell>
          <cell r="BL601"/>
          <cell r="BM601">
            <v>79882728</v>
          </cell>
          <cell r="BN601" t="str">
            <v>O. ASESORA JURIDICA</v>
          </cell>
          <cell r="BO601" t="str">
            <v>JEFE</v>
          </cell>
          <cell r="BP601" t="str">
            <v>KELLY JHOANA ITURRIAGO TORREGROSA</v>
          </cell>
          <cell r="BQ601" t="str">
            <v>TERMINADO</v>
          </cell>
          <cell r="BR601" t="str">
            <v>MASCULINO</v>
          </cell>
          <cell r="BS601" t="str">
            <v>Bogotá</v>
          </cell>
          <cell r="BT601" t="str">
            <v>Cra 97 24B 35 Casa 98</v>
          </cell>
          <cell r="BU601">
            <v>8021248</v>
          </cell>
          <cell r="BV601" t="str">
            <v>vinchy06@gmail.com</v>
          </cell>
          <cell r="BW601">
            <v>34248</v>
          </cell>
          <cell r="BX601">
            <v>45247</v>
          </cell>
          <cell r="BY601">
            <v>30</v>
          </cell>
          <cell r="BZ601" t="str">
            <v>NUEVA EPS</v>
          </cell>
          <cell r="CA601" t="str">
            <v>COLPENSIONES</v>
          </cell>
          <cell r="CB601" t="str">
            <v>POSITIVA</v>
          </cell>
          <cell r="CC601" t="str">
            <v>ABOGADO-ESP EN DERECHO LABORAL Y SEGURIDAD SOCIAL</v>
          </cell>
          <cell r="CD601"/>
          <cell r="CE601"/>
          <cell r="CF601"/>
          <cell r="CG601"/>
          <cell r="CH601" t="str">
            <v>CO1.PCCNTR.4697641</v>
          </cell>
          <cell r="CI601"/>
          <cell r="CJ601"/>
          <cell r="CK601"/>
          <cell r="CL601"/>
          <cell r="CM601"/>
          <cell r="CN601"/>
          <cell r="CO601"/>
        </row>
        <row r="602">
          <cell r="C602">
            <v>865</v>
          </cell>
          <cell r="D602" t="str">
            <v>ADRES-CPS-865-2023</v>
          </cell>
          <cell r="E602" t="str">
            <v>CONTRATACION DIRECTA</v>
          </cell>
          <cell r="F602" t="str">
            <v>PRESTACION DE SERVICIOS DE APOYO A LA GESTION</v>
          </cell>
          <cell r="G602" t="str">
            <v>INICIAL</v>
          </cell>
          <cell r="H602">
            <v>45100</v>
          </cell>
          <cell r="I602" t="str">
            <v>LIGIA ASTRID GONZALEZ SUAZA</v>
          </cell>
          <cell r="J602" t="str">
            <v>CC</v>
          </cell>
          <cell r="K602">
            <v>39647273</v>
          </cell>
          <cell r="L602">
            <v>3</v>
          </cell>
          <cell r="N602" t="str">
            <v>N</v>
          </cell>
          <cell r="O602" t="str">
            <v>N/A</v>
          </cell>
          <cell r="P602" t="str">
            <v>N/A</v>
          </cell>
          <cell r="Q602" t="str">
            <v>N/A</v>
          </cell>
          <cell r="R602">
            <v>45104</v>
          </cell>
          <cell r="S602">
            <v>45291</v>
          </cell>
          <cell r="T602">
            <v>187</v>
          </cell>
          <cell r="U602">
            <v>45291</v>
          </cell>
          <cell r="V602" t="str">
            <v>15 TFTL/TL+4 ME O 6 SES+4 ME</v>
          </cell>
          <cell r="W60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60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602">
            <v>93151501</v>
          </cell>
          <cell r="AA602">
            <v>28339241</v>
          </cell>
          <cell r="AB602">
            <v>28339241</v>
          </cell>
          <cell r="AM602">
            <v>4048463</v>
          </cell>
          <cell r="AQ602" t="str">
            <v>N/A</v>
          </cell>
          <cell r="AR602">
            <v>702</v>
          </cell>
          <cell r="AS602">
            <v>45064</v>
          </cell>
          <cell r="AT602">
            <v>538445579</v>
          </cell>
          <cell r="AU602">
            <v>10270</v>
          </cell>
          <cell r="AV602">
            <v>45103</v>
          </cell>
          <cell r="AW602">
            <v>28339241</v>
          </cell>
          <cell r="AX602" t="str">
            <v>A-02-02-02-008-003-01</v>
          </cell>
          <cell r="AY602" t="str">
            <v>SERVICIOS DE CONSULTORÍA EN ADMINISTRACIÓN Y SERVICIOS DE GESTIÓN; SERVICIOS DE TECNOLOGÍA DE LA INFORMACIÓN</v>
          </cell>
          <cell r="AZ602" t="str">
            <v>ASEGURADORA SOLIDARIA DE COLOMBIA</v>
          </cell>
          <cell r="BA602" t="str">
            <v>376-47-994000021373</v>
          </cell>
          <cell r="BB602">
            <v>45100</v>
          </cell>
          <cell r="BC602" t="str">
            <v>CUMPLIMIENTO</v>
          </cell>
          <cell r="BD602">
            <v>25</v>
          </cell>
          <cell r="BE602">
            <v>7084810.25</v>
          </cell>
          <cell r="BF602">
            <v>45099</v>
          </cell>
          <cell r="BG602">
            <v>45104</v>
          </cell>
          <cell r="BH602">
            <v>45474</v>
          </cell>
          <cell r="BI602">
            <v>45104</v>
          </cell>
          <cell r="BJ602" t="str">
            <v>D. OTRAS PRESTACIONES</v>
          </cell>
          <cell r="BK602" t="str">
            <v>LEIDY JANNETH LUIS CUERVO-LUISA FERNANDA DÍAZ GONZÁLEZ RAD 20236400064913 A PARTIR DEL 13 DE OCTUBRE AL 3 DE NOVIEMBRE</v>
          </cell>
          <cell r="BM602">
            <v>53062135</v>
          </cell>
          <cell r="BN602" t="str">
            <v>GRUPO DE VALIDACIÓN DE RESULTADOS DE AUDITORÍA</v>
          </cell>
          <cell r="BO602" t="str">
            <v>GESTOR DE OPERACIONES</v>
          </cell>
          <cell r="BP602" t="str">
            <v>KELLY JHOANA ITURRIAGO TORREGROSA</v>
          </cell>
          <cell r="BQ602" t="str">
            <v>EN EJECUCION</v>
          </cell>
        </row>
        <row r="603">
          <cell r="C603">
            <v>57</v>
          </cell>
          <cell r="D603" t="str">
            <v>ADRES-CPS-057-2023</v>
          </cell>
          <cell r="E603" t="str">
            <v>CONTRATACION DIRECTA</v>
          </cell>
          <cell r="F603" t="str">
            <v>PRESTACION DE SERVICIOS PROFESIONALES</v>
          </cell>
          <cell r="G603" t="str">
            <v>INICIAL</v>
          </cell>
          <cell r="H603">
            <v>44943</v>
          </cell>
          <cell r="I603" t="str">
            <v>LEIDY JOHANNA ROJAS ROA</v>
          </cell>
          <cell r="J603" t="str">
            <v>CC</v>
          </cell>
          <cell r="K603">
            <v>1016073874</v>
          </cell>
          <cell r="L603">
            <v>2</v>
          </cell>
          <cell r="M603" t="str">
            <v>Bogotá</v>
          </cell>
          <cell r="N603" t="str">
            <v>N</v>
          </cell>
          <cell r="O603" t="str">
            <v>N/A</v>
          </cell>
          <cell r="P603" t="str">
            <v>N/A</v>
          </cell>
          <cell r="Q603" t="str">
            <v>N/A</v>
          </cell>
          <cell r="R603">
            <v>44945</v>
          </cell>
          <cell r="S603">
            <v>45064</v>
          </cell>
          <cell r="T603">
            <v>119</v>
          </cell>
          <cell r="U603">
            <v>45064</v>
          </cell>
          <cell r="V603" t="str">
            <v>14 TP</v>
          </cell>
          <cell r="W603" t="str">
            <v>Prestar los servicios profesionales a la Dirección de Gestión de los Recursos Financieros de Salud en las actividades que soportan la contabilidad. las conciliaciones bancarias y los estados financieros de la ADRES</v>
          </cell>
          <cell r="X603"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Y603">
            <v>72</v>
          </cell>
          <cell r="Z603">
            <v>93151501</v>
          </cell>
          <cell r="AA603">
            <v>19091496</v>
          </cell>
          <cell r="AB603">
            <v>19091496</v>
          </cell>
          <cell r="AM603">
            <v>4772874</v>
          </cell>
          <cell r="AQ603" t="str">
            <v>N/A</v>
          </cell>
          <cell r="AR603">
            <v>485</v>
          </cell>
          <cell r="AS603">
            <v>44936</v>
          </cell>
          <cell r="AT603">
            <v>38182992</v>
          </cell>
          <cell r="AU603">
            <v>412</v>
          </cell>
          <cell r="AV603">
            <v>44944</v>
          </cell>
          <cell r="AW603">
            <v>19091496</v>
          </cell>
          <cell r="AX603" t="str">
            <v>A-02-02-02-008- 003-09</v>
          </cell>
          <cell r="AY603" t="str">
            <v>OTROS SERVICIOS PROFESIONALES Y TÉCNICOS N.C.P</v>
          </cell>
          <cell r="AZ603" t="str">
            <v>SEGUROS DEL ESTADO</v>
          </cell>
          <cell r="BA603" t="str">
            <v>11-44-101196301</v>
          </cell>
          <cell r="BB603">
            <v>44945</v>
          </cell>
          <cell r="BC603" t="str">
            <v>CUMPLIMIENTO</v>
          </cell>
          <cell r="BD603">
            <v>25</v>
          </cell>
          <cell r="BE603">
            <v>4772874</v>
          </cell>
          <cell r="BF603">
            <v>44944</v>
          </cell>
          <cell r="BG603">
            <v>44946</v>
          </cell>
          <cell r="BH603">
            <v>45248</v>
          </cell>
          <cell r="BI603">
            <v>44945</v>
          </cell>
          <cell r="BJ603" t="str">
            <v>D. DE GESTION DE LOS RECURSOS FINANCIEROS DE LA SALUD</v>
          </cell>
          <cell r="BK603" t="str">
            <v>MARIA MARGARITA BRAVO ROBAYO</v>
          </cell>
          <cell r="BL603"/>
          <cell r="BM603">
            <v>39740635</v>
          </cell>
          <cell r="BN603" t="str">
            <v>GRUPO DE GESTION CONTABLE Y CONTROL DE RECURSOS</v>
          </cell>
          <cell r="BO603" t="str">
            <v>GESTOR DE OPERACIONES</v>
          </cell>
          <cell r="BP603" t="str">
            <v>LAURA SANCHEZ SANTAMARIA</v>
          </cell>
          <cell r="BQ603" t="str">
            <v>TERMINADO</v>
          </cell>
          <cell r="BR603" t="str">
            <v>FEMENINO</v>
          </cell>
          <cell r="BS603" t="str">
            <v>Bogotá</v>
          </cell>
          <cell r="BT603" t="str">
            <v>Cra 123 No 22K 65</v>
          </cell>
          <cell r="BU603"/>
          <cell r="BV603" t="str">
            <v>leroyleidy@gmail.com</v>
          </cell>
          <cell r="BW603">
            <v>34738</v>
          </cell>
          <cell r="BX603">
            <v>45247</v>
          </cell>
          <cell r="BY603">
            <v>28</v>
          </cell>
          <cell r="BZ603" t="str">
            <v>SANITAS</v>
          </cell>
          <cell r="CA603" t="str">
            <v>PORVENIR</v>
          </cell>
          <cell r="CB603" t="str">
            <v>POSITIVA</v>
          </cell>
          <cell r="CC603" t="str">
            <v>CONTADOR PUBLICO-ESP EN GERENCIA FINANCIERA</v>
          </cell>
          <cell r="CD603"/>
          <cell r="CH603" t="str">
            <v>CO1.PCCNTR.4420275</v>
          </cell>
        </row>
        <row r="604">
          <cell r="C604">
            <v>870</v>
          </cell>
          <cell r="D604" t="str">
            <v>ADRES-CPS-870-2023</v>
          </cell>
          <cell r="E604" t="str">
            <v>CONTRATACION DIRECTA</v>
          </cell>
          <cell r="F604" t="str">
            <v>PRESTACION DE SERVICIOS PROFESIONALES</v>
          </cell>
          <cell r="G604" t="str">
            <v>INICIAL</v>
          </cell>
          <cell r="H604">
            <v>45100</v>
          </cell>
          <cell r="I604" t="str">
            <v>LILIANA HERRERA HERRADA</v>
          </cell>
          <cell r="J604" t="str">
            <v>CC</v>
          </cell>
          <cell r="K604">
            <v>52789565</v>
          </cell>
          <cell r="L604">
            <v>5</v>
          </cell>
          <cell r="N604" t="str">
            <v>N</v>
          </cell>
          <cell r="O604" t="str">
            <v>N/A</v>
          </cell>
          <cell r="P604" t="str">
            <v>N/A</v>
          </cell>
          <cell r="Q604" t="str">
            <v>N/A</v>
          </cell>
          <cell r="R604">
            <v>45103</v>
          </cell>
          <cell r="S604">
            <v>45291</v>
          </cell>
          <cell r="T604">
            <v>188</v>
          </cell>
          <cell r="U604">
            <v>45291</v>
          </cell>
          <cell r="V604" t="str">
            <v>13 TP+25 MEP</v>
          </cell>
          <cell r="W604"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60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604">
            <v>93151501</v>
          </cell>
          <cell r="AA604">
            <v>36279509</v>
          </cell>
          <cell r="AB604">
            <v>36279509</v>
          </cell>
          <cell r="AM604">
            <v>5182787</v>
          </cell>
          <cell r="AQ604" t="str">
            <v>N/A</v>
          </cell>
          <cell r="AR604">
            <v>687</v>
          </cell>
          <cell r="AS604">
            <v>45062</v>
          </cell>
          <cell r="AT604">
            <v>943267234</v>
          </cell>
          <cell r="AU604">
            <v>10256</v>
          </cell>
          <cell r="AV604">
            <v>45100</v>
          </cell>
          <cell r="AW604">
            <v>36279509</v>
          </cell>
          <cell r="AX604" t="str">
            <v>A-02-02-02-008-003-01</v>
          </cell>
          <cell r="AY604" t="str">
            <v>SERVICIOS DE CONSULTORÍA EN ADMINISTRACIÓN Y SERVICIOS DE GESTIÓN; SERVICIOS DE TECNOLOGÍA DE LA INFORMACIÓN</v>
          </cell>
          <cell r="AZ604" t="str">
            <v>SEGUROS DEL ESTADO</v>
          </cell>
          <cell r="BA604" t="str">
            <v>33-46-101051992</v>
          </cell>
          <cell r="BB604">
            <v>45100</v>
          </cell>
          <cell r="BC604" t="str">
            <v>CUMPLIMIENTO</v>
          </cell>
          <cell r="BD604">
            <v>25</v>
          </cell>
          <cell r="BE604">
            <v>9069877.25</v>
          </cell>
          <cell r="BF604">
            <v>45100</v>
          </cell>
          <cell r="BG604">
            <v>45100</v>
          </cell>
          <cell r="BH604">
            <v>45473</v>
          </cell>
          <cell r="BI604">
            <v>45101</v>
          </cell>
          <cell r="BJ604" t="str">
            <v>D. OTRAS PRESTACIONES</v>
          </cell>
          <cell r="BK604" t="str">
            <v>RODRIGO ALEXANDER MOLINA PALOMARES</v>
          </cell>
          <cell r="BL604"/>
          <cell r="BM604">
            <v>1078366565</v>
          </cell>
          <cell r="BN604" t="str">
            <v>GRUPO DE VALIDACIÓN DE RESULTADOS DE AUDITORÍA</v>
          </cell>
          <cell r="BP604" t="str">
            <v>JENNY CAROLINA GARCIA VARON</v>
          </cell>
          <cell r="BQ604" t="str">
            <v>EN EJECUCION</v>
          </cell>
        </row>
        <row r="605">
          <cell r="C605">
            <v>199</v>
          </cell>
          <cell r="D605" t="str">
            <v>ADRES-CPS-199-2023</v>
          </cell>
          <cell r="E605" t="str">
            <v>CONTRATACION DIRECTA</v>
          </cell>
          <cell r="F605" t="str">
            <v>PRESTACION DE SERVICIOS PROFESIONALES</v>
          </cell>
          <cell r="G605" t="str">
            <v>INICIAL</v>
          </cell>
          <cell r="H605">
            <v>44951</v>
          </cell>
          <cell r="I605" t="str">
            <v>JENNY MARCELA PATIÑO CORREDOR</v>
          </cell>
          <cell r="J605" t="str">
            <v>CC</v>
          </cell>
          <cell r="K605">
            <v>1018408338</v>
          </cell>
          <cell r="L605">
            <v>3</v>
          </cell>
          <cell r="M605" t="str">
            <v>Bogotá</v>
          </cell>
          <cell r="N605" t="str">
            <v>N</v>
          </cell>
          <cell r="O605" t="str">
            <v>N/A</v>
          </cell>
          <cell r="P605" t="str">
            <v>N/A</v>
          </cell>
          <cell r="Q605" t="str">
            <v>N/A</v>
          </cell>
          <cell r="R605">
            <v>44952</v>
          </cell>
          <cell r="S605">
            <v>45071</v>
          </cell>
          <cell r="T605">
            <v>119</v>
          </cell>
          <cell r="U605">
            <v>45071</v>
          </cell>
          <cell r="V605" t="str">
            <v>14 TP</v>
          </cell>
          <cell r="W605" t="str">
            <v>Prestar servicios profesionales para apoyar a las dependencias de la ADRES en el proceso de notificación de actos administrativos expedidos por la entidad.</v>
          </cell>
          <cell r="X605" t="str">
            <v>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Y605">
            <v>134</v>
          </cell>
          <cell r="Z605">
            <v>93151501</v>
          </cell>
          <cell r="AA605">
            <v>17046168</v>
          </cell>
          <cell r="AB605">
            <v>17046168</v>
          </cell>
          <cell r="AM605">
            <v>4261542</v>
          </cell>
          <cell r="AQ605" t="str">
            <v>N/A</v>
          </cell>
          <cell r="AR605">
            <v>553</v>
          </cell>
          <cell r="AS605">
            <v>44945</v>
          </cell>
          <cell r="AT605">
            <v>153415512</v>
          </cell>
          <cell r="AU605">
            <v>506</v>
          </cell>
          <cell r="AV605">
            <v>44951</v>
          </cell>
          <cell r="AW605">
            <v>17046168</v>
          </cell>
          <cell r="AX605" t="str">
            <v>A-02-02-02-008- 003-09</v>
          </cell>
          <cell r="AY605" t="str">
            <v>OTROS SERVICIOS PROFESIONALES Y TÉCNICOS N.C.P</v>
          </cell>
          <cell r="AZ605" t="str">
            <v>SEGUROS DEL ESTADO</v>
          </cell>
          <cell r="BA605" t="str">
            <v>14-46-101084282</v>
          </cell>
          <cell r="BB605">
            <v>44951</v>
          </cell>
          <cell r="BC605" t="str">
            <v>CUMPLIMIENTO</v>
          </cell>
          <cell r="BD605">
            <v>25</v>
          </cell>
          <cell r="BE605">
            <v>4261542</v>
          </cell>
          <cell r="BF605">
            <v>44951</v>
          </cell>
          <cell r="BG605">
            <v>44952</v>
          </cell>
          <cell r="BH605">
            <v>45275</v>
          </cell>
          <cell r="BI605">
            <v>44952</v>
          </cell>
          <cell r="BJ605" t="str">
            <v>O. ASESORA JURIDICA</v>
          </cell>
          <cell r="BK605" t="str">
            <v>LUIS MIGUEL RODRIGUEZ GARZON</v>
          </cell>
          <cell r="BL605"/>
          <cell r="BM605">
            <v>79882728</v>
          </cell>
          <cell r="BN605" t="str">
            <v>O. ASESORA JURIDICA</v>
          </cell>
          <cell r="BO605" t="str">
            <v>JEFE</v>
          </cell>
          <cell r="BP605" t="str">
            <v>KELLY JHOANA ITURRIAGO TORREGROSA</v>
          </cell>
          <cell r="BQ605" t="str">
            <v>TERMINADO</v>
          </cell>
          <cell r="BR605" t="str">
            <v>FEMENINO</v>
          </cell>
          <cell r="BS605" t="str">
            <v>Bogotá</v>
          </cell>
          <cell r="BT605" t="str">
            <v>Cra 116B - 72F 70 torre 22 Apto 302</v>
          </cell>
          <cell r="BU605">
            <v>3040983</v>
          </cell>
          <cell r="BV605" t="str">
            <v>j.marcelapc@gmail.com</v>
          </cell>
          <cell r="BW605">
            <v>31783</v>
          </cell>
          <cell r="BX605">
            <v>45247</v>
          </cell>
          <cell r="BY605">
            <v>36</v>
          </cell>
          <cell r="BZ605" t="str">
            <v>COMPENSAR</v>
          </cell>
          <cell r="CA605" t="str">
            <v>COLPENSIONES</v>
          </cell>
          <cell r="CB605" t="str">
            <v>POSITIVA</v>
          </cell>
          <cell r="CC605" t="str">
            <v>ABOGADA-ESP EN DERECHO COMERCIAL</v>
          </cell>
          <cell r="CD605"/>
          <cell r="CH605" t="str">
            <v>CO1.PCCNTR.4471581</v>
          </cell>
        </row>
        <row r="606">
          <cell r="C606">
            <v>881</v>
          </cell>
          <cell r="D606" t="str">
            <v>ADRES-CPS-881-2023</v>
          </cell>
          <cell r="E606" t="str">
            <v>CONTRATACION DIRECTA</v>
          </cell>
          <cell r="F606" t="str">
            <v>PRESTACION DE SERVICIOS DE APOYO A LA GESTION</v>
          </cell>
          <cell r="G606" t="str">
            <v>INICIAL</v>
          </cell>
          <cell r="H606">
            <v>45104</v>
          </cell>
          <cell r="I606" t="str">
            <v>LILIANA SANCHEZ ALBORNOZ</v>
          </cell>
          <cell r="J606" t="str">
            <v>CC</v>
          </cell>
          <cell r="K606">
            <v>1014207609</v>
          </cell>
          <cell r="L606">
            <v>7</v>
          </cell>
          <cell r="N606" t="str">
            <v>N</v>
          </cell>
          <cell r="O606" t="str">
            <v>N/A</v>
          </cell>
          <cell r="P606" t="str">
            <v>N/A</v>
          </cell>
          <cell r="Q606" t="str">
            <v>N/A</v>
          </cell>
          <cell r="R606">
            <v>45112</v>
          </cell>
          <cell r="S606">
            <v>45291</v>
          </cell>
          <cell r="T606">
            <v>179</v>
          </cell>
          <cell r="U606">
            <v>45291</v>
          </cell>
          <cell r="V606" t="str">
            <v>15 TFTL/TL+4 ME O 6 SES+4 ME</v>
          </cell>
          <cell r="W60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0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606">
            <v>93151501</v>
          </cell>
          <cell r="AA606">
            <v>28339241</v>
          </cell>
          <cell r="AB606">
            <v>28339241</v>
          </cell>
          <cell r="AM606">
            <v>4048463</v>
          </cell>
          <cell r="AQ606" t="str">
            <v>N/A</v>
          </cell>
          <cell r="AR606">
            <v>736</v>
          </cell>
          <cell r="AS606">
            <v>45065</v>
          </cell>
          <cell r="AT606">
            <v>651802543</v>
          </cell>
          <cell r="AU606">
            <v>10583</v>
          </cell>
          <cell r="AV606">
            <v>45107</v>
          </cell>
          <cell r="AW606">
            <v>28339241</v>
          </cell>
          <cell r="AX606" t="str">
            <v>A-02-02-02-008-003-01</v>
          </cell>
          <cell r="AY606" t="str">
            <v>SERVICIOS DE CONSULTORÍA EN ADMINISTRACIÓN Y SERVICIOS DE GESTIÓN; SERVICIOS DE TECNOLOGÍA DE LA INFORMACIÓN</v>
          </cell>
          <cell r="AZ606" t="str">
            <v>SEGUROS DEL ESTADO</v>
          </cell>
          <cell r="BA606" t="str">
            <v>14-46-101096230</v>
          </cell>
          <cell r="BB606">
            <v>45104</v>
          </cell>
          <cell r="BC606" t="str">
            <v>CUMPLIMIENTO</v>
          </cell>
          <cell r="BD606">
            <v>25</v>
          </cell>
          <cell r="BE606">
            <v>7084810.25</v>
          </cell>
          <cell r="BF606">
            <v>45104</v>
          </cell>
          <cell r="BG606">
            <v>45105</v>
          </cell>
          <cell r="BH606">
            <v>45535</v>
          </cell>
          <cell r="BI606">
            <v>45112</v>
          </cell>
          <cell r="BJ606" t="str">
            <v>D. OTRAS PRESTACIONES</v>
          </cell>
          <cell r="BK606" t="str">
            <v>ANDREA RODRIGUEZ SIERRA</v>
          </cell>
          <cell r="BM606">
            <v>52394998</v>
          </cell>
          <cell r="BN606" t="str">
            <v>GRUPO DE VERIFICACION Y AUDITORIA DE CUENTAS</v>
          </cell>
          <cell r="BO606" t="str">
            <v>GESTOR DE OPERACIONES</v>
          </cell>
          <cell r="BP606" t="str">
            <v>DIANA MARCELA SERRANO ASPRILLA</v>
          </cell>
          <cell r="BQ606" t="str">
            <v>EN EJECUCION</v>
          </cell>
        </row>
        <row r="607">
          <cell r="C607">
            <v>273</v>
          </cell>
          <cell r="D607" t="str">
            <v>ADRES-CPS-273-2023</v>
          </cell>
          <cell r="E607" t="str">
            <v>CONTRATACION DIRECTA</v>
          </cell>
          <cell r="F607" t="str">
            <v>PRESTACION DE SERVICIOS PROFESIONALES</v>
          </cell>
          <cell r="G607" t="str">
            <v>INICIAL</v>
          </cell>
          <cell r="H607">
            <v>44966</v>
          </cell>
          <cell r="I607" t="str">
            <v>MARTA LILIANA MUÑOZ OLAYA</v>
          </cell>
          <cell r="J607" t="str">
            <v>CC</v>
          </cell>
          <cell r="K607">
            <v>1018410916</v>
          </cell>
          <cell r="L607">
            <v>7</v>
          </cell>
          <cell r="M607" t="str">
            <v>Soacha</v>
          </cell>
          <cell r="N607" t="str">
            <v>N</v>
          </cell>
          <cell r="O607" t="str">
            <v>N/A</v>
          </cell>
          <cell r="P607" t="str">
            <v>N/A</v>
          </cell>
          <cell r="Q607" t="str">
            <v>N/A</v>
          </cell>
          <cell r="R607">
            <v>44970</v>
          </cell>
          <cell r="S607">
            <v>45089</v>
          </cell>
          <cell r="T607">
            <v>119</v>
          </cell>
          <cell r="U607">
            <v>45089</v>
          </cell>
          <cell r="V607" t="str">
            <v>13 TP+25 MEP</v>
          </cell>
          <cell r="W607"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60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607">
            <v>380</v>
          </cell>
          <cell r="Z607">
            <v>93151501</v>
          </cell>
          <cell r="AA607">
            <v>20731148</v>
          </cell>
          <cell r="AB607">
            <v>20731148</v>
          </cell>
          <cell r="AM607">
            <v>5182787</v>
          </cell>
          <cell r="AQ607" t="str">
            <v>N/A</v>
          </cell>
          <cell r="AR607">
            <v>549</v>
          </cell>
          <cell r="AS607">
            <v>44936</v>
          </cell>
          <cell r="AT607">
            <v>269504924</v>
          </cell>
          <cell r="AU607">
            <v>2549</v>
          </cell>
          <cell r="AV607">
            <v>44966</v>
          </cell>
          <cell r="AW607">
            <v>20731148</v>
          </cell>
          <cell r="AX607" t="str">
            <v>A-02-02-02-008-003-01</v>
          </cell>
          <cell r="AY607" t="str">
            <v>SERVICIOS DE CONSULTORÍA EN ADMINISTRACIÓN Y SERVICIOS DE GESTIÓN; SERVICIOS DE TECNOLOGÍA DE LA INFORMACIÓN</v>
          </cell>
          <cell r="AZ607" t="str">
            <v>SEGUROS DEL ESTADO</v>
          </cell>
          <cell r="BA607" t="str">
            <v>14-44-101174551</v>
          </cell>
          <cell r="BB607">
            <v>44967</v>
          </cell>
          <cell r="BC607" t="str">
            <v>CUMPLIMIENTO</v>
          </cell>
          <cell r="BD607">
            <v>25</v>
          </cell>
          <cell r="BE607">
            <v>5182787</v>
          </cell>
          <cell r="BF607">
            <v>44966</v>
          </cell>
          <cell r="BG607">
            <v>44970</v>
          </cell>
          <cell r="BH607">
            <v>45290</v>
          </cell>
          <cell r="BI607">
            <v>44966</v>
          </cell>
          <cell r="BJ607" t="str">
            <v>D. OTRAS PRESTACIONES</v>
          </cell>
          <cell r="BK607" t="str">
            <v>MAURICIO PAEZ VILLALBA</v>
          </cell>
          <cell r="BM607">
            <v>1010178182</v>
          </cell>
          <cell r="BN607" t="str">
            <v>GRUPO DE VERIFICACIÓN Y AUDITORÍA DE CUENTAS</v>
          </cell>
          <cell r="BO607" t="str">
            <v>GESTOR DE OPERACIONES</v>
          </cell>
          <cell r="BP607" t="str">
            <v>KARLA MAYELIS MENGUAL REDONDO</v>
          </cell>
          <cell r="BQ607" t="str">
            <v>TERMINADO</v>
          </cell>
          <cell r="BR607" t="str">
            <v>FEMENINO</v>
          </cell>
          <cell r="BS607" t="str">
            <v>Soacha</v>
          </cell>
          <cell r="BT607" t="str">
            <v>AV. Cl 38 No 1- 50 Torre 17 Apto 1103</v>
          </cell>
          <cell r="BU607">
            <v>3016624390</v>
          </cell>
          <cell r="BV607" t="str">
            <v> liliana9105@hotmail.com</v>
          </cell>
          <cell r="BW607">
            <v>31927</v>
          </cell>
          <cell r="BX607">
            <v>45247</v>
          </cell>
          <cell r="BY607">
            <v>36</v>
          </cell>
          <cell r="BZ607" t="str">
            <v>FAMISANAR</v>
          </cell>
          <cell r="CA607" t="str">
            <v>PORVENIR</v>
          </cell>
          <cell r="CB607" t="str">
            <v>POSITIVA</v>
          </cell>
          <cell r="CC607" t="str">
            <v>ABOGADA</v>
          </cell>
          <cell r="CH607" t="str">
            <v>CO1.PCCNTR.4582197</v>
          </cell>
        </row>
        <row r="608">
          <cell r="C608">
            <v>381</v>
          </cell>
          <cell r="D608" t="str">
            <v>ADRES-CPS-381-2023</v>
          </cell>
          <cell r="E608" t="str">
            <v>CONTRATACION DIRECTA</v>
          </cell>
          <cell r="F608" t="str">
            <v>PRESTACION DE SERVICIOS PROFESIONALES</v>
          </cell>
          <cell r="G608" t="str">
            <v>INICIAL</v>
          </cell>
          <cell r="H608">
            <v>44973</v>
          </cell>
          <cell r="I608" t="str">
            <v>CARLOS ANTONIO BASTOS ARENAS</v>
          </cell>
          <cell r="J608" t="str">
            <v>CC</v>
          </cell>
          <cell r="K608">
            <v>1018423044</v>
          </cell>
          <cell r="L608">
            <v>6</v>
          </cell>
          <cell r="M608" t="str">
            <v>Bogotá</v>
          </cell>
          <cell r="N608" t="str">
            <v>N</v>
          </cell>
          <cell r="O608" t="str">
            <v>N/A</v>
          </cell>
          <cell r="P608" t="str">
            <v>N/A</v>
          </cell>
          <cell r="Q608" t="str">
            <v>N/A</v>
          </cell>
          <cell r="R608">
            <v>44977</v>
          </cell>
          <cell r="S608">
            <v>45096</v>
          </cell>
          <cell r="T608">
            <v>119</v>
          </cell>
          <cell r="U608">
            <v>45096</v>
          </cell>
          <cell r="V608" t="str">
            <v>11 TP+E+11 MEP</v>
          </cell>
          <cell r="W608"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608"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608">
            <v>156</v>
          </cell>
          <cell r="Z608">
            <v>80121706</v>
          </cell>
          <cell r="AA608">
            <v>27904000</v>
          </cell>
          <cell r="AB608">
            <v>27904000</v>
          </cell>
          <cell r="AC608"/>
          <cell r="AD608"/>
          <cell r="AE608"/>
          <cell r="AF608"/>
          <cell r="AG608"/>
          <cell r="AH608"/>
          <cell r="AI608"/>
          <cell r="AJ608"/>
          <cell r="AK608"/>
          <cell r="AL608"/>
          <cell r="AM608">
            <v>6976000</v>
          </cell>
          <cell r="AN608"/>
          <cell r="AO608"/>
          <cell r="AP608"/>
          <cell r="AQ608" t="str">
            <v>N/A</v>
          </cell>
          <cell r="AR608">
            <v>570</v>
          </cell>
          <cell r="AS608">
            <v>44960</v>
          </cell>
          <cell r="AT608">
            <v>111616000</v>
          </cell>
          <cell r="AU608">
            <v>2575</v>
          </cell>
          <cell r="AV608">
            <v>44974</v>
          </cell>
          <cell r="AW608">
            <v>27904000</v>
          </cell>
          <cell r="AX608" t="str">
            <v>A-02-02-02-008-002-01</v>
          </cell>
          <cell r="AY608" t="str">
            <v>SERVICIOS JURÍDICOS</v>
          </cell>
          <cell r="AZ608" t="str">
            <v>ASEGURADORA SOLIDARIA DE COLOMBIA</v>
          </cell>
          <cell r="BA608" t="str">
            <v>380-47-994000132345</v>
          </cell>
          <cell r="BB608">
            <v>44974</v>
          </cell>
          <cell r="BC608" t="str">
            <v>CUMPLIMIENTO</v>
          </cell>
          <cell r="BD608">
            <v>25</v>
          </cell>
          <cell r="BE608">
            <v>6976000</v>
          </cell>
          <cell r="BF608">
            <v>44973</v>
          </cell>
          <cell r="BG608">
            <v>44977</v>
          </cell>
          <cell r="BH608">
            <v>45279</v>
          </cell>
          <cell r="BI608">
            <v>44975</v>
          </cell>
          <cell r="BJ608" t="str">
            <v>O. ASESORA JURIDICA</v>
          </cell>
          <cell r="BK608" t="str">
            <v>YEIMY JOHANA AFRICANO MARTINEZ</v>
          </cell>
          <cell r="BL608"/>
          <cell r="BM608">
            <v>1026270498</v>
          </cell>
          <cell r="BN608" t="str">
            <v>GRUPO PREJUDICIAL</v>
          </cell>
          <cell r="BO608" t="str">
            <v>GESTOR DE OPERACIONES</v>
          </cell>
          <cell r="BP608" t="str">
            <v>JUAN CAMILO MARTINEZ RODRIGUEZ</v>
          </cell>
          <cell r="BQ608" t="str">
            <v>TERMINADO</v>
          </cell>
          <cell r="BR608" t="str">
            <v>MASCULINO</v>
          </cell>
          <cell r="BS608" t="str">
            <v>Bogotá</v>
          </cell>
          <cell r="BT608" t="str">
            <v>Cl 165 #52-54 In 10 Apt 502</v>
          </cell>
          <cell r="BU608">
            <v>3103096280</v>
          </cell>
          <cell r="BV608" t="str">
            <v>cabastosa@gmail.com</v>
          </cell>
          <cell r="BW608">
            <v>32564</v>
          </cell>
          <cell r="BX608">
            <v>45247</v>
          </cell>
          <cell r="BY608">
            <v>34</v>
          </cell>
          <cell r="BZ608" t="str">
            <v>COMPENSAR</v>
          </cell>
          <cell r="CA608" t="str">
            <v>COLPENSIONES</v>
          </cell>
          <cell r="CB608" t="str">
            <v>POSITIVA</v>
          </cell>
          <cell r="CC608" t="str">
            <v>ABOGADO-ESP EN DERECHO DEL TRABAJO-ESP EN INSTITUCIONES JURIDICAS DE LA SEGURIDAD SOCIAL</v>
          </cell>
          <cell r="CD608"/>
          <cell r="CE608"/>
          <cell r="CF608"/>
          <cell r="CG608"/>
          <cell r="CH608" t="str">
            <v>CO1.PCCNTR.4635554</v>
          </cell>
          <cell r="CI608"/>
          <cell r="CJ608"/>
          <cell r="CK608"/>
          <cell r="CL608"/>
          <cell r="CM608"/>
          <cell r="CN608"/>
          <cell r="CO608"/>
        </row>
        <row r="609">
          <cell r="C609">
            <v>2</v>
          </cell>
          <cell r="D609" t="str">
            <v>ADRES-CPS-002-2023</v>
          </cell>
          <cell r="E609" t="str">
            <v>CONTRATACION DIRECTA</v>
          </cell>
          <cell r="F609" t="str">
            <v>PRESTACION DE SERVICIOS PROFESIONALES</v>
          </cell>
          <cell r="G609" t="str">
            <v>INICIAL</v>
          </cell>
          <cell r="H609">
            <v>44937</v>
          </cell>
          <cell r="I609" t="str">
            <v>JOSE WILMAN TORRES GOMEZ</v>
          </cell>
          <cell r="J609" t="str">
            <v>CC</v>
          </cell>
          <cell r="K609">
            <v>1018425053</v>
          </cell>
          <cell r="L609">
            <v>1</v>
          </cell>
          <cell r="M609" t="str">
            <v>Bogotá</v>
          </cell>
          <cell r="N609" t="str">
            <v>N</v>
          </cell>
          <cell r="O609" t="str">
            <v>N/A</v>
          </cell>
          <cell r="P609" t="str">
            <v>N/A</v>
          </cell>
          <cell r="Q609" t="str">
            <v>N/A</v>
          </cell>
          <cell r="R609">
            <v>44937</v>
          </cell>
          <cell r="S609">
            <v>45056</v>
          </cell>
          <cell r="T609">
            <v>119</v>
          </cell>
          <cell r="U609">
            <v>45056</v>
          </cell>
          <cell r="V609" t="str">
            <v>9 TP+E+23MPR</v>
          </cell>
          <cell r="W609" t="str">
            <v>Prestar los servicios profesionales especializados para el apoyo jurídico en las etapas precontractual. contractual y postcontractual de los procesos contractuales que se adelantan en Administradora de los Recursos del Sistema General de Seguridad Social en Salud ADRES</v>
          </cell>
          <cell r="X609"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Craeación.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
13. Presentar al supervisor el informe mensual de actividades. el informe final con las
principales actividades realizadas y los demás informes que se requieran durante la
ejecución del contrato.</v>
          </cell>
          <cell r="Y609">
            <v>4</v>
          </cell>
          <cell r="Z609">
            <v>80121704</v>
          </cell>
          <cell r="AA609">
            <v>37580784</v>
          </cell>
          <cell r="AB609">
            <v>37580784</v>
          </cell>
          <cell r="AM609">
            <v>9395196</v>
          </cell>
          <cell r="AQ609" t="str">
            <v>N/A</v>
          </cell>
          <cell r="AR609">
            <v>384</v>
          </cell>
          <cell r="AS609">
            <v>44932</v>
          </cell>
          <cell r="AT609">
            <v>225484704</v>
          </cell>
          <cell r="AU609">
            <v>367</v>
          </cell>
          <cell r="AV609">
            <v>44937</v>
          </cell>
          <cell r="AW609">
            <v>37580784</v>
          </cell>
          <cell r="AX609" t="str">
            <v>A-02-02-02-008- 002-01</v>
          </cell>
          <cell r="AY609" t="str">
            <v>SERVICIOS JURÍDICOS</v>
          </cell>
          <cell r="AZ609" t="str">
            <v>SEGUROS DEL ESTADO</v>
          </cell>
          <cell r="BA609" t="str">
            <v>14-46-101082339</v>
          </cell>
          <cell r="BB609">
            <v>44937</v>
          </cell>
          <cell r="BC609" t="str">
            <v>CUMPLIMIENTO</v>
          </cell>
          <cell r="BD609">
            <v>25</v>
          </cell>
          <cell r="BE609">
            <v>9395196</v>
          </cell>
          <cell r="BF609">
            <v>44937</v>
          </cell>
          <cell r="BG609">
            <v>44937</v>
          </cell>
          <cell r="BH609">
            <v>45271</v>
          </cell>
          <cell r="BI609">
            <v>44937</v>
          </cell>
          <cell r="BJ609" t="str">
            <v>D. ADMINISTRATIVA Y FINANCIERA</v>
          </cell>
          <cell r="BK609" t="str">
            <v>AURA MARIA GOMEZ DE LOS RIOS</v>
          </cell>
          <cell r="BM609">
            <v>43262525</v>
          </cell>
          <cell r="BN609" t="str">
            <v>GRUPO DE GESTION DE CONTRATACION</v>
          </cell>
          <cell r="BO609" t="str">
            <v>COORDINADOR</v>
          </cell>
          <cell r="BP609" t="str">
            <v>AURA MARIA GOMEZ DE LOS RIOS</v>
          </cell>
          <cell r="BQ609" t="str">
            <v>TERMINADO</v>
          </cell>
          <cell r="BR609" t="str">
            <v>MASCULINO</v>
          </cell>
          <cell r="BS609" t="str">
            <v>Bogotá</v>
          </cell>
          <cell r="BT609" t="str">
            <v>Cra 34 No 17A 41 Sur</v>
          </cell>
          <cell r="BU609">
            <v>7523091</v>
          </cell>
          <cell r="BV609" t="str">
            <v>jwilman.torres@gmail.com</v>
          </cell>
          <cell r="BW609">
            <v>32505</v>
          </cell>
          <cell r="BX609">
            <v>45247</v>
          </cell>
          <cell r="BY609">
            <v>34</v>
          </cell>
          <cell r="BZ609" t="str">
            <v>SANITAS</v>
          </cell>
          <cell r="CA609" t="str">
            <v>COLFONDOS</v>
          </cell>
          <cell r="CB609" t="str">
            <v>POSITIVA</v>
          </cell>
          <cell r="CC609" t="str">
            <v>ABOGADO
ADMINISTRATIVO
ADMINISTRATIVO</v>
          </cell>
          <cell r="CH609" t="str">
            <v>CO1.PCCNTR.4385655</v>
          </cell>
        </row>
        <row r="610">
          <cell r="C610">
            <v>758</v>
          </cell>
          <cell r="D610" t="str">
            <v>ADRES-CPS-758-2023</v>
          </cell>
          <cell r="E610" t="str">
            <v>CONTRATACION DIRECTA</v>
          </cell>
          <cell r="F610" t="str">
            <v>PRESTACION DE SERVICIOS PROFESIONALES</v>
          </cell>
          <cell r="G610" t="str">
            <v>INICIAL</v>
          </cell>
          <cell r="H610">
            <v>45092</v>
          </cell>
          <cell r="I610" t="str">
            <v>LILIBETH DEL SOCORRO MARTINEZ NASSAR</v>
          </cell>
          <cell r="J610" t="str">
            <v>CC</v>
          </cell>
          <cell r="K610">
            <v>32791966</v>
          </cell>
          <cell r="L610">
            <v>9</v>
          </cell>
          <cell r="N610" t="str">
            <v>N</v>
          </cell>
          <cell r="O610" t="str">
            <v>N/A</v>
          </cell>
          <cell r="P610" t="str">
            <v>N/A</v>
          </cell>
          <cell r="Q610" t="str">
            <v>N/A</v>
          </cell>
          <cell r="R610">
            <v>45093</v>
          </cell>
          <cell r="S610">
            <v>45291</v>
          </cell>
          <cell r="T610">
            <v>198</v>
          </cell>
          <cell r="U610">
            <v>45291</v>
          </cell>
          <cell r="V610" t="str">
            <v>13 TP+25 MEP</v>
          </cell>
          <cell r="W610"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1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610">
            <v>93151501</v>
          </cell>
          <cell r="AA610">
            <v>41462296</v>
          </cell>
          <cell r="AB610">
            <v>41462296</v>
          </cell>
          <cell r="AM610">
            <v>5182787</v>
          </cell>
          <cell r="AQ610" t="str">
            <v>N/A</v>
          </cell>
          <cell r="AR610">
            <v>735</v>
          </cell>
          <cell r="AS610">
            <v>45065</v>
          </cell>
          <cell r="AT610">
            <v>1368255768</v>
          </cell>
          <cell r="AU610">
            <v>10131</v>
          </cell>
          <cell r="AV610">
            <v>45092</v>
          </cell>
          <cell r="AW610">
            <v>41462296</v>
          </cell>
          <cell r="AX610" t="str">
            <v>A-02-02-02-008-003-01</v>
          </cell>
          <cell r="AY610" t="str">
            <v>SERVICIOS DE CONSULTORÍA EN ADMINISTRACIÓN Y SERVICIOS DE GESTIÓN; SERVICIOS DE TECNOLOGÍA DE LA INFORMACIÓN</v>
          </cell>
          <cell r="AZ610" t="str">
            <v>SEGUROS DEL ESTADO</v>
          </cell>
          <cell r="BA610" t="str">
            <v>14-44-101185114</v>
          </cell>
          <cell r="BB610">
            <v>45092</v>
          </cell>
          <cell r="BC610" t="str">
            <v>CUMPLIMIENTO</v>
          </cell>
          <cell r="BD610">
            <v>25</v>
          </cell>
          <cell r="BE610">
            <v>10365574</v>
          </cell>
          <cell r="BF610">
            <v>45092</v>
          </cell>
          <cell r="BG610">
            <v>45093</v>
          </cell>
          <cell r="BH610">
            <v>45493</v>
          </cell>
          <cell r="BI610">
            <v>45093</v>
          </cell>
          <cell r="BJ610" t="str">
            <v>D. OTRAS PRESTACIONES</v>
          </cell>
          <cell r="BK610" t="str">
            <v>PAOLA ANDREA CESPEDES FORERO</v>
          </cell>
          <cell r="BM610">
            <v>52536438</v>
          </cell>
          <cell r="BP610" t="str">
            <v>KELLY JHOANA ITURRIAGO TORREGROSA</v>
          </cell>
          <cell r="BQ610" t="str">
            <v>EN EJECUCION</v>
          </cell>
        </row>
        <row r="611">
          <cell r="C611">
            <v>910</v>
          </cell>
          <cell r="D611" t="str">
            <v>ADRES-CPS-910-2023</v>
          </cell>
          <cell r="E611" t="str">
            <v>CONTRATACION DIRECTA</v>
          </cell>
          <cell r="F611" t="str">
            <v>PRESTACION DE SERVICIOS PROFESIONALES</v>
          </cell>
          <cell r="G611" t="str">
            <v>INICIAL</v>
          </cell>
          <cell r="H611">
            <v>45121</v>
          </cell>
          <cell r="I611" t="str">
            <v>LINA FERNANDA RANGEL QUINTERO</v>
          </cell>
          <cell r="J611" t="str">
            <v>CC</v>
          </cell>
          <cell r="K611">
            <v>1091673800</v>
          </cell>
          <cell r="L611">
            <v>5</v>
          </cell>
          <cell r="M611" t="str">
            <v>Bogotá</v>
          </cell>
          <cell r="N611" t="str">
            <v>N</v>
          </cell>
          <cell r="O611" t="str">
            <v>N/A</v>
          </cell>
          <cell r="P611" t="str">
            <v>N/A</v>
          </cell>
          <cell r="Q611" t="str">
            <v>N/A</v>
          </cell>
          <cell r="R611">
            <v>45124</v>
          </cell>
          <cell r="S611">
            <v>45291</v>
          </cell>
          <cell r="T611">
            <v>167</v>
          </cell>
          <cell r="U611">
            <v>45291</v>
          </cell>
          <cell r="V611" t="str">
            <v>11 TP+E+11 MEP</v>
          </cell>
          <cell r="W611"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611"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611">
            <v>80121700</v>
          </cell>
          <cell r="AA611">
            <v>41856000</v>
          </cell>
          <cell r="AB611">
            <v>41856000</v>
          </cell>
          <cell r="AM611">
            <v>6976000</v>
          </cell>
          <cell r="AQ611" t="str">
            <v>N/A</v>
          </cell>
          <cell r="AR611">
            <v>828</v>
          </cell>
          <cell r="AS611">
            <v>45107</v>
          </cell>
          <cell r="AT611">
            <v>83712000</v>
          </cell>
          <cell r="AU611">
            <v>12917</v>
          </cell>
          <cell r="AV611">
            <v>45124</v>
          </cell>
          <cell r="AW611">
            <v>41856000</v>
          </cell>
          <cell r="AX611" t="str">
            <v>A-02-02-02-008-002-01</v>
          </cell>
          <cell r="AY611" t="str">
            <v>SERVICIOS JURÍDICOS</v>
          </cell>
          <cell r="AZ611" t="str">
            <v>SEGUROS DEL ESTADO</v>
          </cell>
          <cell r="BA611" t="str">
            <v>33-46-101052428</v>
          </cell>
          <cell r="BB611">
            <v>45121</v>
          </cell>
          <cell r="BC611" t="str">
            <v>CUMPLIMIENTO</v>
          </cell>
          <cell r="BD611">
            <v>25</v>
          </cell>
          <cell r="BE611">
            <v>10464000</v>
          </cell>
          <cell r="BF611">
            <v>45121</v>
          </cell>
          <cell r="BG611">
            <v>45121</v>
          </cell>
          <cell r="BH611">
            <v>45478</v>
          </cell>
          <cell r="BI611">
            <v>45065</v>
          </cell>
          <cell r="BJ611" t="str">
            <v>O. ASESORA JURIDICA</v>
          </cell>
          <cell r="BK611" t="str">
            <v>JULIO EDUARDO RODRIGUEZ ALVARADO</v>
          </cell>
          <cell r="BM611">
            <v>1085251376</v>
          </cell>
          <cell r="BN611" t="str">
            <v>GRUPO DE ACCIONES CONSTITUCIONALES Y TUTELAS</v>
          </cell>
          <cell r="BO611" t="str">
            <v>COORDINADOR</v>
          </cell>
          <cell r="BP611" t="str">
            <v>JENNY CAROLINA GARCIA VARON</v>
          </cell>
          <cell r="BQ611" t="str">
            <v>EN EJECUCION</v>
          </cell>
        </row>
        <row r="612">
          <cell r="C612">
            <v>338</v>
          </cell>
          <cell r="D612" t="str">
            <v>ADRES-CPS-338-2023</v>
          </cell>
          <cell r="E612" t="str">
            <v>CONTRATACION DIRECTA</v>
          </cell>
          <cell r="F612" t="str">
            <v>PRESTACION DE SERVICIOS DE APOYO A LA GESTION</v>
          </cell>
          <cell r="G612" t="str">
            <v>INICIAL</v>
          </cell>
          <cell r="H612">
            <v>44964</v>
          </cell>
          <cell r="I612" t="str">
            <v>DIEGO MAURICIO MELO FORERO</v>
          </cell>
          <cell r="J612" t="str">
            <v>CC</v>
          </cell>
          <cell r="K612">
            <v>1018426830</v>
          </cell>
          <cell r="L612">
            <v>2</v>
          </cell>
          <cell r="M612" t="str">
            <v>Bogotá</v>
          </cell>
          <cell r="N612" t="str">
            <v>N</v>
          </cell>
          <cell r="O612" t="str">
            <v>N/A</v>
          </cell>
          <cell r="P612" t="str">
            <v>N/A</v>
          </cell>
          <cell r="Q612" t="str">
            <v>N/A</v>
          </cell>
          <cell r="R612">
            <v>44965</v>
          </cell>
          <cell r="S612">
            <v>45084</v>
          </cell>
          <cell r="T612">
            <v>119</v>
          </cell>
          <cell r="U612">
            <v>45084</v>
          </cell>
          <cell r="V612" t="str">
            <v>15 TFTL/TL+4 ME O 6 SES+4 ME</v>
          </cell>
          <cell r="W612"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12"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612">
            <v>294</v>
          </cell>
          <cell r="Z612">
            <v>93151501</v>
          </cell>
          <cell r="AA612">
            <v>16193852</v>
          </cell>
          <cell r="AB612">
            <v>16193852</v>
          </cell>
          <cell r="AC612"/>
          <cell r="AD612"/>
          <cell r="AE612"/>
          <cell r="AF612"/>
          <cell r="AG612"/>
          <cell r="AH612"/>
          <cell r="AI612"/>
          <cell r="AJ612"/>
          <cell r="AK612"/>
          <cell r="AL612"/>
          <cell r="AM612">
            <v>4048463</v>
          </cell>
          <cell r="AN612"/>
          <cell r="AO612"/>
          <cell r="AP612"/>
          <cell r="AQ612" t="str">
            <v>N/A</v>
          </cell>
          <cell r="AR612">
            <v>432</v>
          </cell>
          <cell r="AS612">
            <v>44936</v>
          </cell>
          <cell r="AT612">
            <v>615366376</v>
          </cell>
          <cell r="AU612">
            <v>2536</v>
          </cell>
          <cell r="AV612">
            <v>44965</v>
          </cell>
          <cell r="AW612">
            <v>16193852</v>
          </cell>
          <cell r="AX612" t="str">
            <v>A-02-02-02-008-003-01</v>
          </cell>
          <cell r="AY612" t="str">
            <v>SERVICIOS DE CONSULTORÍA EN ADMINISTRACIÓN Y SERVICIOS DE GESTIÓN; SERVICIOS DE TECNOLOGÍA DE LA INFORMACIÓN</v>
          </cell>
          <cell r="AZ612" t="str">
            <v>SEGUROS DEL ESTADO</v>
          </cell>
          <cell r="BA612" t="str">
            <v>14-44101174313</v>
          </cell>
          <cell r="BB612">
            <v>44965</v>
          </cell>
          <cell r="BC612" t="str">
            <v>CUMPLIMIENTO</v>
          </cell>
          <cell r="BD612">
            <v>25</v>
          </cell>
          <cell r="BE612">
            <v>4048463</v>
          </cell>
          <cell r="BF612">
            <v>44964</v>
          </cell>
          <cell r="BG612">
            <v>44965</v>
          </cell>
          <cell r="BH612">
            <v>45301</v>
          </cell>
          <cell r="BI612">
            <v>44964</v>
          </cell>
          <cell r="BJ612" t="str">
            <v>D. OTRAS PRESTACIONES</v>
          </cell>
          <cell r="BK612" t="str">
            <v>ANDREA RODRIGUEZ SIERRA</v>
          </cell>
          <cell r="BL612"/>
          <cell r="BM612">
            <v>52394998</v>
          </cell>
          <cell r="BN612" t="str">
            <v>GRUPO DE VERIFICACION Y AUDITORIA DE CUENTAS</v>
          </cell>
          <cell r="BO612" t="str">
            <v>GESTOR DE OPERACIONES</v>
          </cell>
          <cell r="BP612" t="str">
            <v>JOSE WILLMAN TORRRES GOMEZ</v>
          </cell>
          <cell r="BQ612" t="str">
            <v>TERMINADO</v>
          </cell>
          <cell r="BR612" t="str">
            <v>MASCULINO</v>
          </cell>
          <cell r="BS612" t="str">
            <v>Bogotá</v>
          </cell>
          <cell r="BT612" t="str">
            <v>diagonal 16 H Nº 108-80</v>
          </cell>
          <cell r="BU612">
            <v>3142881931</v>
          </cell>
          <cell r="BV612" t="str">
            <v>diegomelo89@hotmail.com</v>
          </cell>
          <cell r="BW612">
            <v>32706</v>
          </cell>
          <cell r="BX612">
            <v>45247</v>
          </cell>
          <cell r="BY612">
            <v>34</v>
          </cell>
          <cell r="BZ612" t="str">
            <v>SANITAS</v>
          </cell>
          <cell r="CA612" t="str">
            <v>COLPENSIONES</v>
          </cell>
          <cell r="CB612" t="str">
            <v>POSITIVA</v>
          </cell>
          <cell r="CC612" t="str">
            <v>TECNICO PORFESIONAL EN DESARROLLO DE MERCADOS INTERNACIONALES</v>
          </cell>
          <cell r="CD612"/>
          <cell r="CE612"/>
          <cell r="CF612"/>
          <cell r="CG612"/>
          <cell r="CH612" t="str">
            <v>CO1.PCCNTR.4576731</v>
          </cell>
          <cell r="CI612"/>
          <cell r="CJ612"/>
          <cell r="CK612"/>
          <cell r="CL612"/>
          <cell r="CM612"/>
          <cell r="CN612"/>
          <cell r="CO612"/>
        </row>
        <row r="613">
          <cell r="C613">
            <v>702</v>
          </cell>
          <cell r="D613" t="str">
            <v>ADRES-CPS-702-2023</v>
          </cell>
          <cell r="E613" t="str">
            <v>CONTRATACION DIRECTA</v>
          </cell>
          <cell r="F613" t="str">
            <v>PRESTACION DE SERVICIOS PROFESIONALES</v>
          </cell>
          <cell r="G613" t="str">
            <v>INICIAL</v>
          </cell>
          <cell r="H613">
            <v>45083</v>
          </cell>
          <cell r="I613" t="str">
            <v>LINA MARIA MALAGON RUBIO</v>
          </cell>
          <cell r="J613" t="str">
            <v>CC</v>
          </cell>
          <cell r="K613">
            <v>38071049</v>
          </cell>
          <cell r="L613">
            <v>2</v>
          </cell>
          <cell r="N613" t="str">
            <v>N</v>
          </cell>
          <cell r="O613" t="str">
            <v>N/A</v>
          </cell>
          <cell r="P613" t="str">
            <v>N/A</v>
          </cell>
          <cell r="Q613" t="str">
            <v>N/A</v>
          </cell>
          <cell r="R613">
            <v>45084</v>
          </cell>
          <cell r="S613">
            <v>45291</v>
          </cell>
          <cell r="T613">
            <v>207</v>
          </cell>
          <cell r="U613">
            <v>45291</v>
          </cell>
          <cell r="W613" t="str">
            <v>Prestar servicios profesionales jurídicos a la Dirección de Otras Prestaciones de la ADRES para la expedición de las solicitudes de aclaración, informes y actos administrativos que deban ser expedidos producto del procedimiento administrativo de determinación del deudor y de reintegro de recursos. Así mismo, apoyar en las actividades que se requieran derivadas de los reconocimientos efectuados por presupuestos máximos, servicios y tecnologías en salud no financiados con la UPC y prestación de servicios de salud a víctimas de los eventos descritos en el artículo 167 de la Ley 100 de 1993.</v>
          </cell>
          <cell r="X613" t="str">
            <v>1. Proyectar las solicitudes de aclaración, informes y actos administrativos en el procedimiento administrativo de determinación del deudor y de reintegro de recursos, incluyendo aquellos que resuelvan recursos, que deban ser expedidos por la Dirección de Otras Prestaciones de la ADRES relacionados con los procesos de determinación del deudor y reintegro en el marco de gestión de recobros y reclamaciones. 2. Elaborar y revisar los requerimientos, solicitudes de concepto y demás documentos que deban ser expedidos por la Dirección de Otras Prestaciones de la ADRES relacionados con los procesos que adelanta el Grupo Interno de Gestión de Reconocimiento de la Dirección de Otras Prestaciones de la ADRES, de conformidad con el objeto del contrato. 3. Revisar los soportes documentales allegados por los ciudadanos, intervinientes en el SGSSS, autoridades administrativas y judiciales, entes de control, y demás interesados en el marco de los procesos de determinación del deudor y reintegro en el marco de gestión de recobros y reclamaciones. 4. Proyectar y revisar los acuerdos, resoluciones y minutas que se requieran dentro del marco de los procesos que adelanta el Grupo Interno de Gestión de Reconocimiento de la Dirección de Otras Prestaciones de la ADRES. 5. Responder dentro de los términos de ley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Elaborar y revisar las actuaciones administrativas que desde el Grupo Interno de Gestión de Reconocimiento de la Dirección de Otras Prestaciones de la ADRES se debe adelantar para las entidades que se encuentran en liquidación. 7. Suministrar información para mantener actualizado el registro y gestión del Grupo de Interno de Gestión de Reconocimientos, en lo que tiene que ver con los procesos que maneje el grupo. 8. Disponer y suministrar la información sobre las actividades y operaciones a su cargo, en las condiciones y características establecidas o requeridas por la ADRES y los organismos de seguimiento y control. 9. Entregar al finalizar el plazo de ejecución del contrato soporte generado por el Sistema de Gestión Documental que para el efecto tenga implementada la ADRES, en el cual se evidencie que la documentación asignada se encuentra tramitada. 10. Las demás actividades que se deriven del objeto y naturaleza del contrato, que para el efecto le asigne la Dirección de Otras Prestaciones</v>
          </cell>
          <cell r="Z613">
            <v>93151501</v>
          </cell>
          <cell r="AA613">
            <v>60000000</v>
          </cell>
          <cell r="AB613">
            <v>60000000</v>
          </cell>
          <cell r="AM613">
            <v>7500000</v>
          </cell>
          <cell r="AQ613" t="str">
            <v>N/A</v>
          </cell>
          <cell r="AR613">
            <v>756</v>
          </cell>
          <cell r="AS613">
            <v>45071</v>
          </cell>
          <cell r="AT613">
            <v>360000000</v>
          </cell>
          <cell r="AU613">
            <v>10044</v>
          </cell>
          <cell r="AV613">
            <v>45084</v>
          </cell>
          <cell r="AW613">
            <v>60000000</v>
          </cell>
          <cell r="AX613" t="str">
            <v>A-02-02-02-008-003-01</v>
          </cell>
          <cell r="AY613" t="str">
            <v>SERVICIOS DE CONSULTORÍA EN ADMINISTRACIÓN Y SERVICIOS DE GESTIÓN; SERVICIOS DE TECNOLOGÍA DE LA INFORMACIÓN</v>
          </cell>
          <cell r="AZ613" t="str">
            <v>SEGUROS DEL ESTADO</v>
          </cell>
          <cell r="BA613" t="str">
            <v>33-46-101051655</v>
          </cell>
          <cell r="BB613">
            <v>45083</v>
          </cell>
          <cell r="BC613" t="str">
            <v>CUMPLIMIENTO</v>
          </cell>
          <cell r="BD613">
            <v>25</v>
          </cell>
          <cell r="BE613">
            <v>15000000</v>
          </cell>
          <cell r="BF613">
            <v>45083</v>
          </cell>
          <cell r="BG613">
            <v>45083</v>
          </cell>
          <cell r="BH613">
            <v>45481</v>
          </cell>
          <cell r="BI613">
            <v>45084</v>
          </cell>
          <cell r="BJ613" t="str">
            <v>D. OTRAS PRESTACIONES</v>
          </cell>
          <cell r="BK613" t="str">
            <v>MAURICIO ANDRES GONZALEZ ANTOLINEZ</v>
          </cell>
          <cell r="BM613">
            <v>80074021</v>
          </cell>
          <cell r="BN613" t="str">
            <v>GRUPO DE GESTIÓN DE RECONOCIMIENTOS</v>
          </cell>
          <cell r="BO613" t="str">
            <v>GESTOR DE OPERACIONES</v>
          </cell>
          <cell r="BP613" t="str">
            <v>JENNY CAROLINA GARCIA VARON</v>
          </cell>
          <cell r="BQ613" t="str">
            <v>EN EJECUCION</v>
          </cell>
        </row>
        <row r="614">
          <cell r="C614">
            <v>549</v>
          </cell>
          <cell r="D614" t="str">
            <v>ADRES-CPS-549-2023</v>
          </cell>
          <cell r="E614" t="str">
            <v>CONTRATACION DIRECTA</v>
          </cell>
          <cell r="F614" t="str">
            <v>PRESTACION DE SERVICIOS PROFESIONALES</v>
          </cell>
          <cell r="G614" t="str">
            <v>INICIAL</v>
          </cell>
          <cell r="H614">
            <v>45064</v>
          </cell>
          <cell r="I614" t="str">
            <v>LINA MARIA SABOGAL GARCIA</v>
          </cell>
          <cell r="J614" t="str">
            <v>CC</v>
          </cell>
          <cell r="K614">
            <v>1115074692</v>
          </cell>
          <cell r="L614">
            <v>2</v>
          </cell>
          <cell r="M614" t="str">
            <v>Bogotá</v>
          </cell>
          <cell r="N614" t="str">
            <v>N</v>
          </cell>
          <cell r="O614" t="str">
            <v>N/A</v>
          </cell>
          <cell r="P614" t="str">
            <v>N/A</v>
          </cell>
          <cell r="Q614" t="str">
            <v>N/A</v>
          </cell>
          <cell r="R614">
            <v>45065</v>
          </cell>
          <cell r="S614">
            <v>45291</v>
          </cell>
          <cell r="T614">
            <v>226</v>
          </cell>
          <cell r="U614">
            <v>45291</v>
          </cell>
          <cell r="V614">
            <v>11</v>
          </cell>
          <cell r="W614"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614"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614">
            <v>93151501</v>
          </cell>
          <cell r="AA614">
            <v>55656000</v>
          </cell>
          <cell r="AB614">
            <v>55656000</v>
          </cell>
          <cell r="AM614">
            <v>6976000</v>
          </cell>
          <cell r="AQ614" t="str">
            <v>N/A</v>
          </cell>
          <cell r="AR614">
            <v>664</v>
          </cell>
          <cell r="AS614">
            <v>45056</v>
          </cell>
          <cell r="AT614">
            <v>390656000</v>
          </cell>
          <cell r="AU614">
            <v>8129</v>
          </cell>
          <cell r="AV614">
            <v>45064</v>
          </cell>
          <cell r="AW614">
            <v>55656000</v>
          </cell>
          <cell r="AX614" t="str">
            <v>A-02-02-02-008-002-01</v>
          </cell>
          <cell r="AY614" t="str">
            <v>SERVICIOS JURÍDICOS</v>
          </cell>
          <cell r="AZ614" t="str">
            <v>SEGUROS DEL ESTADO</v>
          </cell>
          <cell r="BA614" t="str">
            <v>33-46-101051053</v>
          </cell>
          <cell r="BB614">
            <v>45064</v>
          </cell>
          <cell r="BC614" t="str">
            <v>CUMPLIMIENTO</v>
          </cell>
          <cell r="BD614">
            <v>25</v>
          </cell>
          <cell r="BE614">
            <v>13914000</v>
          </cell>
          <cell r="BF614">
            <v>45064</v>
          </cell>
          <cell r="BG614">
            <v>45064</v>
          </cell>
          <cell r="BH614">
            <v>45478</v>
          </cell>
          <cell r="BI614">
            <v>45065</v>
          </cell>
          <cell r="BJ614" t="str">
            <v>O. ASESORA JURIDICA</v>
          </cell>
          <cell r="BK614" t="str">
            <v>JULIO EDUARDO RODRIGUEZ ALVARADO</v>
          </cell>
          <cell r="BL614"/>
          <cell r="BM614">
            <v>1085251376</v>
          </cell>
          <cell r="BN614" t="str">
            <v>GRUPO DE ACCIONES CONSTITUCIONALES Y TUTELAS</v>
          </cell>
          <cell r="BO614" t="str">
            <v>COORDINADOR</v>
          </cell>
          <cell r="BP614" t="str">
            <v>JUAN CAMILO MARTINEZ RODRIGUEZ</v>
          </cell>
          <cell r="BQ614" t="str">
            <v>EN EJECUCION</v>
          </cell>
        </row>
        <row r="615">
          <cell r="C615">
            <v>366</v>
          </cell>
          <cell r="D615" t="str">
            <v>ADRES-CPS-366-2023</v>
          </cell>
          <cell r="E615" t="str">
            <v>CONTRATACION DIRECTA</v>
          </cell>
          <cell r="F615" t="str">
            <v>PRESTACION DE SERVICIOS DE APOYO A LA GESTION</v>
          </cell>
          <cell r="G615" t="str">
            <v>INICIAL</v>
          </cell>
          <cell r="H615">
            <v>44964</v>
          </cell>
          <cell r="I615" t="str">
            <v>YISETH MARCELA GORDILLO MORENO</v>
          </cell>
          <cell r="J615" t="str">
            <v>CC</v>
          </cell>
          <cell r="K615">
            <v>1018436603</v>
          </cell>
          <cell r="L615">
            <v>1</v>
          </cell>
          <cell r="M615" t="str">
            <v>Bogotá</v>
          </cell>
          <cell r="N615" t="str">
            <v>N</v>
          </cell>
          <cell r="O615" t="str">
            <v>N/A</v>
          </cell>
          <cell r="P615" t="str">
            <v>N/A</v>
          </cell>
          <cell r="Q615" t="str">
            <v>N/A</v>
          </cell>
          <cell r="R615">
            <v>44965</v>
          </cell>
          <cell r="S615">
            <v>45084</v>
          </cell>
          <cell r="T615">
            <v>119</v>
          </cell>
          <cell r="U615">
            <v>45084</v>
          </cell>
          <cell r="V615" t="str">
            <v>15 TFTL/TL+4 ME O 6 SES+4 ME</v>
          </cell>
          <cell r="W615" t="str">
            <v>Prestar apoyo a la Dirección de Otras Prestaciones de la ADRES para la ejecución de las actividades operativas requeridas en el proceso de saneamiento definitivo de las cuentas de recobro relacionadas con los servicios y tecnologías de salud no financiados con cargo a la UPC del régimen contributivo según lo dispuesto en el artículo 237 de la Ley 1955 de 2019 y el Decreto 521 de 2020, así como las demás normas que los modifiquen o sustituyan.</v>
          </cell>
          <cell r="X615" t="str">
            <v>1. Apoyar en la consolidación de información que resulte de las etapas de presentación, radicación,
proceso de auditoría, aprobación y giro de recursos de las cuentas de los servicios y tecnologías
de salud no financiados con cargo a la UPC del régimen contributivo derivadas del saneamiento
definitivo previsto en el artículo 237 de la Ley 1955 de 2019 y el Decreto 521 de 2020.
2. Diligenciar la información de las minutas de los acuerdos de pago y contratos de transacción,
actas, certificados, actos administrativos y demás documentos o archivos de trabajo que sean
necesarios en el trámite del proceso de saneamiento definitivo de las cuentas que sean
presentadas ante la ADRES.
3. Adelantar los cruces de bases de datos y consultas de información requeridos para adelantar la
verificación, reconocimiento y pago de las cuentas que son presentadas en el marco del proceso
de saneamiento definitivo.
4. Apoyar con el envío y seguimiento de los acuerdos de pago, contratos de transacción, actas,
certificados, actos administrativos y demás documentos que sea remitidos a los distintos actores
que conforman el Sistema de Seguridad Social en Salud que estén relacionadas con el
saneamiento definitivo previsto en el artículo 237 de la Ley 1955 de 2019 y el Decreto 521 de 2020.
5. Elaborar y comunicar los resultados derivados de la revisión y verificación de las cuentas
presentadas en el marco del proceso de saneamiento definitivo, así como efectuar el respectivo
seguimiento de estas.
6. Apoyar el proceso de respuesta a las consultas y peticiones presentadas por actores que
conforman el Sistema de Seguridad Social en Salud y de los entes de inspección, vigilancia, control
e investigación, que estén relacionadas con el saneamiento definitivo previsto en el artículo 237
de la Ley 1955 de 2019 y el Decreto 521 de 2020.
7. Participar en las reuniones o mesas de trabajo que se adelanten durante el trámite de las
cuentas de recobro de servicios y tecnologías de salud no financiados con la UPC que hayan sido
presentados en el proceso de saneamiento definitivo.
8. Adelantar las gestiones para el archivo de forma física y electrónica de los acuerdos de pago,
contratos de transacción, actas, certificados, actos administrativos y demás documentos o archivos
de trabajo que se expidan durante el trámite del proceso de saneamiento definitivo de las cuentas
que sean presentadas ante la ADRES.
9. Las demás actividades que se deriven del objeto y naturaleza del contrato, que para el efecto le
asigne la Dirección de Otras Prestaciones</v>
          </cell>
          <cell r="Y615">
            <v>285</v>
          </cell>
          <cell r="Z615">
            <v>93151501</v>
          </cell>
          <cell r="AA615">
            <v>16193852</v>
          </cell>
          <cell r="AB615">
            <v>16193852</v>
          </cell>
          <cell r="AC615"/>
          <cell r="AD615"/>
          <cell r="AE615"/>
          <cell r="AF615"/>
          <cell r="AG615"/>
          <cell r="AH615"/>
          <cell r="AI615"/>
          <cell r="AJ615"/>
          <cell r="AK615"/>
          <cell r="AL615"/>
          <cell r="AM615">
            <v>4048463</v>
          </cell>
          <cell r="AN615"/>
          <cell r="AO615"/>
          <cell r="AP615"/>
          <cell r="AQ615" t="str">
            <v>N/A</v>
          </cell>
          <cell r="AR615">
            <v>480</v>
          </cell>
          <cell r="AS615">
            <v>44936</v>
          </cell>
          <cell r="AT615">
            <v>16193852</v>
          </cell>
          <cell r="AU615">
            <v>2495</v>
          </cell>
          <cell r="AV615">
            <v>44964</v>
          </cell>
          <cell r="AW615">
            <v>16193852</v>
          </cell>
          <cell r="AX615" t="str">
            <v>A-02-02-02-008-003-01</v>
          </cell>
          <cell r="AY615" t="str">
            <v>SERVICIOS DE CONSULTORÍA EN ADMINISTRACIÓN Y SERVICIOS DE GESTIÓN; SERVICIOS DE TECNOLOGÍA DE LA INFORMACIÓN</v>
          </cell>
          <cell r="AZ615" t="str">
            <v>SEGUROS DEL ESTADO</v>
          </cell>
          <cell r="BA615" t="str">
            <v>14-46-101086850</v>
          </cell>
          <cell r="BB615">
            <v>44964</v>
          </cell>
          <cell r="BC615" t="str">
            <v>CUMPLIMIENTO</v>
          </cell>
          <cell r="BD615">
            <v>25</v>
          </cell>
          <cell r="BE615">
            <v>4048463</v>
          </cell>
          <cell r="BF615">
            <v>44964</v>
          </cell>
          <cell r="BG615">
            <v>44965</v>
          </cell>
          <cell r="BH615">
            <v>45275</v>
          </cell>
          <cell r="BI615">
            <v>44965</v>
          </cell>
          <cell r="BJ615" t="str">
            <v>D. OTRAS PRESTACIONES</v>
          </cell>
          <cell r="BK615" t="str">
            <v>PAOLA ANDREA CESPEDES FORERO-ANDREA RODRÍGUEZ SIERRA RAD 20231450020123 A PARTIR DEL  10 DE ABRIL AL 1 DE MAYO DE 2023</v>
          </cell>
          <cell r="BL615"/>
          <cell r="BM615">
            <v>52536438</v>
          </cell>
          <cell r="BN615" t="str">
            <v>GRUPO DE VERIFICACIÓN Y AUDITORÍA DE CUENTAS</v>
          </cell>
          <cell r="BO615" t="str">
            <v>GESTOR DE OPERACIONES</v>
          </cell>
          <cell r="BP615" t="str">
            <v>JUAN CAMILO MARTINEZ RODRIGUEZ</v>
          </cell>
          <cell r="BQ615" t="str">
            <v>TERMINADO</v>
          </cell>
          <cell r="BR615" t="str">
            <v>FEMENINO</v>
          </cell>
          <cell r="BS615" t="str">
            <v>Bogotá</v>
          </cell>
          <cell r="BT615" t="str">
            <v>KR 122D N 129B -09 torre 173 int 4 apt 102</v>
          </cell>
          <cell r="BU615">
            <v>3022133728</v>
          </cell>
          <cell r="BV615" t="str">
            <v>MARCELAG0705@GMAIL.COM</v>
          </cell>
          <cell r="BW615">
            <v>33079</v>
          </cell>
          <cell r="BX615">
            <v>45247</v>
          </cell>
          <cell r="BY615">
            <v>33</v>
          </cell>
          <cell r="BZ615" t="str">
            <v>COMPENSAR</v>
          </cell>
          <cell r="CA615" t="str">
            <v>PORVENIR</v>
          </cell>
          <cell r="CB615" t="str">
            <v>POSITIVA</v>
          </cell>
          <cell r="CC615" t="str">
            <v>TECNICA PROFESIONAL EN SOPORTE DE INFRAESTRUCTURAS INFORMATICAS Y REDES DE DATOS</v>
          </cell>
          <cell r="CD615"/>
          <cell r="CE615"/>
          <cell r="CF615"/>
          <cell r="CG615"/>
          <cell r="CH615" t="str">
            <v>CO1.PCCNTR.4574393</v>
          </cell>
          <cell r="CI615"/>
          <cell r="CJ615"/>
          <cell r="CK615"/>
          <cell r="CL615"/>
          <cell r="CM615"/>
          <cell r="CN615"/>
          <cell r="CO615"/>
        </row>
        <row r="616">
          <cell r="C616">
            <v>526</v>
          </cell>
          <cell r="D616" t="str">
            <v>ADRES-CPS-526-2023</v>
          </cell>
          <cell r="E616" t="str">
            <v>CONTRATACION DIRECTA</v>
          </cell>
          <cell r="F616" t="str">
            <v>PRESTACION DE SERVICIOS PROFESIONALES</v>
          </cell>
          <cell r="G616" t="str">
            <v>INICIAL</v>
          </cell>
          <cell r="H616">
            <v>45058</v>
          </cell>
          <cell r="I616" t="str">
            <v>LISBETH SANCHEZ ESCARRAGA</v>
          </cell>
          <cell r="J616" t="str">
            <v>CC</v>
          </cell>
          <cell r="K616">
            <v>52379431</v>
          </cell>
          <cell r="L616">
            <v>8</v>
          </cell>
          <cell r="M616" t="str">
            <v>Bogotá</v>
          </cell>
          <cell r="N616" t="str">
            <v>N</v>
          </cell>
          <cell r="O616" t="str">
            <v>N/A</v>
          </cell>
          <cell r="P616" t="str">
            <v>N/A</v>
          </cell>
          <cell r="Q616" t="str">
            <v>N/A</v>
          </cell>
          <cell r="R616">
            <v>45058</v>
          </cell>
          <cell r="S616">
            <v>45291</v>
          </cell>
          <cell r="T616">
            <v>233</v>
          </cell>
          <cell r="U616">
            <v>45291</v>
          </cell>
          <cell r="V616"/>
          <cell r="W616" t="str">
            <v>Prestar servicios profesionales especializados a la Dirección General en el acompañamiento y asistencia técnica para asesorar el fortalecimiento de la Entidad en el marco de los procesos que se requieren para la debida gestión de la ADRES</v>
          </cell>
          <cell r="X616" t="str">
            <v xml:space="preserve">1. Brindar asesoría técnica a la Dirección General, en los asuntos propios del objeto contractual y
emitir las recomendaciones correspondientes para fortalecer los procesos de las áreas misionales
y de apoyo para el cumplimiento de los objetivos y funciones de la ADRES.
2. Realizar las actividades relacionadas con el acompañamiento técnico que requieran las
diferentes dependencias de la entidad para garantizar la eficiencia de los procesos misionales
propios de la entidad en la administración de los recursos del Sistema General de Seguridad Social
en Salud que sean requeridos por la Dirección General para el cumplimiento del objeto del
contrato.
3. Revisar, analizar y proyectar los informes y documentos que requiera la Dirección General en
los temas técnicos, administrativos y/o relacionados con los procesos de administración de los
recursos del sistema de salud administrados por la entidad, de conformidad con el objeto
contractual que le solicite el Supervisor del Contrato.
4. Efectuar el acompañamiento técnico que se requiera en los asuntos relacionados con el objeto
de contrato, o el cumplimiento de las obligaciones pactadas, en los eventos en los que se
presenten actualizaciones normativas que involucren las funciones, actuaciones y/o los
procedimientos solicitados por la Dirección General de la ADRES.
5. Ejercer el apoyo a la supervisión en los contratos que le asigne la Dirección General.
6. Revisar y elaborar las recomendaciones técnicas que requiera la Dirección General para la
formulación del Plan Estratégico y Plan de Acción de la entidad, así como aquellos relacionados
con el cumplimiento de los objetivos y funciones en cada una de las áreas misionales y de apoyo
según la estructura de la ADRES.
7. Asistir a las reuniones virtuales y presenciales que señale el supervisor del contrato,
relacionadas con el objeto del mismo.
8. Cumplir con las demás actividades que estén relacionadas con el objeto contractual. </v>
          </cell>
          <cell r="Y616"/>
          <cell r="Z616">
            <v>93151501</v>
          </cell>
          <cell r="AA616">
            <v>175827584</v>
          </cell>
          <cell r="AB616">
            <v>175827584</v>
          </cell>
          <cell r="AC616"/>
          <cell r="AD616"/>
          <cell r="AE616"/>
          <cell r="AF616"/>
          <cell r="AG616"/>
          <cell r="AH616"/>
          <cell r="AI616"/>
          <cell r="AJ616"/>
          <cell r="AK616"/>
          <cell r="AL616"/>
          <cell r="AM616">
            <v>18469284</v>
          </cell>
          <cell r="AN616" t="str">
            <v>S</v>
          </cell>
          <cell r="AO616">
            <v>3509164</v>
          </cell>
          <cell r="AP616">
            <v>21978448</v>
          </cell>
          <cell r="AQ616" t="str">
            <v>N/A</v>
          </cell>
          <cell r="AR616">
            <v>654</v>
          </cell>
          <cell r="AS616">
            <v>45056</v>
          </cell>
          <cell r="AT616">
            <v>175827584</v>
          </cell>
          <cell r="AU616">
            <v>8064</v>
          </cell>
          <cell r="AV616">
            <v>45058</v>
          </cell>
          <cell r="AW616">
            <v>175827584</v>
          </cell>
          <cell r="AX616" t="str">
            <v>A-02-02-02-008-003-01</v>
          </cell>
          <cell r="AY616" t="str">
            <v>SERVICIOS DE CONSULTORÍA EN ADMINISTRACIÓN Y SERVICIOS DE GESTIÓN; SERVICIOS DE TECNOLOGÍA DE LA INFORMACIÓN</v>
          </cell>
          <cell r="AZ616" t="str">
            <v>SEGUROS DEL ESTADO</v>
          </cell>
          <cell r="BA616" t="str">
            <v>37-44-101040779</v>
          </cell>
          <cell r="BB616">
            <v>45058</v>
          </cell>
          <cell r="BC616" t="str">
            <v>CUMPLIMIENTO</v>
          </cell>
          <cell r="BD616">
            <v>25</v>
          </cell>
          <cell r="BE616">
            <v>43956896</v>
          </cell>
          <cell r="BF616">
            <v>45058</v>
          </cell>
          <cell r="BG616">
            <v>45058</v>
          </cell>
          <cell r="BH616">
            <v>45475</v>
          </cell>
          <cell r="BI616">
            <v>45058</v>
          </cell>
          <cell r="BJ616" t="str">
            <v>D. GENERAL</v>
          </cell>
          <cell r="BK616" t="str">
            <v>EDNA ZORAYA SANCHEZ GONZALEZ-YASMIN CECILIA ESCAMILLA BADILLO RAD 20236400065113 A PARTIR DEL 11 DE OCTUBRE HASTA EL 1 DE NOVIEMBRE DE 2023</v>
          </cell>
          <cell r="BL616"/>
          <cell r="BM616">
            <v>1078367163</v>
          </cell>
          <cell r="BN616" t="str">
            <v>D. GENERAL</v>
          </cell>
          <cell r="BO616" t="str">
            <v>ASESOR</v>
          </cell>
          <cell r="BP616" t="str">
            <v>KARLA MAYELIS MENGUAL REDONDO</v>
          </cell>
          <cell r="BQ616" t="str">
            <v>EN EJECUCION</v>
          </cell>
          <cell r="BR616"/>
          <cell r="BS616"/>
          <cell r="BT616"/>
          <cell r="BU616"/>
          <cell r="BV616"/>
          <cell r="BW616"/>
          <cell r="BX616">
            <v>45247</v>
          </cell>
          <cell r="BY616">
            <v>123</v>
          </cell>
          <cell r="BZ616"/>
          <cell r="CA616"/>
          <cell r="CB616"/>
          <cell r="CC616"/>
          <cell r="CD616"/>
          <cell r="CE616"/>
          <cell r="CF616"/>
          <cell r="CG616"/>
          <cell r="CH616"/>
          <cell r="CI616"/>
          <cell r="CJ616"/>
          <cell r="CK616"/>
          <cell r="CL616"/>
          <cell r="CM616"/>
          <cell r="CN616"/>
          <cell r="CO616"/>
        </row>
        <row r="617">
          <cell r="C617">
            <v>328</v>
          </cell>
          <cell r="D617" t="str">
            <v>ADRES-CPS-328-2023</v>
          </cell>
          <cell r="E617" t="str">
            <v>CONTRATACION DIRECTA</v>
          </cell>
          <cell r="F617" t="str">
            <v>PRESTACION DE SERVICIOS DE APOYO A LA GESTION</v>
          </cell>
          <cell r="G617" t="str">
            <v>INICIAL</v>
          </cell>
          <cell r="H617">
            <v>44958</v>
          </cell>
          <cell r="I617" t="str">
            <v>CLAUDIA VIVIANA GUZMAN AYALA</v>
          </cell>
          <cell r="J617" t="str">
            <v>CC</v>
          </cell>
          <cell r="K617">
            <v>1018437070</v>
          </cell>
          <cell r="L617">
            <v>9</v>
          </cell>
          <cell r="M617" t="str">
            <v>Bogotá</v>
          </cell>
          <cell r="N617" t="str">
            <v>N</v>
          </cell>
          <cell r="O617" t="str">
            <v>N/A</v>
          </cell>
          <cell r="P617" t="str">
            <v>N/A</v>
          </cell>
          <cell r="Q617" t="str">
            <v>N/A</v>
          </cell>
          <cell r="R617">
            <v>44963</v>
          </cell>
          <cell r="S617">
            <v>45082</v>
          </cell>
          <cell r="T617">
            <v>119</v>
          </cell>
          <cell r="U617">
            <v>45082</v>
          </cell>
          <cell r="V617" t="str">
            <v>16 TL/P O TFT</v>
          </cell>
          <cell r="W617" t="str">
            <v>Apoyar al grupo de notificaciones de la Oficina Asesora Jurídica, en el manejo de los sistemas de información y actualización de la gestión relacionada con las funciones del Grupo en los diferentes sistemas de información, control de las PQR e informes requeridos por cualquier área u órgano de contro</v>
          </cell>
          <cell r="X617" t="str">
            <v>1. Llevar el control y registro de las solicitudes de notificación realizadas por todas las áreas de la ADRES. 2. Realizar el reparto a los abogados para sustanciación de las notificaciones a adelantar de conformidad con la normatividad vigente para cada caso en particular. 3. Recibir la correspondencia de entrada a través del sistema de gestión documental, analizarla y realizar el reparto de las peticiones entre los abogados para su gestión, así como suministrar los informes de control al líder de notificaciones. 4. Revisar, clasificar y dar trámite a las devoluciones de conformidad con los criterios fijados por la Oficina Asesora Jurídica para desarrollar la función de notificaciones. 5. Revisar y mantener actualizada la información en los archivos de información de notificaciones, llevando la trazabilidad de la gestión. 6. Realizar de manera eficiente la gestión, validación y depuración de los archivos de información de la oficina jurídica con base en los criterios legalmente establecidos, haciendo uso de los aplicativos dispuestos para el desarrollo de dicha actividad. 7. Elaborar los informes sobre la gestión del grupo de notificaciones al jefe de la OAJ. 8. Las demás actividades operativas que se deriven del objeto y naturaleza del contrato, que se requieran para el cumplimiento de las funciones asignadas a la Oficina Asesora Jurídica – notificaciones</v>
          </cell>
          <cell r="Y617">
            <v>133</v>
          </cell>
          <cell r="Z617">
            <v>93151501</v>
          </cell>
          <cell r="AA617">
            <v>11698224</v>
          </cell>
          <cell r="AB617">
            <v>11698224</v>
          </cell>
          <cell r="AC617"/>
          <cell r="AD617"/>
          <cell r="AE617"/>
          <cell r="AF617"/>
          <cell r="AG617"/>
          <cell r="AH617"/>
          <cell r="AI617"/>
          <cell r="AJ617"/>
          <cell r="AK617"/>
          <cell r="AL617"/>
          <cell r="AM617">
            <v>2924556</v>
          </cell>
          <cell r="AN617"/>
          <cell r="AO617"/>
          <cell r="AP617"/>
          <cell r="AQ617" t="str">
            <v>N/A</v>
          </cell>
          <cell r="AR617">
            <v>552</v>
          </cell>
          <cell r="AS617">
            <v>44945</v>
          </cell>
          <cell r="AT617">
            <v>23396448</v>
          </cell>
          <cell r="AU617">
            <v>2469</v>
          </cell>
          <cell r="AV617">
            <v>44960</v>
          </cell>
          <cell r="AW617">
            <v>11698224</v>
          </cell>
          <cell r="AX617" t="str">
            <v>A-02-02-02-008- 003-09</v>
          </cell>
          <cell r="AY617" t="str">
            <v>OTROS SERVICIOS PROFESIONALES Y TÉCNICOS N.C.P</v>
          </cell>
          <cell r="AZ617" t="str">
            <v>EQUIDAD SEGUROS</v>
          </cell>
          <cell r="BA617" t="str">
            <v>AB000219</v>
          </cell>
          <cell r="BB617">
            <v>44959</v>
          </cell>
          <cell r="BC617" t="str">
            <v>CUMPLIMIENTO</v>
          </cell>
          <cell r="BD617">
            <v>25</v>
          </cell>
          <cell r="BE617">
            <v>2924556</v>
          </cell>
          <cell r="BF617">
            <v>44958</v>
          </cell>
          <cell r="BG617">
            <v>44959</v>
          </cell>
          <cell r="BH617">
            <v>45261</v>
          </cell>
          <cell r="BI617">
            <v>44958</v>
          </cell>
          <cell r="BJ617" t="str">
            <v>O. ASESORA JURIDICA</v>
          </cell>
          <cell r="BK617" t="str">
            <v>LUIS MIGUEL RODRIGUEZ GARZON</v>
          </cell>
          <cell r="BL617"/>
          <cell r="BM617">
            <v>79882728</v>
          </cell>
          <cell r="BN617" t="str">
            <v>O. ASESORA JURIDICA</v>
          </cell>
          <cell r="BO617" t="str">
            <v>JEFE</v>
          </cell>
          <cell r="BP617" t="str">
            <v>KELLY JHOANA ITURRIAGO TORREGROSA</v>
          </cell>
          <cell r="BQ617" t="str">
            <v>TERMINADO</v>
          </cell>
          <cell r="BR617" t="str">
            <v>FEMENINO</v>
          </cell>
          <cell r="BS617" t="str">
            <v>Bogotá</v>
          </cell>
          <cell r="BT617" t="str">
            <v>Cl 27 a Sur No 13-47</v>
          </cell>
          <cell r="BU617">
            <v>314269827</v>
          </cell>
          <cell r="BV617" t="str">
            <v>clauviviguzman@gmail.com</v>
          </cell>
          <cell r="BW617">
            <v>33008</v>
          </cell>
          <cell r="BX617">
            <v>45247</v>
          </cell>
          <cell r="BY617">
            <v>33</v>
          </cell>
          <cell r="BZ617" t="str">
            <v>COMPENSAR</v>
          </cell>
          <cell r="CA617" t="str">
            <v>PORVENIR</v>
          </cell>
          <cell r="CB617" t="str">
            <v>POSITIVA</v>
          </cell>
          <cell r="CC617" t="str">
            <v>TECNOLOGO EN GESTION INTEGRAL DEL RIESGO EN SEGUROS</v>
          </cell>
          <cell r="CD617"/>
          <cell r="CE617"/>
          <cell r="CF617"/>
          <cell r="CG617"/>
          <cell r="CH617" t="str">
            <v>CO1.PCCNTR.4535825</v>
          </cell>
          <cell r="CI617"/>
          <cell r="CJ617"/>
          <cell r="CK617"/>
          <cell r="CL617"/>
          <cell r="CM617"/>
          <cell r="CN617"/>
          <cell r="CO617"/>
        </row>
        <row r="618">
          <cell r="C618">
            <v>711</v>
          </cell>
          <cell r="D618" t="str">
            <v>ADRES-CPS-711-2023</v>
          </cell>
          <cell r="E618" t="str">
            <v>CONTRATACION DIRECTA</v>
          </cell>
          <cell r="F618" t="str">
            <v>PRESTACION DE SERVICIOS PROFESIONALES</v>
          </cell>
          <cell r="G618" t="str">
            <v>INICIAL</v>
          </cell>
          <cell r="H618">
            <v>45121</v>
          </cell>
          <cell r="I618" t="str">
            <v>LISBETH YASMIN MARIN GOMEZ</v>
          </cell>
          <cell r="J618" t="str">
            <v>CC</v>
          </cell>
          <cell r="K618">
            <v>1090413040</v>
          </cell>
          <cell r="L618">
            <v>6</v>
          </cell>
          <cell r="M618" t="str">
            <v>Bogotá</v>
          </cell>
          <cell r="N618" t="str">
            <v>N</v>
          </cell>
          <cell r="O618" t="str">
            <v>N/A</v>
          </cell>
          <cell r="P618" t="str">
            <v>N/A</v>
          </cell>
          <cell r="Q618" t="str">
            <v>N/A</v>
          </cell>
          <cell r="R618">
            <v>45125</v>
          </cell>
          <cell r="S618">
            <v>45291</v>
          </cell>
          <cell r="T618">
            <v>166</v>
          </cell>
          <cell r="U618">
            <v>45291</v>
          </cell>
          <cell r="V618"/>
          <cell r="W618" t="str">
            <v>Prestar servicios profesionales de análisis financiero y de riesgo tendiente a la formulación de instrumentos que fortalezcan la liquidez de los actores del SGSSS.</v>
          </cell>
          <cell r="X618" t="str">
            <v>1. Apoyar a la entidad en la estructuración de un documento descriptivo del comportamiento de los indicadores financieros de las instituciones prestadoras de salud Privadas. 2. Realizar un análisis financiero y de riesgo relacionado con el comportamiento de los indicadores financieros de las instituciones prestadoras de salud Publicas profundizando en la calidad de la cartera. 3. Proponer y apoyar la construcción del modelo de riesgo de liquidez de los prestadores de salud. 4. Emitir concepto sobre la aplicación de los modelos de riesgo de liquidez aplicando el modelo escogido</v>
          </cell>
          <cell r="Y618"/>
          <cell r="Z618">
            <v>93151501</v>
          </cell>
          <cell r="AA618">
            <v>60273072</v>
          </cell>
          <cell r="AB618">
            <v>60273072</v>
          </cell>
          <cell r="AC618"/>
          <cell r="AD618"/>
          <cell r="AE618"/>
          <cell r="AF618"/>
          <cell r="AG618"/>
          <cell r="AH618"/>
          <cell r="AI618"/>
          <cell r="AJ618"/>
          <cell r="AK618"/>
          <cell r="AL618"/>
          <cell r="AM618">
            <v>7534134</v>
          </cell>
          <cell r="AN618"/>
          <cell r="AO618"/>
          <cell r="AP618"/>
          <cell r="AQ618" t="str">
            <v>N/A</v>
          </cell>
          <cell r="AR618">
            <v>754</v>
          </cell>
          <cell r="AS618">
            <v>45071</v>
          </cell>
          <cell r="AT618">
            <v>60273072</v>
          </cell>
          <cell r="AU618">
            <v>12921</v>
          </cell>
          <cell r="AV618">
            <v>45125</v>
          </cell>
          <cell r="AW618">
            <v>60273072</v>
          </cell>
          <cell r="AX618" t="str">
            <v>A-02-02-02-008-003-01</v>
          </cell>
          <cell r="AY618" t="str">
            <v>SERVICIOS DE CONSULTORÍA EN ADMINISTRACIÓN Y SERVICIOS DE GESTIÓN; SERVICIOS DE TECNOLOGÍA DE LA INFORMACIÓN</v>
          </cell>
          <cell r="AZ618" t="str">
            <v>ASEGURADORA SOLIDARIA DE COLOMBIA</v>
          </cell>
          <cell r="BA618" t="str">
            <v>340 47 994000047131</v>
          </cell>
          <cell r="BB618">
            <v>45121</v>
          </cell>
          <cell r="BC618" t="str">
            <v>CUMPLIMIENTO</v>
          </cell>
          <cell r="BD618">
            <v>25</v>
          </cell>
          <cell r="BE618">
            <v>15068268</v>
          </cell>
          <cell r="BF618">
            <v>45120</v>
          </cell>
          <cell r="BG618">
            <v>45124</v>
          </cell>
          <cell r="BH618">
            <v>45478</v>
          </cell>
          <cell r="BI618">
            <v>45125</v>
          </cell>
          <cell r="BJ618" t="str">
            <v>SUBDIRECCION DE GARANTIAS</v>
          </cell>
          <cell r="BK618" t="str">
            <v>ERIKA LUCIA MORA TRUJILLO</v>
          </cell>
          <cell r="BL618"/>
          <cell r="BM618">
            <v>65780784</v>
          </cell>
          <cell r="BN618" t="str">
            <v>SUBDIRECCION DE GARANTIAS</v>
          </cell>
          <cell r="BO618" t="str">
            <v>GESTOR DE OPERACIONES</v>
          </cell>
          <cell r="BP618" t="str">
            <v>KELLY JHOANA ITURRIAGO TORREGROSA</v>
          </cell>
          <cell r="BQ618" t="str">
            <v>EN EJECUCION</v>
          </cell>
          <cell r="BR618"/>
          <cell r="BS618"/>
          <cell r="BT618"/>
          <cell r="BU618"/>
          <cell r="BV618"/>
          <cell r="BW618"/>
          <cell r="BX618"/>
          <cell r="BY618"/>
          <cell r="BZ618"/>
          <cell r="CA618"/>
          <cell r="CB618"/>
          <cell r="CC618"/>
          <cell r="CD618"/>
          <cell r="CE618"/>
          <cell r="CF618"/>
          <cell r="CG618"/>
          <cell r="CH618"/>
          <cell r="CI618"/>
          <cell r="CJ618"/>
          <cell r="CK618"/>
          <cell r="CL618"/>
          <cell r="CM618"/>
          <cell r="CN618"/>
          <cell r="CO618"/>
        </row>
        <row r="619">
          <cell r="C619">
            <v>115</v>
          </cell>
          <cell r="D619" t="str">
            <v>ADRES-CPS-115-2023</v>
          </cell>
          <cell r="E619" t="str">
            <v>CONTRATACION DIRECTA</v>
          </cell>
          <cell r="F619" t="str">
            <v>PRESTACION DE SERVICIOS PROFESIONALES</v>
          </cell>
          <cell r="G619" t="str">
            <v>INICIAL</v>
          </cell>
          <cell r="H619">
            <v>44945</v>
          </cell>
          <cell r="I619" t="str">
            <v>ANGELICA MARIA SIMANCAS ROBLES</v>
          </cell>
          <cell r="J619" t="str">
            <v>CC</v>
          </cell>
          <cell r="K619">
            <v>1018445640</v>
          </cell>
          <cell r="L619">
            <v>0</v>
          </cell>
          <cell r="M619" t="str">
            <v>Bogotá</v>
          </cell>
          <cell r="N619" t="str">
            <v>N</v>
          </cell>
          <cell r="O619" t="str">
            <v>N/A</v>
          </cell>
          <cell r="P619" t="str">
            <v>N/A</v>
          </cell>
          <cell r="Q619" t="str">
            <v>N/A</v>
          </cell>
          <cell r="R619">
            <v>44949</v>
          </cell>
          <cell r="S619">
            <v>45068</v>
          </cell>
          <cell r="T619">
            <v>119</v>
          </cell>
          <cell r="U619">
            <v>45068</v>
          </cell>
          <cell r="V619" t="str">
            <v>11 TP+E+11 MEP</v>
          </cell>
          <cell r="W619"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619"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competencia.14. Las demás obligaciones que se le asignen y que correspondan a la naturaleza de su objeto</v>
          </cell>
          <cell r="Y619">
            <v>113</v>
          </cell>
          <cell r="Z619">
            <v>80121610</v>
          </cell>
          <cell r="AA619">
            <v>27904000</v>
          </cell>
          <cell r="AB619">
            <v>27904000</v>
          </cell>
          <cell r="AM619">
            <v>6976000</v>
          </cell>
          <cell r="AQ619" t="str">
            <v>N/A</v>
          </cell>
          <cell r="AR619">
            <v>406</v>
          </cell>
          <cell r="AS619">
            <v>44932</v>
          </cell>
          <cell r="AT619">
            <v>279040000</v>
          </cell>
          <cell r="AU619">
            <v>434</v>
          </cell>
          <cell r="AV619">
            <v>44946</v>
          </cell>
          <cell r="AW619">
            <v>27904000</v>
          </cell>
          <cell r="AX619" t="str">
            <v>A-02-02-02-008-002-01</v>
          </cell>
          <cell r="AY619" t="str">
            <v>SERVICIOS JURÍDICOS</v>
          </cell>
          <cell r="AZ619" t="str">
            <v>SEGUROS DEL ESTADO</v>
          </cell>
          <cell r="BA619" t="str">
            <v>33-46-101046657</v>
          </cell>
          <cell r="BB619">
            <v>44946</v>
          </cell>
          <cell r="BC619" t="str">
            <v>CUMPLIMIENTO</v>
          </cell>
          <cell r="BD619">
            <v>25</v>
          </cell>
          <cell r="BE619">
            <v>6976000</v>
          </cell>
          <cell r="BF619">
            <v>44946</v>
          </cell>
          <cell r="BG619">
            <v>44946</v>
          </cell>
          <cell r="BH619">
            <v>45260</v>
          </cell>
          <cell r="BI619">
            <v>44946</v>
          </cell>
          <cell r="BJ619" t="str">
            <v>O. ASESORA JURIDICA</v>
          </cell>
          <cell r="BK619" t="str">
            <v>ANGELICA MARIA VALDERRAMA MUÑOZ-LUZ MARINA REYES ZAMBRANO RAD 20231450012693 A PARTIR DEL 1 DE MARZO DE 2023</v>
          </cell>
          <cell r="BL619" t="str">
            <v>LUZ MARINA REYES ZAMBRANO RAD 20231450012693 A PARTIR DEL 1 DE MARZO DE 2023</v>
          </cell>
          <cell r="BM619">
            <v>1116437848</v>
          </cell>
          <cell r="BN619" t="str">
            <v>GRUPO DE COBRO COACTIVO</v>
          </cell>
          <cell r="BO619" t="str">
            <v>GESTOR DE OPERACIONES</v>
          </cell>
          <cell r="BP619" t="str">
            <v>KELLY JHOANA ITURRIAGO TORREGROSA</v>
          </cell>
          <cell r="BQ619" t="str">
            <v>TERMINADO</v>
          </cell>
          <cell r="BR619" t="str">
            <v>FEMENINO</v>
          </cell>
          <cell r="BS619" t="str">
            <v>La Calera</v>
          </cell>
          <cell r="BT619" t="str">
            <v>Cl 1A No 3A 09 Este Apto 101 Flandes Alto</v>
          </cell>
          <cell r="BU619">
            <v>3214346134</v>
          </cell>
          <cell r="BV619" t="str">
            <v>asimancas04@gmail.com</v>
          </cell>
          <cell r="BW619">
            <v>33393</v>
          </cell>
          <cell r="BX619">
            <v>45247</v>
          </cell>
          <cell r="BY619">
            <v>32</v>
          </cell>
          <cell r="BZ619" t="str">
            <v>COMPENSAR</v>
          </cell>
          <cell r="CA619" t="str">
            <v>PROTECCION</v>
          </cell>
          <cell r="CB619" t="str">
            <v>POSITIVA</v>
          </cell>
          <cell r="CC619" t="str">
            <v>ABOGADO</v>
          </cell>
          <cell r="CH619" t="str">
            <v>CO1.PCCNTR.4436908</v>
          </cell>
        </row>
        <row r="620">
          <cell r="C620">
            <v>691</v>
          </cell>
          <cell r="D620" t="str">
            <v>ADRES-CPS-691-2023</v>
          </cell>
          <cell r="E620" t="str">
            <v>CONTRATACION DIRECTA</v>
          </cell>
          <cell r="F620" t="str">
            <v>PRESTACION DE SERVICIOS DE APOYO A LA GESTION</v>
          </cell>
          <cell r="G620" t="str">
            <v>INICIAL</v>
          </cell>
          <cell r="H620">
            <v>45084</v>
          </cell>
          <cell r="I620" t="str">
            <v>LIZANYURY BLANCO GAITAN</v>
          </cell>
          <cell r="J620" t="str">
            <v>CC</v>
          </cell>
          <cell r="K620">
            <v>1024558622</v>
          </cell>
          <cell r="L620">
            <v>5</v>
          </cell>
          <cell r="N620" t="str">
            <v>N</v>
          </cell>
          <cell r="O620" t="str">
            <v>N/A</v>
          </cell>
          <cell r="P620" t="str">
            <v>N/A</v>
          </cell>
          <cell r="Q620" t="str">
            <v>N/A</v>
          </cell>
          <cell r="R620">
            <v>45085</v>
          </cell>
          <cell r="S620">
            <v>45291</v>
          </cell>
          <cell r="T620">
            <v>206</v>
          </cell>
          <cell r="U620">
            <v>45291</v>
          </cell>
          <cell r="W620" t="str">
            <v>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620" t="str">
            <v>1. Adelantar las actividades relacionadas con el acompañamiento técnico de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Gestionar el insumo para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Realizar la verificación de las imágenes cargadas en el proceso de radicación de reclamaciones presentadas por concepto de servicios de salud, indemnizaciones y otros gastos con ocasión de los eventos descritos en el artículo 167 de la Ley 100 de 1993. 6. Participar o apoyar en las capacitaciones que se desarrollen durante el proceso de radicación de reclamaciones presentadas por concepto de servicios de salud, indemnizaciones y otros gastos con ocasión de los eventos descritos en el artículo 167 de la Ley 100 de 1993. 7. Las demás actividades que se deriven del objeto y naturaleza del contrato que para el efecto le asigne el supervisor del contrato.</v>
          </cell>
          <cell r="Z620">
            <v>93151501</v>
          </cell>
          <cell r="AA620">
            <v>21129960</v>
          </cell>
          <cell r="AB620">
            <v>21129960</v>
          </cell>
          <cell r="AM620">
            <v>2641245</v>
          </cell>
          <cell r="AQ620" t="str">
            <v>N/A</v>
          </cell>
          <cell r="AR620">
            <v>721</v>
          </cell>
          <cell r="AS620">
            <v>45065</v>
          </cell>
          <cell r="AT620">
            <v>21129960</v>
          </cell>
          <cell r="AU620">
            <v>10085</v>
          </cell>
          <cell r="AV620">
            <v>45085</v>
          </cell>
          <cell r="AW620">
            <v>21129960</v>
          </cell>
          <cell r="AX620" t="str">
            <v>A-02-02-02-008-003-01</v>
          </cell>
          <cell r="AY620" t="str">
            <v>SERVICIOS DE CONSULTORÍA EN ADMINISTRACIÓN Y SERVICIOS DE GESTIÓN; SERVICIOS DE TECNOLOGÍA DE LA INFORMACIÓN</v>
          </cell>
          <cell r="AZ620" t="str">
            <v>SEGUROS DEL ESTADO</v>
          </cell>
          <cell r="BA620" t="str">
            <v>14-44-101184330</v>
          </cell>
          <cell r="BB620">
            <v>45084</v>
          </cell>
          <cell r="BC620" t="str">
            <v>CUMPLIMIENTO</v>
          </cell>
          <cell r="BD620">
            <v>25</v>
          </cell>
          <cell r="BE620">
            <v>5282490</v>
          </cell>
          <cell r="BF620">
            <v>45084</v>
          </cell>
          <cell r="BG620">
            <v>45085</v>
          </cell>
          <cell r="BH620">
            <v>45483</v>
          </cell>
          <cell r="BI620">
            <v>45085</v>
          </cell>
          <cell r="BJ620" t="str">
            <v>D. OTRAS PRESTACIONES</v>
          </cell>
          <cell r="BK620" t="str">
            <v>PAOLA ANDREA CESPEDES FORERO</v>
          </cell>
          <cell r="BM620">
            <v>52536438</v>
          </cell>
          <cell r="BP620" t="str">
            <v>JOSE WILLMAN TORRRES GOMEZ</v>
          </cell>
          <cell r="BQ620" t="str">
            <v>EN EJECUCION</v>
          </cell>
        </row>
        <row r="621">
          <cell r="C621">
            <v>359</v>
          </cell>
          <cell r="D621" t="str">
            <v>ADRES-CPS-359-2023</v>
          </cell>
          <cell r="E621" t="str">
            <v>CONTRATACION DIRECTA</v>
          </cell>
          <cell r="F621" t="str">
            <v>PRESTACION DE SERVICIOS PROFESIONALES</v>
          </cell>
          <cell r="G621" t="str">
            <v>INICIAL</v>
          </cell>
          <cell r="H621">
            <v>44966</v>
          </cell>
          <cell r="I621" t="str">
            <v>GISELLE DANIELA ROJAS ESPITIA</v>
          </cell>
          <cell r="J621" t="str">
            <v>CC</v>
          </cell>
          <cell r="K621">
            <v>1018447919</v>
          </cell>
          <cell r="L621">
            <v>9</v>
          </cell>
          <cell r="M621" t="str">
            <v>Bogotá</v>
          </cell>
          <cell r="N621" t="str">
            <v>N</v>
          </cell>
          <cell r="O621" t="str">
            <v>N/A</v>
          </cell>
          <cell r="P621" t="str">
            <v>N/A</v>
          </cell>
          <cell r="Q621" t="str">
            <v>N/A</v>
          </cell>
          <cell r="R621">
            <v>44970</v>
          </cell>
          <cell r="S621">
            <v>45089</v>
          </cell>
          <cell r="T621">
            <v>119</v>
          </cell>
          <cell r="U621">
            <v>45089</v>
          </cell>
          <cell r="V621" t="str">
            <v>14 TP</v>
          </cell>
          <cell r="W621" t="str">
            <v>Prestar servicios profesionales para apoyar a las dependencias de la ADRES en el proceso de notificación de actos administrativos expedidos por la entidad.</v>
          </cell>
          <cell r="X621" t="str">
            <v>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Y621">
            <v>137</v>
          </cell>
          <cell r="Z621">
            <v>93151501</v>
          </cell>
          <cell r="AA621">
            <v>17046168</v>
          </cell>
          <cell r="AB621">
            <v>17046168</v>
          </cell>
          <cell r="AC621"/>
          <cell r="AD621"/>
          <cell r="AE621"/>
          <cell r="AF621"/>
          <cell r="AG621"/>
          <cell r="AH621"/>
          <cell r="AI621"/>
          <cell r="AJ621"/>
          <cell r="AK621"/>
          <cell r="AL621"/>
          <cell r="AM621">
            <v>4261542</v>
          </cell>
          <cell r="AN621"/>
          <cell r="AO621"/>
          <cell r="AP621"/>
          <cell r="AQ621" t="str">
            <v>N/A</v>
          </cell>
          <cell r="AR621">
            <v>553</v>
          </cell>
          <cell r="AS621">
            <v>44945</v>
          </cell>
          <cell r="AT621">
            <v>153415512</v>
          </cell>
          <cell r="AU621">
            <v>2555</v>
          </cell>
          <cell r="AV621">
            <v>44960</v>
          </cell>
          <cell r="AW621">
            <v>17046168</v>
          </cell>
          <cell r="AX621" t="str">
            <v>A-02-02-02-008- 003-09</v>
          </cell>
          <cell r="AY621" t="str">
            <v>OTROS SERVICIOS PROFESIONALES Y TÉCNICOS N.C.P</v>
          </cell>
          <cell r="AZ621" t="str">
            <v>SEGUROS DEL ESTADO</v>
          </cell>
          <cell r="BA621" t="str">
            <v>33-46-101048532</v>
          </cell>
          <cell r="BB621">
            <v>44967</v>
          </cell>
          <cell r="BC621" t="str">
            <v>CUMPLIMIENTO</v>
          </cell>
          <cell r="BD621">
            <v>25</v>
          </cell>
          <cell r="BE621">
            <v>4261542</v>
          </cell>
          <cell r="BF621">
            <v>44966</v>
          </cell>
          <cell r="BG621">
            <v>44970</v>
          </cell>
          <cell r="BH621">
            <v>45282</v>
          </cell>
          <cell r="BI621">
            <v>44968</v>
          </cell>
          <cell r="BJ621" t="str">
            <v>O. ASESORA JURIDICA</v>
          </cell>
          <cell r="BK621" t="str">
            <v>LUIS MIGUEL RODRIGUEZ GARZON</v>
          </cell>
          <cell r="BL621"/>
          <cell r="BM621">
            <v>79882728</v>
          </cell>
          <cell r="BN621" t="str">
            <v>O. ASESORA JURIDICA</v>
          </cell>
          <cell r="BO621" t="str">
            <v>JEFE</v>
          </cell>
          <cell r="BP621" t="str">
            <v>KELLY JHOANA ITURRIAGO TORREGROSA</v>
          </cell>
          <cell r="BQ621" t="str">
            <v>TERMINADO</v>
          </cell>
          <cell r="BR621" t="str">
            <v>FEMENINO</v>
          </cell>
          <cell r="BS621" t="str">
            <v>Bogotá</v>
          </cell>
          <cell r="BT621" t="str">
            <v>Cl 57 R 69 A 30 torre 2 apto 1004</v>
          </cell>
          <cell r="BU621">
            <v>3046323850</v>
          </cell>
          <cell r="BV621" t="str">
            <v>gdrojas3@gmail.com</v>
          </cell>
          <cell r="BW621">
            <v>33514</v>
          </cell>
          <cell r="BX621">
            <v>45247</v>
          </cell>
          <cell r="BY621">
            <v>32</v>
          </cell>
          <cell r="BZ621" t="str">
            <v>COMPENSAR</v>
          </cell>
          <cell r="CA621" t="str">
            <v>PROTECCION</v>
          </cell>
          <cell r="CB621" t="str">
            <v>POSITIVA</v>
          </cell>
          <cell r="CC621" t="str">
            <v xml:space="preserve">ABOGADA-ESP EN DERECHO
ADMINISTRATIVO </v>
          </cell>
          <cell r="CD621"/>
          <cell r="CE621"/>
          <cell r="CF621"/>
          <cell r="CG621"/>
          <cell r="CH621" t="str">
            <v>CO1.PCCNTR.4593077</v>
          </cell>
          <cell r="CI621"/>
          <cell r="CJ621"/>
          <cell r="CK621"/>
          <cell r="CL621"/>
          <cell r="CM621"/>
          <cell r="CN621"/>
          <cell r="CO621"/>
        </row>
        <row r="622">
          <cell r="C622">
            <v>260</v>
          </cell>
          <cell r="D622" t="str">
            <v>ADRES-CPS-260-2023</v>
          </cell>
          <cell r="E622" t="str">
            <v>CONTRATACION DIRECTA</v>
          </cell>
          <cell r="F622" t="str">
            <v>PRESTACION DE SERVICIOS DE APOYO A LA GESTION</v>
          </cell>
          <cell r="G622" t="str">
            <v>INICIAL</v>
          </cell>
          <cell r="H622">
            <v>44958</v>
          </cell>
          <cell r="I622" t="str">
            <v>ALEXANDRA ROMERO VELASQUEZ</v>
          </cell>
          <cell r="J622" t="str">
            <v>CC</v>
          </cell>
          <cell r="K622">
            <v>1018450695</v>
          </cell>
          <cell r="L622">
            <v>5</v>
          </cell>
          <cell r="M622" t="str">
            <v>Bogotá</v>
          </cell>
          <cell r="N622" t="str">
            <v>N</v>
          </cell>
          <cell r="O622" t="str">
            <v>N/A</v>
          </cell>
          <cell r="P622" t="str">
            <v>N/A</v>
          </cell>
          <cell r="Q622" t="str">
            <v>N/A</v>
          </cell>
          <cell r="R622">
            <v>44959</v>
          </cell>
          <cell r="S622">
            <v>45078</v>
          </cell>
          <cell r="T622">
            <v>119</v>
          </cell>
          <cell r="U622">
            <v>45078</v>
          </cell>
          <cell r="V622">
            <v>15</v>
          </cell>
          <cell r="W62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62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622">
            <v>264</v>
          </cell>
          <cell r="Z622">
            <v>93151501</v>
          </cell>
          <cell r="AA622">
            <v>16193852</v>
          </cell>
          <cell r="AB622">
            <v>16193852</v>
          </cell>
          <cell r="AM622">
            <v>4048463</v>
          </cell>
          <cell r="AQ622" t="str">
            <v>N/A</v>
          </cell>
          <cell r="AR622">
            <v>448</v>
          </cell>
          <cell r="AS622">
            <v>44936</v>
          </cell>
          <cell r="AT622">
            <v>421040152</v>
          </cell>
          <cell r="AU622">
            <v>2445</v>
          </cell>
          <cell r="AV622">
            <v>44958</v>
          </cell>
          <cell r="AW622">
            <v>16193852</v>
          </cell>
          <cell r="AX622" t="str">
            <v>A-02-02-02-008-003-01</v>
          </cell>
          <cell r="AY622" t="str">
            <v>SERVICIOS DE CONSULTORÍA EN ADMINISTRACIÓN Y SERVICIOS DE GESTIÓN; SERVICIOS DE TECNOLOGÍA DE LA INFORMACIÓN</v>
          </cell>
          <cell r="AZ622" t="str">
            <v>ASEGURADORA SOLIDARIA DE COLOMBIA</v>
          </cell>
          <cell r="BA622" t="str">
            <v>340-47-994000042640</v>
          </cell>
          <cell r="BB622">
            <v>44958</v>
          </cell>
          <cell r="BC622" t="str">
            <v>CUMPLIMIENTO</v>
          </cell>
          <cell r="BD622">
            <v>25</v>
          </cell>
          <cell r="BE622">
            <v>4048463</v>
          </cell>
          <cell r="BF622">
            <v>44958</v>
          </cell>
          <cell r="BG622">
            <v>44959</v>
          </cell>
          <cell r="BH622">
            <v>45265</v>
          </cell>
          <cell r="BI622">
            <v>44959</v>
          </cell>
          <cell r="BJ622" t="str">
            <v>D. OTRAS PRESTACIONES</v>
          </cell>
          <cell r="BK622" t="str">
            <v>LEIDY JANNETH LUIS CUERVO</v>
          </cell>
          <cell r="BM622">
            <v>53062135</v>
          </cell>
          <cell r="BN622" t="str">
            <v>GRUPO DE VALIDACIÓN DE RESULTADOS DE AUDITORÍA</v>
          </cell>
          <cell r="BO622" t="str">
            <v>GESTOR DE OPERACIONES</v>
          </cell>
          <cell r="BP622" t="str">
            <v>JOSE WILLMAN TORRRES GOMEZ</v>
          </cell>
          <cell r="BQ622" t="str">
            <v>TERMINADO</v>
          </cell>
          <cell r="BR622" t="str">
            <v>FEMENINO</v>
          </cell>
          <cell r="BS622" t="str">
            <v>Bogotá</v>
          </cell>
          <cell r="BT622" t="str">
            <v>Cll 6a No 88D 71 CASA 144</v>
          </cell>
          <cell r="BU622">
            <v>3015410958</v>
          </cell>
          <cell r="BV622" t="str">
            <v>alexandraromerov916@gmail.com</v>
          </cell>
          <cell r="BW622">
            <v>33670</v>
          </cell>
          <cell r="BX622">
            <v>45247</v>
          </cell>
          <cell r="BY622">
            <v>31</v>
          </cell>
          <cell r="BZ622" t="str">
            <v>NUEVA EPS</v>
          </cell>
          <cell r="CA622" t="str">
            <v>COLPENSIONES</v>
          </cell>
          <cell r="CB622" t="str">
            <v>POSITIVA</v>
          </cell>
          <cell r="CC622" t="str">
            <v>ADM EMPRESAS</v>
          </cell>
          <cell r="CH622" t="str">
            <v>CO1.PCCNTR.4524923</v>
          </cell>
        </row>
        <row r="623">
          <cell r="C623">
            <v>621</v>
          </cell>
          <cell r="D623" t="str">
            <v>ADRES-CPS-621-2023</v>
          </cell>
          <cell r="E623" t="str">
            <v>CONTRATACION DIRECTA</v>
          </cell>
          <cell r="F623" t="str">
            <v>PRESTACION DE SERVICIOS PROFESIONALES</v>
          </cell>
          <cell r="G623" t="str">
            <v>INICIAL</v>
          </cell>
          <cell r="H623">
            <v>45077</v>
          </cell>
          <cell r="I623" t="str">
            <v>LIZSETH TATIANA CASTRILLON HERRERA</v>
          </cell>
          <cell r="J623" t="str">
            <v>CC</v>
          </cell>
          <cell r="K623">
            <v>1128438778</v>
          </cell>
          <cell r="L623">
            <v>8</v>
          </cell>
          <cell r="M623" t="str">
            <v>Antioquia</v>
          </cell>
          <cell r="N623" t="str">
            <v>N</v>
          </cell>
          <cell r="O623" t="str">
            <v>N/A</v>
          </cell>
          <cell r="P623" t="str">
            <v>N/A</v>
          </cell>
          <cell r="Q623" t="str">
            <v>N/A</v>
          </cell>
          <cell r="R623">
            <v>45078</v>
          </cell>
          <cell r="S623">
            <v>45291</v>
          </cell>
          <cell r="T623">
            <v>213</v>
          </cell>
          <cell r="U623">
            <v>45291</v>
          </cell>
          <cell r="V623"/>
          <cell r="W623" t="str">
            <v>Prestar servicios profesionales para ejercer la representación prejudicial y judicial en los procesos en que sea parte la Administradora de los Recursos del Sistema General de Seguridad Social en Salud – ADRES o contra el entonces FOSYGA en el departamento de Antioquia</v>
          </cell>
          <cell r="X623"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v>
          </cell>
          <cell r="Y623"/>
          <cell r="Z623">
            <v>80121706</v>
          </cell>
          <cell r="AA623">
            <v>55808000</v>
          </cell>
          <cell r="AB623">
            <v>55808000</v>
          </cell>
          <cell r="AC623"/>
          <cell r="AD623"/>
          <cell r="AE623"/>
          <cell r="AF623"/>
          <cell r="AG623"/>
          <cell r="AH623"/>
          <cell r="AI623"/>
          <cell r="AJ623"/>
          <cell r="AK623"/>
          <cell r="AL623"/>
          <cell r="AM623">
            <v>6976000</v>
          </cell>
          <cell r="AN623"/>
          <cell r="AO623"/>
          <cell r="AP623"/>
          <cell r="AQ623" t="str">
            <v>N/A</v>
          </cell>
          <cell r="AR623">
            <v>768</v>
          </cell>
          <cell r="AS623">
            <v>45071</v>
          </cell>
          <cell r="AT623">
            <v>167424000</v>
          </cell>
          <cell r="AU623">
            <v>9979</v>
          </cell>
          <cell r="AV623">
            <v>45078</v>
          </cell>
          <cell r="AW623">
            <v>55808000</v>
          </cell>
          <cell r="AX623" t="str">
            <v>A-02-02-02-008-002-01</v>
          </cell>
          <cell r="AY623" t="str">
            <v>SERVICIOS JURÍDICOS</v>
          </cell>
          <cell r="AZ623" t="str">
            <v>SEGUROS DEL ESTADO</v>
          </cell>
          <cell r="BA623" t="str">
            <v>33-46-101051477</v>
          </cell>
          <cell r="BB623">
            <v>45077</v>
          </cell>
          <cell r="BC623" t="str">
            <v>CUMPLIMIENTO</v>
          </cell>
          <cell r="BD623">
            <v>25</v>
          </cell>
          <cell r="BE623">
            <v>13952000</v>
          </cell>
          <cell r="BF623">
            <v>45077</v>
          </cell>
          <cell r="BG623">
            <v>45078</v>
          </cell>
          <cell r="BH623">
            <v>45478</v>
          </cell>
          <cell r="BI623">
            <v>45078</v>
          </cell>
          <cell r="BJ623" t="str">
            <v>O. ASESORA JURIDICA</v>
          </cell>
          <cell r="BK623" t="str">
            <v>RODRIGO ARMANDO RINCON GONZALEZ</v>
          </cell>
          <cell r="BL623"/>
          <cell r="BM623">
            <v>80200509</v>
          </cell>
          <cell r="BN623" t="str">
            <v>GRUPO DE REPRESENTACION JUDICIAL</v>
          </cell>
          <cell r="BO623" t="str">
            <v>COORDINADOR</v>
          </cell>
          <cell r="BP623" t="str">
            <v>LAURA SANCHEZ SANTAMARIA</v>
          </cell>
          <cell r="BQ623" t="str">
            <v>EN EJECUCION</v>
          </cell>
          <cell r="BR623"/>
          <cell r="BS623"/>
          <cell r="BT623"/>
          <cell r="BU623"/>
          <cell r="BV623"/>
          <cell r="BW623"/>
          <cell r="BX623"/>
          <cell r="BY623"/>
          <cell r="BZ623"/>
          <cell r="CA623"/>
          <cell r="CB623"/>
          <cell r="CC623"/>
          <cell r="CD623"/>
          <cell r="CE623"/>
          <cell r="CF623"/>
          <cell r="CG623"/>
          <cell r="CH623"/>
          <cell r="CI623"/>
          <cell r="CJ623"/>
          <cell r="CK623"/>
          <cell r="CL623"/>
          <cell r="CM623"/>
          <cell r="CN623"/>
          <cell r="CO623"/>
        </row>
        <row r="624">
          <cell r="C624">
            <v>452</v>
          </cell>
          <cell r="D624" t="str">
            <v>ADRES-CPS-452-2023</v>
          </cell>
          <cell r="E624" t="str">
            <v>CONTRATACION DIRECTA</v>
          </cell>
          <cell r="F624" t="str">
            <v>PRESTACION DE SERVICIOS PROFESIONALES</v>
          </cell>
          <cell r="G624" t="str">
            <v>INICIAL</v>
          </cell>
          <cell r="H624">
            <v>45043</v>
          </cell>
          <cell r="I624" t="str">
            <v>INGRID GALÁN VALENZUELA</v>
          </cell>
          <cell r="J624" t="str">
            <v>CC</v>
          </cell>
          <cell r="K624">
            <v>1018452654</v>
          </cell>
          <cell r="L624">
            <v>2</v>
          </cell>
          <cell r="M624" t="str">
            <v>Bogotá</v>
          </cell>
          <cell r="N624" t="str">
            <v>N</v>
          </cell>
          <cell r="O624" t="str">
            <v>N/A</v>
          </cell>
          <cell r="P624" t="str">
            <v>N/A</v>
          </cell>
          <cell r="Q624" t="str">
            <v>N/A</v>
          </cell>
          <cell r="R624">
            <v>45044</v>
          </cell>
          <cell r="S624">
            <v>45291</v>
          </cell>
          <cell r="T624">
            <v>150</v>
          </cell>
          <cell r="U624">
            <v>45194</v>
          </cell>
          <cell r="V624" t="str">
            <v>13 TP+25 MEP</v>
          </cell>
          <cell r="W624"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62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624">
            <v>93151501</v>
          </cell>
          <cell r="AA624">
            <v>49236477</v>
          </cell>
          <cell r="AB624">
            <v>49236477</v>
          </cell>
          <cell r="AC624">
            <v>45194</v>
          </cell>
          <cell r="AM624">
            <v>5182787</v>
          </cell>
          <cell r="AQ624" t="str">
            <v>N/A</v>
          </cell>
          <cell r="AR624">
            <v>604</v>
          </cell>
          <cell r="AS624">
            <v>45016</v>
          </cell>
          <cell r="AT624">
            <v>2806479189</v>
          </cell>
          <cell r="AU624">
            <v>7986</v>
          </cell>
          <cell r="AV624">
            <v>45044</v>
          </cell>
          <cell r="AW624">
            <v>49236477</v>
          </cell>
          <cell r="AX624" t="str">
            <v>A-02-02-02-008-003-01</v>
          </cell>
          <cell r="AY624" t="str">
            <v>SERVICIOS DE CONSULTORÍA EN ADMINISTRACIÓN Y SERVICIOS DE GESTIÓN; SERVICIOS DE TECNOLOGÍA DE LA INFORMACIÓN</v>
          </cell>
          <cell r="AZ624" t="str">
            <v>ASEGURADORA SOLIDARIA DE COLOMBIA</v>
          </cell>
          <cell r="BA624" t="str">
            <v>380-47-994000134567</v>
          </cell>
          <cell r="BB624">
            <v>45044</v>
          </cell>
          <cell r="BC624" t="str">
            <v>CUMPLIMIENTO</v>
          </cell>
          <cell r="BD624">
            <v>25</v>
          </cell>
          <cell r="BE624">
            <v>12309119.25</v>
          </cell>
          <cell r="BF624">
            <v>45043</v>
          </cell>
          <cell r="BG624">
            <v>45044</v>
          </cell>
          <cell r="BH624">
            <v>45476</v>
          </cell>
          <cell r="BI624">
            <v>45044</v>
          </cell>
          <cell r="BJ624" t="str">
            <v>D. OTRAS PRESTACIONES</v>
          </cell>
          <cell r="BK624" t="str">
            <v>LUISA FERNANDA DIAZ GONZALEZ</v>
          </cell>
          <cell r="BM624">
            <v>1032399404</v>
          </cell>
          <cell r="BN624" t="str">
            <v>D. OTRAS PRESTACIONES</v>
          </cell>
          <cell r="BO624" t="str">
            <v>GESTOR DE OPERACIONES</v>
          </cell>
          <cell r="BP624" t="str">
            <v>KARLA MAYELIS MENGUAL REDONDO</v>
          </cell>
          <cell r="BQ624" t="str">
            <v>TERMINADO</v>
          </cell>
          <cell r="BR624" t="str">
            <v>FEMENINO</v>
          </cell>
          <cell r="BS624" t="str">
            <v>Bogotá</v>
          </cell>
          <cell r="BT624" t="str">
            <v>Cra 92 - 74 46 SUR T: 13 Apto:101</v>
          </cell>
          <cell r="BV624" t="str">
            <v>ingridgalan72397@gmail.com</v>
          </cell>
          <cell r="BW624">
            <v>33767</v>
          </cell>
          <cell r="BX624">
            <v>45247</v>
          </cell>
          <cell r="BY624">
            <v>31</v>
          </cell>
          <cell r="BZ624" t="str">
            <v>FAMISANAR</v>
          </cell>
          <cell r="CA624" t="str">
            <v>PORVENR</v>
          </cell>
          <cell r="CB624" t="str">
            <v>POSITIVA</v>
          </cell>
          <cell r="CC624" t="str">
            <v>ADMON DE SERVICIOS DE SALUD</v>
          </cell>
          <cell r="CH624" t="str">
            <v>CO1.PCCNTR.4902339</v>
          </cell>
        </row>
        <row r="625">
          <cell r="C625">
            <v>669</v>
          </cell>
          <cell r="D625" t="str">
            <v>ADRES-CPS-669-2023</v>
          </cell>
          <cell r="E625" t="str">
            <v>CONTRATACION DIRECTA</v>
          </cell>
          <cell r="F625" t="str">
            <v>PRESTACION DE SERVICIOS PROFESIONALES</v>
          </cell>
          <cell r="G625" t="str">
            <v>INICIAL</v>
          </cell>
          <cell r="H625">
            <v>45083</v>
          </cell>
          <cell r="I625" t="str">
            <v>LOURDES ESTHER CORTES CRUZ</v>
          </cell>
          <cell r="J625" t="str">
            <v>CC</v>
          </cell>
          <cell r="K625">
            <v>1012356289</v>
          </cell>
          <cell r="L625">
            <v>4</v>
          </cell>
          <cell r="N625" t="str">
            <v>N</v>
          </cell>
          <cell r="O625" t="str">
            <v>N/A</v>
          </cell>
          <cell r="P625" t="str">
            <v>N/A</v>
          </cell>
          <cell r="Q625" t="str">
            <v>N/A</v>
          </cell>
          <cell r="R625">
            <v>45085</v>
          </cell>
          <cell r="S625">
            <v>45291</v>
          </cell>
          <cell r="T625">
            <v>206</v>
          </cell>
          <cell r="U625">
            <v>45291</v>
          </cell>
          <cell r="V625" t="str">
            <v>13 TP+25 MEP</v>
          </cell>
          <cell r="W62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2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625">
            <v>93151501</v>
          </cell>
          <cell r="AA625">
            <v>41462296</v>
          </cell>
          <cell r="AB625">
            <v>41462296</v>
          </cell>
          <cell r="AM625">
            <v>5182787</v>
          </cell>
          <cell r="AQ625" t="str">
            <v>N/A</v>
          </cell>
          <cell r="AR625">
            <v>735</v>
          </cell>
          <cell r="AS625">
            <v>45065</v>
          </cell>
          <cell r="AT625">
            <v>1368255768</v>
          </cell>
          <cell r="AU625">
            <v>10087</v>
          </cell>
          <cell r="AV625">
            <v>45085</v>
          </cell>
          <cell r="AW625">
            <v>41462296</v>
          </cell>
          <cell r="AX625" t="str">
            <v>A-02-02-02-008-003-01</v>
          </cell>
          <cell r="AY625" t="str">
            <v>SERVICIOS DE CONSULTORÍA EN ADMINISTRACIÓN Y SERVICIOS DE GESTIÓN; SERVICIOS DE TECNOLOGÍA DE LA INFORMACIÓN</v>
          </cell>
          <cell r="AZ625" t="str">
            <v>SEGUROS DEL ESTADO</v>
          </cell>
          <cell r="BA625" t="str">
            <v>14-44-101184264</v>
          </cell>
          <cell r="BB625">
            <v>45083</v>
          </cell>
          <cell r="BC625" t="str">
            <v>CUMPLIMIENTO</v>
          </cell>
          <cell r="BD625">
            <v>25</v>
          </cell>
          <cell r="BE625">
            <v>10365574</v>
          </cell>
          <cell r="BF625">
            <v>45083</v>
          </cell>
          <cell r="BG625">
            <v>45085</v>
          </cell>
          <cell r="BH625">
            <v>45483</v>
          </cell>
          <cell r="BI625">
            <v>45085</v>
          </cell>
          <cell r="BJ625" t="str">
            <v>D. OTRAS PRESTACIONES</v>
          </cell>
          <cell r="BK625" t="str">
            <v>PAOLA ANDREA CESPEDES FORERO</v>
          </cell>
          <cell r="BM625">
            <v>52536438</v>
          </cell>
          <cell r="BP625" t="str">
            <v>KELLY JHOANA ITURRIAGO TORREGROSA</v>
          </cell>
          <cell r="BQ625" t="str">
            <v>EN EJECUCION</v>
          </cell>
        </row>
        <row r="626">
          <cell r="C626">
            <v>800</v>
          </cell>
          <cell r="D626" t="str">
            <v>ADRES-CPS-800-2023</v>
          </cell>
          <cell r="E626" t="str">
            <v>CONTRATACION DIRECTA</v>
          </cell>
          <cell r="F626" t="str">
            <v>PRESTACION DE SERVICIOS DE APOYO A LA GESTION</v>
          </cell>
          <cell r="G626" t="str">
            <v>INICIAL</v>
          </cell>
          <cell r="H626">
            <v>45093</v>
          </cell>
          <cell r="I626" t="str">
            <v>LUCIA ALEJANDRA BERMUDEZ BELTRAN</v>
          </cell>
          <cell r="J626" t="str">
            <v>CC</v>
          </cell>
          <cell r="K626">
            <v>32797302</v>
          </cell>
          <cell r="L626">
            <v>6</v>
          </cell>
          <cell r="N626" t="str">
            <v>N</v>
          </cell>
          <cell r="O626" t="str">
            <v>N/A</v>
          </cell>
          <cell r="P626" t="str">
            <v>N/A</v>
          </cell>
          <cell r="Q626" t="str">
            <v>N/A</v>
          </cell>
          <cell r="R626">
            <v>45098</v>
          </cell>
          <cell r="S626">
            <v>45291</v>
          </cell>
          <cell r="T626">
            <v>193</v>
          </cell>
          <cell r="U626">
            <v>45291</v>
          </cell>
          <cell r="V626" t="str">
            <v>15 TFTL/TL+4 ME O 6 SES+4 ME</v>
          </cell>
          <cell r="W62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62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626">
            <v>93151501</v>
          </cell>
          <cell r="AA626">
            <v>28339241</v>
          </cell>
          <cell r="AB626">
            <v>28339241</v>
          </cell>
          <cell r="AM626">
            <v>4048463</v>
          </cell>
          <cell r="AQ626" t="str">
            <v>N/A</v>
          </cell>
          <cell r="AR626">
            <v>702</v>
          </cell>
          <cell r="AS626">
            <v>45064</v>
          </cell>
          <cell r="AT626">
            <v>538445579</v>
          </cell>
          <cell r="AU626">
            <v>10201</v>
          </cell>
          <cell r="AV626">
            <v>45097</v>
          </cell>
          <cell r="AW626">
            <v>28339241</v>
          </cell>
          <cell r="AX626" t="str">
            <v>A-02-02-02-008-003-01</v>
          </cell>
          <cell r="AY626" t="str">
            <v>SERVICIOS DE CONSULTORÍA EN ADMINISTRACIÓN Y SERVICIOS DE GESTIÓN; SERVICIOS DE TECNOLOGÍA DE LA INFORMACIÓN</v>
          </cell>
          <cell r="AZ626" t="str">
            <v>ASEGURADORA SOLIDARIA DE COLOMBIA</v>
          </cell>
          <cell r="BA626" t="str">
            <v>340-47-994000045983</v>
          </cell>
          <cell r="BB626">
            <v>45093</v>
          </cell>
          <cell r="BC626" t="str">
            <v>CUMPLIMIENTO</v>
          </cell>
          <cell r="BD626">
            <v>25</v>
          </cell>
          <cell r="BE626">
            <v>7084810.25</v>
          </cell>
          <cell r="BF626">
            <v>45093</v>
          </cell>
          <cell r="BG626">
            <v>45098</v>
          </cell>
          <cell r="BH626">
            <v>45483</v>
          </cell>
          <cell r="BI626">
            <v>45097</v>
          </cell>
          <cell r="BJ626" t="str">
            <v>D. OTRAS PRESTACIONES</v>
          </cell>
          <cell r="BK626" t="str">
            <v>RODRIGO ALEXANDER MOLINA PALOMARES</v>
          </cell>
          <cell r="BL626"/>
          <cell r="BM626">
            <v>1078366565</v>
          </cell>
          <cell r="BN626" t="str">
            <v>GRUPO DE VALIDACIÓN DE RESULTADOS DE AUDITORÍA</v>
          </cell>
          <cell r="BP626" t="str">
            <v>JOSE WILLMAN TORRRES GOMEZ</v>
          </cell>
          <cell r="BQ626" t="str">
            <v>EN EJECUCION</v>
          </cell>
        </row>
        <row r="627">
          <cell r="C627">
            <v>42</v>
          </cell>
          <cell r="D627" t="str">
            <v>ADRES-CPS-042-2023</v>
          </cell>
          <cell r="E627" t="str">
            <v>CONTRATACION DIRECTA</v>
          </cell>
          <cell r="F627" t="str">
            <v>PRESTACION DE SERVICIOS PROFESIONALES</v>
          </cell>
          <cell r="G627" t="str">
            <v>INICIAL</v>
          </cell>
          <cell r="H627">
            <v>44944</v>
          </cell>
          <cell r="I627" t="str">
            <v>KEVIN MONTAÑO VILLA</v>
          </cell>
          <cell r="J627" t="str">
            <v>CC</v>
          </cell>
          <cell r="K627">
            <v>1018467124</v>
          </cell>
          <cell r="L627">
            <v>6</v>
          </cell>
          <cell r="M627" t="str">
            <v>Bogotá</v>
          </cell>
          <cell r="N627" t="str">
            <v>N</v>
          </cell>
          <cell r="O627" t="str">
            <v>N/A</v>
          </cell>
          <cell r="P627" t="str">
            <v>N/A</v>
          </cell>
          <cell r="Q627" t="str">
            <v>N/A</v>
          </cell>
          <cell r="R627">
            <v>44946</v>
          </cell>
          <cell r="S627">
            <v>45065</v>
          </cell>
          <cell r="T627">
            <v>119</v>
          </cell>
          <cell r="U627">
            <v>45065</v>
          </cell>
          <cell r="V627" t="str">
            <v>11 TP+E+11 MEP</v>
          </cell>
          <cell r="W627"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627"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seCraetaría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DeCraeto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627">
            <v>150</v>
          </cell>
          <cell r="Z627">
            <v>80121706</v>
          </cell>
          <cell r="AA627">
            <v>27904000</v>
          </cell>
          <cell r="AB627">
            <v>27904000</v>
          </cell>
          <cell r="AM627">
            <v>6976000</v>
          </cell>
          <cell r="AQ627" t="str">
            <v>N/A</v>
          </cell>
          <cell r="AR627">
            <v>402</v>
          </cell>
          <cell r="AS627">
            <v>44932</v>
          </cell>
          <cell r="AT627">
            <v>139520000</v>
          </cell>
          <cell r="AU627">
            <v>418</v>
          </cell>
          <cell r="AV627">
            <v>44944</v>
          </cell>
          <cell r="AW627">
            <v>27904000</v>
          </cell>
          <cell r="AX627" t="str">
            <v>A-02-02-02-008-002-01</v>
          </cell>
          <cell r="AY627" t="str">
            <v>SERVICIOS JURÍDICOS</v>
          </cell>
          <cell r="AZ627" t="str">
            <v>SEGUROS DEL ESTADO</v>
          </cell>
          <cell r="BA627" t="str">
            <v>21-46-101057315</v>
          </cell>
          <cell r="BB627">
            <v>44943</v>
          </cell>
          <cell r="BC627" t="str">
            <v>CUMPLIMIENTO</v>
          </cell>
          <cell r="BD627">
            <v>25</v>
          </cell>
          <cell r="BE627">
            <v>6976000</v>
          </cell>
          <cell r="BF627">
            <v>44943</v>
          </cell>
          <cell r="BG627">
            <v>44945</v>
          </cell>
          <cell r="BH627">
            <v>45250</v>
          </cell>
          <cell r="BI627">
            <v>44946</v>
          </cell>
          <cell r="BJ627" t="str">
            <v>O. ASESORA JURIDICA</v>
          </cell>
          <cell r="BK627" t="str">
            <v>KAREN LORENA GONZALEZ LOBO</v>
          </cell>
          <cell r="BM627">
            <v>1018476427</v>
          </cell>
          <cell r="BN627" t="str">
            <v>GRUPO DE REPRESENTACION JUDICIAL</v>
          </cell>
          <cell r="BO627" t="str">
            <v>GESTOR DE OPERACIONES</v>
          </cell>
          <cell r="BP627" t="str">
            <v>ROSA ELIANA RODRIGUEZ BERNAL</v>
          </cell>
          <cell r="BQ627" t="str">
            <v>TERMINADO</v>
          </cell>
          <cell r="BR627" t="str">
            <v>MASCULINO</v>
          </cell>
          <cell r="BS627" t="str">
            <v>Bogotá</v>
          </cell>
          <cell r="BT627" t="str">
            <v>Cl 7 90-64 T1 Apto 302</v>
          </cell>
          <cell r="BU627">
            <v>3114408055</v>
          </cell>
          <cell r="BV627" t="str">
            <v>kevinnotanovilla@gmail.com</v>
          </cell>
          <cell r="BW627">
            <v>34464</v>
          </cell>
          <cell r="BX627">
            <v>45247</v>
          </cell>
          <cell r="BY627">
            <v>29</v>
          </cell>
          <cell r="BZ627" t="str">
            <v>SANITAS</v>
          </cell>
          <cell r="CA627" t="str">
            <v>COLPENSIONES</v>
          </cell>
          <cell r="CB627" t="str">
            <v>POSITIVA</v>
          </cell>
          <cell r="CC627" t="str">
            <v>ABOGADO</v>
          </cell>
          <cell r="CH627" t="str">
            <v>CO1.PCCNTR.4420769</v>
          </cell>
        </row>
        <row r="628">
          <cell r="C628">
            <v>858</v>
          </cell>
          <cell r="D628" t="str">
            <v>ADRES-CPS-858-2023</v>
          </cell>
          <cell r="E628" t="str">
            <v>CONTRATACION DIRECTA</v>
          </cell>
          <cell r="F628" t="str">
            <v>PRESTACION DE SERVICIOS DE APOYO A LA GESTION</v>
          </cell>
          <cell r="G628" t="str">
            <v>INICIAL</v>
          </cell>
          <cell r="H628">
            <v>45103</v>
          </cell>
          <cell r="I628" t="str">
            <v>LUCY COLMENARES CAMARGO</v>
          </cell>
          <cell r="J628" t="str">
            <v>CC</v>
          </cell>
          <cell r="K628">
            <v>51944630</v>
          </cell>
          <cell r="L628">
            <v>7</v>
          </cell>
          <cell r="N628" t="str">
            <v>N</v>
          </cell>
          <cell r="O628" t="str">
            <v>N/A</v>
          </cell>
          <cell r="P628" t="str">
            <v>N/A</v>
          </cell>
          <cell r="Q628" t="str">
            <v>N/A</v>
          </cell>
          <cell r="R628">
            <v>45107</v>
          </cell>
          <cell r="S628">
            <v>45291</v>
          </cell>
          <cell r="T628">
            <v>184</v>
          </cell>
          <cell r="U628">
            <v>45291</v>
          </cell>
          <cell r="V628" t="str">
            <v>15 TFTL/TL+4 ME O 6 SES+4 ME</v>
          </cell>
          <cell r="W62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2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628">
            <v>93151501</v>
          </cell>
          <cell r="AA628">
            <v>28339241</v>
          </cell>
          <cell r="AB628">
            <v>28339241</v>
          </cell>
          <cell r="AM628">
            <v>4048463</v>
          </cell>
          <cell r="AQ628" t="str">
            <v>N/A</v>
          </cell>
          <cell r="AR628">
            <v>736</v>
          </cell>
          <cell r="AS628">
            <v>45065</v>
          </cell>
          <cell r="AT628">
            <v>651802543</v>
          </cell>
          <cell r="AU628">
            <v>10582</v>
          </cell>
          <cell r="AV628">
            <v>45107</v>
          </cell>
          <cell r="AW628">
            <v>28339241</v>
          </cell>
          <cell r="AX628" t="str">
            <v>A-02-02-02-008-003-01</v>
          </cell>
          <cell r="AY628" t="str">
            <v>SERVICIOS DE CONSULTORÍA EN ADMINISTRACIÓN Y SERVICIOS DE GESTIÓN; SERVICIOS DE TECNOLOGÍA DE LA INFORMACIÓN</v>
          </cell>
          <cell r="AZ628" t="str">
            <v>SEGUROS DEL ESTADO</v>
          </cell>
          <cell r="BA628" t="str">
            <v>11-46-101037861</v>
          </cell>
          <cell r="BB628">
            <v>45105</v>
          </cell>
          <cell r="BC628" t="str">
            <v>CUMPLIMIENTO</v>
          </cell>
          <cell r="BD628">
            <v>25</v>
          </cell>
          <cell r="BE628">
            <v>7084810.25</v>
          </cell>
          <cell r="BF628">
            <v>45098</v>
          </cell>
          <cell r="BG628">
            <v>45106</v>
          </cell>
          <cell r="BH628">
            <v>45473</v>
          </cell>
          <cell r="BI628">
            <v>45106</v>
          </cell>
          <cell r="BJ628" t="str">
            <v>D. OTRAS PRESTACIONES</v>
          </cell>
          <cell r="BK628" t="str">
            <v>ANDREA RODRIGUEZ SIERRA-HENRY CEPEDA VEGA RAD 20236400045823 DEL 17 DE JULIO DE 2023-MILLER ALEXANDER REINA ESCOBAR RAD 20236400061723 DEL 2 DE OCTUBRE AL 31 DE OCTUBRE</v>
          </cell>
          <cell r="BM628">
            <v>52394998</v>
          </cell>
          <cell r="BN628" t="str">
            <v>GRUPO DE VERIFICACION Y AUDITORIA DE CUENTAS</v>
          </cell>
          <cell r="BO628" t="str">
            <v>GESTOR DE OPERACIONES</v>
          </cell>
          <cell r="BP628" t="str">
            <v>DIANA MARCELA SERRANO ASPRILLA</v>
          </cell>
          <cell r="BQ628" t="str">
            <v>EN EJECUCION</v>
          </cell>
        </row>
        <row r="629">
          <cell r="C629">
            <v>362</v>
          </cell>
          <cell r="D629" t="str">
            <v>ADRES-CPS-362-2023</v>
          </cell>
          <cell r="E629" t="str">
            <v>CONTRATACION DIRECTA</v>
          </cell>
          <cell r="F629" t="str">
            <v>PRESTACION DE SERVICIOS DE APOYO A LA GESTION</v>
          </cell>
          <cell r="G629" t="str">
            <v>INICIAL</v>
          </cell>
          <cell r="H629">
            <v>44963</v>
          </cell>
          <cell r="I629" t="str">
            <v>ANGELA MARIA RODRIGUEZ BOLIVAR</v>
          </cell>
          <cell r="J629" t="str">
            <v>CC</v>
          </cell>
          <cell r="K629">
            <v>1018468497</v>
          </cell>
          <cell r="L629">
            <v>2</v>
          </cell>
          <cell r="M629" t="str">
            <v>Bogotá</v>
          </cell>
          <cell r="N629" t="str">
            <v>N</v>
          </cell>
          <cell r="O629" t="str">
            <v>N/A</v>
          </cell>
          <cell r="P629" t="str">
            <v>N/A</v>
          </cell>
          <cell r="Q629" t="str">
            <v>N/A</v>
          </cell>
          <cell r="R629">
            <v>44965</v>
          </cell>
          <cell r="S629">
            <v>45084</v>
          </cell>
          <cell r="T629">
            <v>119</v>
          </cell>
          <cell r="U629">
            <v>45084</v>
          </cell>
          <cell r="V629" t="str">
            <v>15 TFTL/TL+4 ME O 6 SES+4 ME</v>
          </cell>
          <cell r="W629" t="str">
            <v>Adelantar las actividades administrativas y operativas requeridas por la Oficina Asesora Jurídica para el cumplimiento de la gestión de la Administradora de los Recursos del Sistema General de Seguridad Social en Salud – ADRES. I</v>
          </cell>
          <cell r="X629" t="str">
            <v>1. Recibir el reparto asignado a prejudicial, esto es, peticiones, procesos judiciales para ser
analizados en el marco del Comité, solicitudes de conciliación y procesos pagados para
análisis de repetición, y distribuirlo a través del Sistema de Gestión Documental dispuesto por
la entidad, para su consecuente trámite. En igual sentido la gestión adelantada debe
consignarse en la base de reparto dispuesta por la supervisión.
2. Diligenciar el calendario de audiencias del grupo prejudicial en aras de prevenir inasistencias
y enviar alertas asociadas a la asistencia de estas con copia al supervisor con tres (3) días
hábiles de antelación.
3. Elaborar los poderes para que los apoderados ejerzan la defensa extrajudicial de la Entidad y
tramitarlos ante el jefe de la Oficina Asesora Jurídica previo visto bueno del supervisor del
contrato.
4. Remitir alertas de vencimientos de la elaboración de fichas con cinco (5) días de antelación,
teniendo en cuenta que una vez se hace el reparto, el apoderado cuenta con quince (15) días
hábiles para su elaboración.
5. Diligenciar las respectivas bases de datos o aplicativos para efectos del seguimiento y control
de las conciliaciones prejudiciales o judiciales, derechos de petición, reclamaciones
administrativas y demás asuntos relacionados con la defensa extrajudicial de la Entidad.
6. Una vez se efectúen las convocatorias a las sesiones del Comité de Conciliación se deberá
diligenciar en la base de reparto y seguimiento de la secretaría técnica cada uno de los
asuntos estudiados con la decisión emitida.
7. Apoyar la elaboración de recursos de reposición y oficios.
8. Apoyar la elaboración de informes, requerimientos y demás solicitudes que versen sobre
datos estadísticos de las conciliaciones y reclamaciones administrativas, así como demás
requerimientos de conocimiento de la defensa prejudicial.
9. Elaborar el cronograma mensual de desplazamientos de funcionarios o contratistas de la OAJ
para garantizar la asistencia a las audiencias prejudiciales que surjan.
10. Remitir al supervisor del contrato un informe contentivo de los vencimientos de términos en la
presentación de fichas, relacionando las causales, inasistencias a audiencias y demás
actuaciones que generen riesgo en la defensa de los intereses de la ADRES.
11. Apoyar la elaboración de las convocatorias del Comité de conciliación y radicarlas en el Orfeo 12. Apoyar la distribución de certificaciones dentro de los dos días hábiles siguientes a cada
sesión de Comité de Conciliación.
13. Asistir a las convocatorias de reuniones que realice el supervisor del contrato y todas aquellas
en las que se requiera de su presencia en la entidad
14. Cumplir con las demás actividades que se deriven del objeto y naturaleza del presente
contrato.</v>
          </cell>
          <cell r="Y629">
            <v>146</v>
          </cell>
          <cell r="Z629">
            <v>80121706</v>
          </cell>
          <cell r="AA629">
            <v>16000000</v>
          </cell>
          <cell r="AB629">
            <v>16000000</v>
          </cell>
          <cell r="AC629"/>
          <cell r="AD629"/>
          <cell r="AE629"/>
          <cell r="AF629"/>
          <cell r="AG629"/>
          <cell r="AH629"/>
          <cell r="AI629"/>
          <cell r="AJ629"/>
          <cell r="AK629"/>
          <cell r="AL629"/>
          <cell r="AM629">
            <v>4000000</v>
          </cell>
          <cell r="AN629"/>
          <cell r="AO629"/>
          <cell r="AP629"/>
          <cell r="AQ629" t="str">
            <v>N/A</v>
          </cell>
          <cell r="AR629">
            <v>400</v>
          </cell>
          <cell r="AS629">
            <v>44932</v>
          </cell>
          <cell r="AT629">
            <v>16000000</v>
          </cell>
          <cell r="AU629">
            <v>2493</v>
          </cell>
          <cell r="AV629">
            <v>44964</v>
          </cell>
          <cell r="AW629">
            <v>16000000</v>
          </cell>
          <cell r="AX629" t="str">
            <v>A-02-02-02-008-002-01</v>
          </cell>
          <cell r="AY629" t="str">
            <v>SERVICIOS JURÍDICOS</v>
          </cell>
          <cell r="AZ629" t="str">
            <v>SEGUROS DEL ESTADO</v>
          </cell>
          <cell r="BA629" t="str">
            <v>21-46-101061227</v>
          </cell>
          <cell r="BB629">
            <v>44963</v>
          </cell>
          <cell r="BC629" t="str">
            <v>CUMPLIMIENTO</v>
          </cell>
          <cell r="BD629">
            <v>25</v>
          </cell>
          <cell r="BE629">
            <v>4000000</v>
          </cell>
          <cell r="BF629">
            <v>44963</v>
          </cell>
          <cell r="BG629">
            <v>44964</v>
          </cell>
          <cell r="BH629">
            <v>45270</v>
          </cell>
          <cell r="BI629">
            <v>44965</v>
          </cell>
          <cell r="BJ629" t="str">
            <v>O. ASESORA JURIDICA</v>
          </cell>
          <cell r="BK629" t="str">
            <v>YEIMY JOHANA AFRICANO MARTINEZ</v>
          </cell>
          <cell r="BL629"/>
          <cell r="BM629">
            <v>1026270498</v>
          </cell>
          <cell r="BN629" t="str">
            <v>GRUPO PREJUDICIAL</v>
          </cell>
          <cell r="BO629" t="str">
            <v>GESTOR DE OPERACIONES</v>
          </cell>
          <cell r="BP629" t="str">
            <v>ROSA ELIANA RODRIGUEZ BERNAL</v>
          </cell>
          <cell r="BQ629" t="str">
            <v>TERMINADO</v>
          </cell>
          <cell r="BR629" t="str">
            <v>FEMENINO</v>
          </cell>
          <cell r="BS629" t="str">
            <v>Bogotá</v>
          </cell>
          <cell r="BT629" t="str">
            <v>Cra 8A 7-57</v>
          </cell>
          <cell r="BU629">
            <v>3142081769</v>
          </cell>
          <cell r="BV629" t="str">
            <v>ANGELITA-199429@HOTMAIL.COM</v>
          </cell>
          <cell r="BW629">
            <v>34544</v>
          </cell>
          <cell r="BX629">
            <v>45247</v>
          </cell>
          <cell r="BY629">
            <v>29</v>
          </cell>
          <cell r="BZ629" t="str">
            <v>COMPENSAR</v>
          </cell>
          <cell r="CA629" t="str">
            <v>COLPENSIONES</v>
          </cell>
          <cell r="CB629" t="str">
            <v>POSITIVA</v>
          </cell>
          <cell r="CC629" t="str">
            <v>ABOGADA-ESP EN INSTITUCIONES
JURIDICO-PROCESALES</v>
          </cell>
          <cell r="CD629"/>
          <cell r="CE629"/>
          <cell r="CF629"/>
          <cell r="CG629"/>
          <cell r="CH629" t="str">
            <v>CO1.PCCNTR.4559630</v>
          </cell>
          <cell r="CI629"/>
          <cell r="CJ629"/>
          <cell r="CK629"/>
          <cell r="CL629"/>
          <cell r="CM629"/>
          <cell r="CN629"/>
          <cell r="CO629"/>
        </row>
        <row r="630">
          <cell r="C630">
            <v>439</v>
          </cell>
          <cell r="D630" t="str">
            <v>ADRES-CPS-439-2023</v>
          </cell>
          <cell r="E630" t="str">
            <v>CONTRATACION DIRECTA</v>
          </cell>
          <cell r="F630" t="str">
            <v>PRESTACION DE SERVICIOS DE APOYO A LA GESTION</v>
          </cell>
          <cell r="G630" t="str">
            <v>INICIAL</v>
          </cell>
          <cell r="H630">
            <v>45040</v>
          </cell>
          <cell r="I630" t="str">
            <v>LUDY AMPARO SUAREZ ORTIZ</v>
          </cell>
          <cell r="J630" t="str">
            <v>CC</v>
          </cell>
          <cell r="K630">
            <v>53009777</v>
          </cell>
          <cell r="L630">
            <v>8</v>
          </cell>
          <cell r="M630" t="str">
            <v>Bogotá</v>
          </cell>
          <cell r="N630" t="str">
            <v>N</v>
          </cell>
          <cell r="O630" t="str">
            <v>N/A</v>
          </cell>
          <cell r="P630" t="str">
            <v>N/A</v>
          </cell>
          <cell r="Q630" t="str">
            <v>N/A</v>
          </cell>
          <cell r="R630">
            <v>45042</v>
          </cell>
          <cell r="S630">
            <v>45291</v>
          </cell>
          <cell r="T630">
            <v>249</v>
          </cell>
          <cell r="U630">
            <v>45291</v>
          </cell>
          <cell r="V630" t="str">
            <v>15 TFTL/TL+4 ME O 6 SES+4 ME</v>
          </cell>
          <cell r="W630"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630"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630">
            <v>93151501</v>
          </cell>
          <cell r="AA630">
            <v>38460399</v>
          </cell>
          <cell r="AB630">
            <v>38460399</v>
          </cell>
          <cell r="AM630">
            <v>4048463</v>
          </cell>
          <cell r="AQ630" t="str">
            <v>N/A</v>
          </cell>
          <cell r="AR630">
            <v>605</v>
          </cell>
          <cell r="AS630">
            <v>45016</v>
          </cell>
          <cell r="AT630">
            <v>1999940748</v>
          </cell>
          <cell r="AU630">
            <v>6261</v>
          </cell>
          <cell r="AV630">
            <v>45041</v>
          </cell>
          <cell r="AW630">
            <v>38460399</v>
          </cell>
          <cell r="AX630" t="str">
            <v>A-02-02-02-008-003-01</v>
          </cell>
          <cell r="AY630" t="str">
            <v>SERVICIOS DE CONSULTORÍA EN ADMINISTRACIÓN Y SERVICIOS DE GESTIÓN; SERVICIOS DE TECNOLOGÍA DE LA INFORMACIÓN</v>
          </cell>
          <cell r="AZ630" t="str">
            <v>SEGUROS DEL ESTADO</v>
          </cell>
          <cell r="BA630" t="str">
            <v>14-44-101180759</v>
          </cell>
          <cell r="BB630">
            <v>45041</v>
          </cell>
          <cell r="BC630" t="str">
            <v>CUMPLIMIENTO</v>
          </cell>
          <cell r="BD630">
            <v>25</v>
          </cell>
          <cell r="BE630">
            <v>9615099.75</v>
          </cell>
          <cell r="BF630">
            <v>45040</v>
          </cell>
          <cell r="BG630">
            <v>45042</v>
          </cell>
          <cell r="BH630">
            <v>45483</v>
          </cell>
          <cell r="BI630">
            <v>45042</v>
          </cell>
          <cell r="BJ630" t="str">
            <v>D. OTRAS PRESTACIONES</v>
          </cell>
          <cell r="BK630" t="str">
            <v>HEIDY PATRICIA PARRA CHAVARRO</v>
          </cell>
          <cell r="BM630">
            <v>52455010</v>
          </cell>
          <cell r="BN630" t="str">
            <v>GRUPO DE GESTIÓN DE RECONOCIMIENTOS</v>
          </cell>
          <cell r="BO630" t="str">
            <v>GESTOR DE OPERACIONES</v>
          </cell>
          <cell r="BP630" t="str">
            <v>KARLA MAYELIS MENGUAL REDONDO</v>
          </cell>
          <cell r="BQ630" t="str">
            <v>EN EJECUCION</v>
          </cell>
          <cell r="BX630">
            <v>45247</v>
          </cell>
          <cell r="BY630">
            <v>123</v>
          </cell>
        </row>
        <row r="631">
          <cell r="C631">
            <v>223</v>
          </cell>
          <cell r="D631" t="str">
            <v>ADRES-CPS-223-2023</v>
          </cell>
          <cell r="E631" t="str">
            <v>CONTRATACION DIRECTA</v>
          </cell>
          <cell r="F631" t="str">
            <v>PRESTACION DE SERVICIOS PROFESIONALES</v>
          </cell>
          <cell r="G631" t="str">
            <v>INICIAL</v>
          </cell>
          <cell r="H631">
            <v>44958</v>
          </cell>
          <cell r="I631" t="str">
            <v>LUIS ALBERTO SIERRA TORRES</v>
          </cell>
          <cell r="J631" t="str">
            <v>CC</v>
          </cell>
          <cell r="K631">
            <v>437604</v>
          </cell>
          <cell r="L631">
            <v>5</v>
          </cell>
          <cell r="M631" t="str">
            <v>Bogotá</v>
          </cell>
          <cell r="N631" t="str">
            <v>N</v>
          </cell>
          <cell r="O631" t="str">
            <v>N/A</v>
          </cell>
          <cell r="P631" t="str">
            <v>N/A</v>
          </cell>
          <cell r="Q631" t="str">
            <v>N/A</v>
          </cell>
          <cell r="R631">
            <v>44960</v>
          </cell>
          <cell r="S631">
            <v>45280</v>
          </cell>
          <cell r="T631">
            <v>320</v>
          </cell>
          <cell r="U631">
            <v>45280</v>
          </cell>
          <cell r="W631" t="str">
            <v>Prestar los servicios profesionales especializados a la Dirección General de la ADRES en el desarrollo normativo relacionado con los procesos misionales y distintos actores del sistema</v>
          </cell>
          <cell r="X631" t="str">
            <v>1. Brindar asesoría y acompañamiento jurídico en los asuntos que requiera esta Entidad en materia de derecho constitucional. derecho administrativo y regulación del Sistema General de Seguridad Social en Salud. emitiendo los conceptos jurídicos que le sean solicitados por la Dirección General. 2. Asesorar jurídicamente a la Dirección General en los asuntos propios de la dependencia y específicamente en las actividades que se desarrollen en el marco de la planeación y de las acciones necesarias para la debida administración y ejecución de los recursos que administra la ADRES. 3. Asesorar a la Dirección General en la ejecución de las políticas. planes y programas de manera coordinada con los distintos actores del Sistema de Seguridad Social en Salud. generado espacios para la participación en la discusión de proyectos normativos relacionados con la misionalidad de la ADRES 4. Elaborar los conceptos jurídicos. emitir las recomendaciones y asesorar jurídicamente
a la Dirección General en la formulación e implementación de las disposiciones
normativas. deCraetos y reformas del Sistema General de Seguridad Social que
modifiquen los procedimientos internos para optimizar y garantizar el correcto flujo de
los recursos del sistema de salud administrados por la ADRES.
5. Realizar el análisis. estudio y conceptualización con la debida oportunidad y calidad
en los temas que le sean asignados por la Dirección General en la ejecución e
implementación de acciones que garanticen la debida administración de los recursos
financieros que administra la entidad con la observancia de las disposiciones
normativas y directrices que emita el Ministerio de Salud y Protección Social.
6. Proyectar las respuestas a las peticiones de los actores del sistema de salud que
requieran un pronunciamiento de la Dirección General respecto al cumplimiento de
las funciones y objetivos de la entidad en la defensa de su interés para la eficiente.
oportuna y correcta administración de los recursos del Sistema General de Seguridad
Social en Salud.
7. Proyectar los actos administrativos. conceptos. proyectos de ley y demás documentos
relacionados con el objeto del contrato que le sean asignados por el supervisor del
contrato y asesorando a Dirección General en la preparación. estructuración y trámite
de los textos legales relacionados con las disposiciones normativas que reglamentan
el Sistema de Salud y sus modificaciones.
8. Asesorar y apoyar jurídicamente a la ADRES en la elaboración de respuestas a
solicitudes de terceros o de los organismos de control sobre aspectos relacionados
con la gestión y operación de esta entidad administradora de los recursos del Sistema
General de Seguridad Social en Salud.
9. Asistir a las reuniones virtuales y presenciales. mesas de trabajo en las instalaciones
de la entidad o en el lugar que le sea indicado sobre temas de interés a cumplimiento
del objeto contractual.
10. Elaborar y entregar los documentos e informes necesarios que soporten el
cumplimiento de las obligaciones contractuales.
11. Las demás actividades que se deriven del objeto y naturaleza del contrato</v>
          </cell>
          <cell r="Y631">
            <v>49</v>
          </cell>
          <cell r="Z631">
            <v>93151501</v>
          </cell>
          <cell r="AA631">
            <v>216090624</v>
          </cell>
          <cell r="AB631">
            <v>216090624</v>
          </cell>
          <cell r="AM631" t="str">
            <v>4 PAGOS</v>
          </cell>
          <cell r="AQ631" t="str">
            <v>N/A</v>
          </cell>
          <cell r="AR631">
            <v>389</v>
          </cell>
          <cell r="AS631">
            <v>44932</v>
          </cell>
          <cell r="AT631">
            <v>216090624</v>
          </cell>
          <cell r="AU631">
            <v>2478</v>
          </cell>
          <cell r="AV631">
            <v>44960</v>
          </cell>
          <cell r="AW631">
            <v>216090624</v>
          </cell>
          <cell r="AX631" t="str">
            <v>A-02-02-02-008-003-01</v>
          </cell>
          <cell r="AY631" t="str">
            <v>SERVICIOS DE CONSULTORÍA EN ADMINISTRACIÓN Y SERVICIOS DE GESTIÓN; SERVICIOS DE TECNOLOGÍA DE LA INFORMACIÓN</v>
          </cell>
          <cell r="AZ631" t="str">
            <v>ASEGURADORA SOLIDARIA DE COLOMBIA</v>
          </cell>
          <cell r="BA631" t="str">
            <v>895-47-9944000007000</v>
          </cell>
          <cell r="BB631">
            <v>44958</v>
          </cell>
          <cell r="BC631" t="str">
            <v>CUMPLIMIENTO</v>
          </cell>
          <cell r="BD631">
            <v>25</v>
          </cell>
          <cell r="BE631">
            <v>54022656</v>
          </cell>
          <cell r="BF631">
            <v>44958</v>
          </cell>
          <cell r="BG631">
            <v>44959</v>
          </cell>
          <cell r="BH631">
            <v>45468</v>
          </cell>
          <cell r="BI631">
            <v>44959</v>
          </cell>
          <cell r="BJ631" t="str">
            <v>D. GENERAL</v>
          </cell>
          <cell r="BK631" t="str">
            <v>JULIETA NARANJO LUJAN</v>
          </cell>
          <cell r="BM631">
            <v>52255929</v>
          </cell>
          <cell r="BN631" t="str">
            <v>D. GENERAL</v>
          </cell>
          <cell r="BO631" t="str">
            <v>ASESOR</v>
          </cell>
          <cell r="BP631" t="str">
            <v>DIANA CAROLINA BONILLA RODRIGUEZ</v>
          </cell>
          <cell r="BQ631" t="str">
            <v>EN EJECUCION</v>
          </cell>
          <cell r="BR631" t="str">
            <v>MASCULINO</v>
          </cell>
          <cell r="BS631" t="str">
            <v>Bogotá</v>
          </cell>
          <cell r="BT631" t="str">
            <v>Cl 141 7 B -31 Int 6</v>
          </cell>
          <cell r="BU631">
            <v>3153577979</v>
          </cell>
          <cell r="BV631" t="str">
            <v>lasierra@gmail.com</v>
          </cell>
          <cell r="BW631">
            <v>18861</v>
          </cell>
          <cell r="BX631">
            <v>45247</v>
          </cell>
          <cell r="BY631">
            <v>72</v>
          </cell>
          <cell r="BZ631" t="str">
            <v>SALUD TOTAL</v>
          </cell>
          <cell r="CA631" t="str">
            <v>COLPENSIONES</v>
          </cell>
          <cell r="CB631" t="str">
            <v>POSITIVA</v>
          </cell>
          <cell r="CC631" t="str">
            <v>ABOGADO-ESP EN FINANZAS Y ADM PUBLICA-ESP EN INST JURIDICO PENALES</v>
          </cell>
          <cell r="CH631" t="str">
            <v>CO1.PCCNTR.4514470</v>
          </cell>
        </row>
        <row r="632">
          <cell r="C632">
            <v>466</v>
          </cell>
          <cell r="D632" t="str">
            <v>ADRES-CPS-466-2023</v>
          </cell>
          <cell r="E632" t="str">
            <v>CONTRATACION DIRECTA</v>
          </cell>
          <cell r="F632" t="str">
            <v>PRESTACION DE SERVICIOS DE APOYO A LA GESTION</v>
          </cell>
          <cell r="G632" t="str">
            <v>INICIAL</v>
          </cell>
          <cell r="H632">
            <v>45057</v>
          </cell>
          <cell r="I632" t="str">
            <v>LUIS CARLOS GARZÓN VILLAMIL</v>
          </cell>
          <cell r="J632" t="str">
            <v>CC</v>
          </cell>
          <cell r="K632">
            <v>19424788</v>
          </cell>
          <cell r="L632">
            <v>4</v>
          </cell>
          <cell r="M632" t="str">
            <v>Bogotá</v>
          </cell>
          <cell r="N632" t="str">
            <v>N</v>
          </cell>
          <cell r="O632" t="str">
            <v>N/A</v>
          </cell>
          <cell r="P632" t="str">
            <v>N/A</v>
          </cell>
          <cell r="Q632" t="str">
            <v>N/A</v>
          </cell>
          <cell r="R632">
            <v>45062</v>
          </cell>
          <cell r="S632">
            <v>45291</v>
          </cell>
          <cell r="T632">
            <v>229</v>
          </cell>
          <cell r="U632">
            <v>45291</v>
          </cell>
          <cell r="V632" t="str">
            <v>15 TFTL/TL+4 ME O 6 SES+4 ME</v>
          </cell>
          <cell r="W63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63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632"/>
          <cell r="Z632">
            <v>93151501</v>
          </cell>
          <cell r="AA632">
            <v>38460399</v>
          </cell>
          <cell r="AB632">
            <v>38460399</v>
          </cell>
          <cell r="AC632"/>
          <cell r="AD632"/>
          <cell r="AE632"/>
          <cell r="AF632"/>
          <cell r="AG632"/>
          <cell r="AH632"/>
          <cell r="AI632"/>
          <cell r="AJ632"/>
          <cell r="AK632"/>
          <cell r="AL632"/>
          <cell r="AM632">
            <v>4048463</v>
          </cell>
          <cell r="AN632"/>
          <cell r="AO632"/>
          <cell r="AP632"/>
          <cell r="AQ632" t="str">
            <v>N/A</v>
          </cell>
          <cell r="AR632">
            <v>605</v>
          </cell>
          <cell r="AS632">
            <v>45016</v>
          </cell>
          <cell r="AT632">
            <v>1999940748</v>
          </cell>
          <cell r="AU632">
            <v>8098</v>
          </cell>
          <cell r="AV632">
            <v>45058</v>
          </cell>
          <cell r="AW632">
            <v>38460399</v>
          </cell>
          <cell r="AX632" t="str">
            <v>A-02-02-02-008-003-01</v>
          </cell>
          <cell r="AY632" t="str">
            <v>SERVICIOS DE CONSULTORÍA EN ADMINISTRACIÓN Y SERVICIOS DE GESTIÓN; SERVICIOS DE TECNOLOGÍA DE LA INFORMACIÓN</v>
          </cell>
          <cell r="AZ632" t="str">
            <v>SEGUROS DEL ESTADO</v>
          </cell>
          <cell r="BA632" t="str">
            <v>14-46-101093854</v>
          </cell>
          <cell r="BB632">
            <v>45061</v>
          </cell>
          <cell r="BC632" t="str">
            <v>CUMPLIMIENTO</v>
          </cell>
          <cell r="BD632">
            <v>25</v>
          </cell>
          <cell r="BE632">
            <v>9615099.75</v>
          </cell>
          <cell r="BF632">
            <v>45057</v>
          </cell>
          <cell r="BG632">
            <v>45062</v>
          </cell>
          <cell r="BH632">
            <v>45483</v>
          </cell>
          <cell r="BI632">
            <v>45059</v>
          </cell>
          <cell r="BJ632" t="str">
            <v>D. OTRAS PRESTACIONES</v>
          </cell>
          <cell r="BK632" t="str">
            <v>JULIAN ANDRES BURITICA MEJIA-EDINSON MAURICIO HERNANDEZ MANRIQUE RAD 20236400056443 A PARTIR DEL 11 AL 29 DE SEPTIEMBRE</v>
          </cell>
          <cell r="BL632"/>
          <cell r="BM632">
            <v>1078366532</v>
          </cell>
          <cell r="BN632" t="str">
            <v>GRUPO DE GESTIÓN DE RECONOCIMIENTOS</v>
          </cell>
          <cell r="BO632" t="str">
            <v>GESTOR DE OPERACIONES</v>
          </cell>
          <cell r="BP632" t="str">
            <v>JOSE WILLMAN TORRRES GOMEZ</v>
          </cell>
          <cell r="BQ632" t="str">
            <v>EN EJECUCION</v>
          </cell>
          <cell r="BR632" t="str">
            <v>MASCULINO</v>
          </cell>
          <cell r="BS632" t="str">
            <v>Bogotá</v>
          </cell>
          <cell r="BT632" t="str">
            <v>CRA 73B BIS - 26 81 SUR SM2 BQ7 ENT21 APTO422</v>
          </cell>
          <cell r="BU632">
            <v>2656804</v>
          </cell>
          <cell r="BV632" t="str">
            <v>lukasgarzon@outlook.com</v>
          </cell>
          <cell r="BW632">
            <v>22193</v>
          </cell>
          <cell r="BX632">
            <v>45247</v>
          </cell>
          <cell r="BY632">
            <v>63</v>
          </cell>
          <cell r="BZ632" t="str">
            <v>SURA</v>
          </cell>
          <cell r="CA632" t="str">
            <v>COLFONDOS</v>
          </cell>
          <cell r="CB632" t="str">
            <v>POSITIVA</v>
          </cell>
          <cell r="CC632" t="str">
            <v>TECNOLOGO EN MERCADOTECNIA Y VENTAS</v>
          </cell>
          <cell r="CD632"/>
          <cell r="CE632"/>
          <cell r="CF632"/>
          <cell r="CG632"/>
          <cell r="CH632" t="str">
            <v>CO1.PCCNTR.4920561</v>
          </cell>
          <cell r="CI632"/>
          <cell r="CJ632"/>
          <cell r="CK632"/>
          <cell r="CL632"/>
          <cell r="CM632"/>
          <cell r="CN632"/>
          <cell r="CO632"/>
        </row>
        <row r="633">
          <cell r="C633">
            <v>220</v>
          </cell>
          <cell r="D633" t="str">
            <v>ADRES-CPS-220-2023</v>
          </cell>
          <cell r="E633" t="str">
            <v>CONTRATACION DIRECTA</v>
          </cell>
          <cell r="F633" t="str">
            <v>PRESTACION DE SERVICIOS PROFESIONALES</v>
          </cell>
          <cell r="G633" t="str">
            <v>INICIAL</v>
          </cell>
          <cell r="H633">
            <v>44956</v>
          </cell>
          <cell r="I633" t="str">
            <v>VICTOR JOSE HERNANDEZ TOBAR</v>
          </cell>
          <cell r="J633" t="str">
            <v>CC</v>
          </cell>
          <cell r="K633">
            <v>1018494164</v>
          </cell>
          <cell r="L633">
            <v>5</v>
          </cell>
          <cell r="M633" t="str">
            <v>Bogotá</v>
          </cell>
          <cell r="N633" t="str">
            <v>N</v>
          </cell>
          <cell r="O633" t="str">
            <v>N/A</v>
          </cell>
          <cell r="P633" t="str">
            <v>N/A</v>
          </cell>
          <cell r="Q633" t="str">
            <v>N/A</v>
          </cell>
          <cell r="R633">
            <v>44956</v>
          </cell>
          <cell r="S633">
            <v>45075</v>
          </cell>
          <cell r="T633">
            <v>119</v>
          </cell>
          <cell r="U633">
            <v>45075</v>
          </cell>
          <cell r="V633"/>
          <cell r="W633" t="str">
            <v>Prestar servicios profesionales para ejercer el apoyo requerido por la Oficina Asesora Jurídica en manejo y análisis de datos. ofimática. construcción. revisión y procesamiento de bases de datos.</v>
          </cell>
          <cell r="X633" t="str">
            <v xml:space="preserve">1. Apoyar y soportar todas las actividades de administración de bases de datos requeridas por la Oficina Asesora jurídica. 2. Apoyar y documentar el análisis de datos que se produzcan como resultado de la actividad de la oficina Asesora Jurídica. 3. Apoyar las actividades de gestion de información de la Oficina Asesora jurídica. 4. Proponer soluciones tecnológicas que apoyen la gestion de la información de la Oficina Asesora jurídica. 5. Realizar estructuraciones. validaciones. combinaciones. reorganizaciones y demás ajustes que requieran las bases de datos de la Oficina Asesora Jurídica. 6. Elaborar los informes. reportes y registros relacionados con los datos de la Oficina Asesora Jurídica. 7. Prestar el apoyo requerido por los integrantes de la oficina Asesora jurídica en temas relacionados con el uso y manejo de los Sistemas de información para el análisis y consolidación de bases de datos. </v>
          </cell>
          <cell r="Y633">
            <v>164</v>
          </cell>
          <cell r="Z633">
            <v>93151507</v>
          </cell>
          <cell r="AA633">
            <v>27904000</v>
          </cell>
          <cell r="AB633">
            <v>27904000</v>
          </cell>
          <cell r="AC633"/>
          <cell r="AD633"/>
          <cell r="AE633"/>
          <cell r="AF633"/>
          <cell r="AG633"/>
          <cell r="AH633"/>
          <cell r="AI633"/>
          <cell r="AJ633"/>
          <cell r="AK633"/>
          <cell r="AL633"/>
          <cell r="AM633">
            <v>6976000</v>
          </cell>
          <cell r="AN633"/>
          <cell r="AO633"/>
          <cell r="AP633"/>
          <cell r="AQ633" t="str">
            <v>N/A</v>
          </cell>
          <cell r="AR633">
            <v>518</v>
          </cell>
          <cell r="AS633">
            <v>44938</v>
          </cell>
          <cell r="AT633">
            <v>27904000</v>
          </cell>
          <cell r="AU633">
            <v>907</v>
          </cell>
          <cell r="AV633">
            <v>44956</v>
          </cell>
          <cell r="AW633">
            <v>27904000</v>
          </cell>
          <cell r="AX633" t="str">
            <v>A-02-02-02-008-003-01</v>
          </cell>
          <cell r="AY633" t="str">
            <v>SERVICIOS DE CONSULTORÍA EN ADMINISTRACIÓN Y SERVICIOS DE GESTIÓN; SERVICIOS DE TECNOLOGÍA DE LA INFORMACIÓN</v>
          </cell>
          <cell r="AZ633" t="str">
            <v>SEGUROS DEL ESTADO</v>
          </cell>
          <cell r="BA633" t="str">
            <v>21-46-101059190</v>
          </cell>
          <cell r="BB633">
            <v>44953</v>
          </cell>
          <cell r="BC633" t="str">
            <v>CUMPLIMIENTO</v>
          </cell>
          <cell r="BD633">
            <v>25</v>
          </cell>
          <cell r="BE633">
            <v>6976000</v>
          </cell>
          <cell r="BF633">
            <v>44953</v>
          </cell>
          <cell r="BG633">
            <v>44956</v>
          </cell>
          <cell r="BH633">
            <v>45260</v>
          </cell>
          <cell r="BI633">
            <v>44953</v>
          </cell>
          <cell r="BJ633" t="str">
            <v>O. ASESORA JURIDICA</v>
          </cell>
          <cell r="BK633" t="str">
            <v>LUIS MIGUEL RODRIGUEZ GARZON</v>
          </cell>
          <cell r="BM633">
            <v>79882728</v>
          </cell>
          <cell r="BN633" t="str">
            <v>O. ASESORA JURIDICA</v>
          </cell>
          <cell r="BO633" t="str">
            <v>JEFE</v>
          </cell>
          <cell r="BP633" t="str">
            <v>KELLY JHOANA ITURRIAGO TORREGROSA</v>
          </cell>
          <cell r="BQ633" t="str">
            <v>TERMINADO</v>
          </cell>
          <cell r="BR633" t="str">
            <v>MASCULINO</v>
          </cell>
          <cell r="BS633" t="str">
            <v>Bogotá</v>
          </cell>
          <cell r="BT633" t="str">
            <v>Cra 13 No 33-35 TORRE 1 APTO 703 SAMPER</v>
          </cell>
          <cell r="BU633">
            <v>7378472</v>
          </cell>
          <cell r="BV633" t="str">
            <v>victorjoseht@gmail.com</v>
          </cell>
          <cell r="BW633">
            <v>35539</v>
          </cell>
          <cell r="BX633">
            <v>45247</v>
          </cell>
          <cell r="BY633">
            <v>26</v>
          </cell>
          <cell r="BZ633" t="str">
            <v xml:space="preserve">SANITAS </v>
          </cell>
          <cell r="CA633" t="str">
            <v>COLPENSIONES</v>
          </cell>
          <cell r="CB633" t="str">
            <v>POSITIVA</v>
          </cell>
          <cell r="CC633" t="str">
            <v>ADM DE EMPRESAS</v>
          </cell>
          <cell r="CD633"/>
          <cell r="CE633"/>
          <cell r="CF633"/>
          <cell r="CG633"/>
          <cell r="CH633" t="str">
            <v>CO1.PCCNTR.4495009</v>
          </cell>
          <cell r="CI633"/>
          <cell r="CJ633"/>
          <cell r="CK633"/>
          <cell r="CL633"/>
          <cell r="CM633"/>
          <cell r="CN633"/>
          <cell r="CO633"/>
        </row>
        <row r="634">
          <cell r="C634">
            <v>490</v>
          </cell>
          <cell r="D634" t="str">
            <v>ADRES-CPS-490-2023</v>
          </cell>
          <cell r="E634" t="str">
            <v>CONTRATACION DIRECTA</v>
          </cell>
          <cell r="F634" t="str">
            <v>PRESTACION DE SERVICIOS PROFESIONALES</v>
          </cell>
          <cell r="G634" t="str">
            <v>INICIAL</v>
          </cell>
          <cell r="H634">
            <v>45058</v>
          </cell>
          <cell r="I634" t="str">
            <v>LUIS FELIPE MOLINA SÁNCHEZ</v>
          </cell>
          <cell r="J634" t="str">
            <v>CC</v>
          </cell>
          <cell r="K634">
            <v>1010188279</v>
          </cell>
          <cell r="L634">
            <v>2</v>
          </cell>
          <cell r="M634" t="str">
            <v>Bogotá</v>
          </cell>
          <cell r="N634" t="str">
            <v>N</v>
          </cell>
          <cell r="O634" t="str">
            <v>N/A</v>
          </cell>
          <cell r="P634" t="str">
            <v>N/A</v>
          </cell>
          <cell r="Q634" t="str">
            <v>N/A</v>
          </cell>
          <cell r="R634">
            <v>45058</v>
          </cell>
          <cell r="S634">
            <v>45291</v>
          </cell>
          <cell r="T634">
            <v>233</v>
          </cell>
          <cell r="U634">
            <v>45291</v>
          </cell>
          <cell r="V634" t="str">
            <v>9 TP+E+23MPR</v>
          </cell>
          <cell r="W634" t="str">
            <v>Prestar servicios profesionales al Grupo de Gestión Financiera Interna de la Dirección Administrativa y Financiera de la ADRES, en los procedimientos relacionados con las operaciones financieras asociadas a la causación de cuentas por pagar y liquidación de retenciones, conforme a la normatividad vigente en Colombia, de contratos de prestación de servicios establecidos con la ADRES, así como actividades de seguimiento y análisis en la elaboración de informes asociados a estados financieros mensuales</v>
          </cell>
          <cell r="X634" t="str">
            <v>1. Revisar, registrar y/o contabilizar la causación de cuentas por pagar, así como liquidar
las retenciones conforme a la normatividad vigente en Colombia, de los contratos
suscritos con la ADRES.
2. Analizar y hacer seguimiento a los reportes que se generen sobre las operaciones y
verificarlos contra las cifras de control o la información generada por las diferentes áreas
para asegurar la consistencia de la información contable.
3. Atender las consultas y requerimientos relacionados con la información contable de la
coordinación financiera, formuladas por personal interno y externo de la ADRES.
4. Realizar las labores de seguimiento, análisis, ajustes y generación de los informes para
el cierre financiero mensual y demás informes contables solicitados por la supervisión.
5. Realizar y entregar los informes de carácter financiero, estadístico sobre las operaciones
financieras y los análisis requeridos para sustentar los estados financieros de la Unidad
de Gestión General de la ADRES.
6. Efectuar las actividades relacionadas con el seguimiento de la información recibida sobre
las operaciones financieras y verificar su correcto registro en la contabilidad de acuerdo
con los lineamientos y parámetros establecidos para la ADRES y según las normas de la
Contaduría General de la Nación para el sector público.
7. Realizar las recomendaciones y sugerencias que estime pertinentes en las acciones de
mejoramiento continuo de los procesos asociados a la Contabilidad de la Unidad de
Gestión General
8. Realizar seguimiento, conciliación y gestión a las operaciones reciprocas de la Unidad de
Gestión General.
9. Elaborar informes y reportes de seguimiento que requiera la Entidad y que estén
relacionados con el objeto contractual.
10. Realizar la revisión de los documentos soporte de operaciones financieras conforme las
disposiciones legales en materia contable, que le sean asignados por el supervisor.11. Las demás actividades que se deriven del objeto y naturaleza del contrato, que para el
efecto le designe la Entidad</v>
          </cell>
          <cell r="Y634"/>
          <cell r="Z634">
            <v>93151501</v>
          </cell>
          <cell r="AA634">
            <v>64000000</v>
          </cell>
          <cell r="AB634">
            <v>64000000</v>
          </cell>
          <cell r="AC634"/>
          <cell r="AD634"/>
          <cell r="AE634"/>
          <cell r="AF634"/>
          <cell r="AG634"/>
          <cell r="AH634"/>
          <cell r="AI634"/>
          <cell r="AJ634"/>
          <cell r="AK634"/>
          <cell r="AL634"/>
          <cell r="AM634">
            <v>8000000</v>
          </cell>
          <cell r="AN634"/>
          <cell r="AO634"/>
          <cell r="AP634"/>
          <cell r="AQ634" t="str">
            <v>N/A</v>
          </cell>
          <cell r="AR634">
            <v>653</v>
          </cell>
          <cell r="AS634">
            <v>45055</v>
          </cell>
          <cell r="AT634">
            <v>64000000</v>
          </cell>
          <cell r="AU634">
            <v>8091</v>
          </cell>
          <cell r="AV634">
            <v>45058</v>
          </cell>
          <cell r="AW634">
            <v>64000000</v>
          </cell>
          <cell r="AX634" t="str">
            <v>A-02-02-02-008-003-01</v>
          </cell>
          <cell r="AY634" t="str">
            <v>SERVICIOS DE CONSULTORÍA EN ADMINISTRACIÓN Y SERVICIOS DE GESTIÓN; SERVICIOS DE TECNOLOGÍA DE LA INFORMACIÓN</v>
          </cell>
          <cell r="AZ634" t="str">
            <v>ASEGURADORA SOLIDARIA DE COLOMBIA</v>
          </cell>
          <cell r="BA634" t="str">
            <v>310-47-994000008615 </v>
          </cell>
          <cell r="BB634">
            <v>45058</v>
          </cell>
          <cell r="BC634" t="str">
            <v>CUMPLIMIENTO</v>
          </cell>
          <cell r="BD634">
            <v>25</v>
          </cell>
          <cell r="BE634">
            <v>16000000</v>
          </cell>
          <cell r="BF634">
            <v>45058</v>
          </cell>
          <cell r="BG634">
            <v>45058</v>
          </cell>
          <cell r="BH634">
            <v>45473</v>
          </cell>
          <cell r="BI634">
            <v>45058</v>
          </cell>
          <cell r="BJ634" t="str">
            <v>D. ADMINISTRATIVA Y FINANCIERA</v>
          </cell>
          <cell r="BK634" t="str">
            <v>YULY ANDREA GOMEZ GUTIERREZ</v>
          </cell>
          <cell r="BL634"/>
          <cell r="BM634">
            <v>52528416</v>
          </cell>
          <cell r="BN634" t="str">
            <v xml:space="preserve"> GRUPO INTERNO DE GESTION FINANCIERA</v>
          </cell>
          <cell r="BO634" t="str">
            <v>COORDINADORA</v>
          </cell>
          <cell r="BP634" t="str">
            <v>ESPERANZA RODRIGUEZ ROLDAN</v>
          </cell>
          <cell r="BQ634" t="str">
            <v>EN EJECUCION</v>
          </cell>
          <cell r="BR634"/>
          <cell r="BS634"/>
          <cell r="BT634"/>
          <cell r="BU634"/>
          <cell r="BV634"/>
          <cell r="BW634"/>
          <cell r="BX634">
            <v>45247</v>
          </cell>
          <cell r="BY634">
            <v>123</v>
          </cell>
          <cell r="BZ634"/>
          <cell r="CA634"/>
          <cell r="CB634"/>
          <cell r="CC634"/>
          <cell r="CD634"/>
          <cell r="CE634"/>
          <cell r="CF634"/>
          <cell r="CG634"/>
          <cell r="CH634" t="str">
            <v>CO1.PCCNTR.4953163</v>
          </cell>
          <cell r="CI634"/>
          <cell r="CJ634"/>
          <cell r="CK634"/>
          <cell r="CL634"/>
          <cell r="CM634"/>
          <cell r="CN634"/>
          <cell r="CO634"/>
        </row>
        <row r="635">
          <cell r="C635">
            <v>323</v>
          </cell>
          <cell r="D635" t="str">
            <v>ADRES-CPS-323-2023</v>
          </cell>
          <cell r="E635" t="str">
            <v>CONTRATACION DIRECTA</v>
          </cell>
          <cell r="F635" t="str">
            <v>PRESTACION DE SERVICIOS DE APOYO A LA GESTION</v>
          </cell>
          <cell r="G635" t="str">
            <v>INICIAL</v>
          </cell>
          <cell r="H635">
            <v>44959.592013888891</v>
          </cell>
          <cell r="I635" t="str">
            <v>JUAN FELIPE OSPINA SOSA</v>
          </cell>
          <cell r="J635" t="str">
            <v>CC</v>
          </cell>
          <cell r="K635">
            <v>1019010414</v>
          </cell>
          <cell r="L635">
            <v>9</v>
          </cell>
          <cell r="M635" t="str">
            <v>Bogotá</v>
          </cell>
          <cell r="N635" t="str">
            <v>N</v>
          </cell>
          <cell r="O635" t="str">
            <v>N/A</v>
          </cell>
          <cell r="P635" t="str">
            <v>N/A</v>
          </cell>
          <cell r="Q635" t="str">
            <v>N/A</v>
          </cell>
          <cell r="R635">
            <v>44960</v>
          </cell>
          <cell r="S635">
            <v>45079</v>
          </cell>
          <cell r="T635">
            <v>119</v>
          </cell>
          <cell r="U635">
            <v>45079</v>
          </cell>
          <cell r="V635" t="str">
            <v xml:space="preserve"> 14A TFT/TL+21 ME O 6 SES + 21 ME</v>
          </cell>
          <cell r="W635" t="str">
            <v>Apoyar a la Dirección de Otras Prestaciones de la ADRES en el análisis, verificación y cruce de la información de las fuentes internas y externas, efectuando las validaciones que se consideren pertinentes y elaborando los apoyos que se requieran para el proceso de revisión de calidad de los resultados de auditoría de las cuentas tramitadas directamente por la Entidad o por los terceros contratados para atender las solicitudes por servicios y tecnologías en salud no financiadas por la UPC, así como, las solicitudes de reclamaciones por eventos catastróficos de origen natural, terroristas y accidentes de tránsito.</v>
          </cell>
          <cell r="X635" t="str">
            <v>1. Realizar análisis, verificaciones y cruce de información de las fuentes internas y externas
involucradas en el proceso de revisión de calidad de los resultados de auditoría de las cuentas
tramitadas directamente por la Entidad o por los terceros contratados para atender las solicitudes
por servicios y tecnologías en salud no financiadas por la UPC, así como las solicitudes de
reclamaciones por eventos catastróficos de origen natural, terroristas y accidentes de tránsito.2. Apoyar en la ejecución de las diferentes actividades inherentes al manejo, preparación y
consolidación de la información que se utiliza como insumo para las diferentes etapas del proceso
de verificación de los resultados de auditoría a las cuentas por servicios y tecnologías no
financiados con la UPC y reclamaciones que sean tramitadas por los terceros contratados o
directamente por la Entidad.
3. Procesar y organizar la información correspondiente a los recobros y reclamaciones asociados al
resultado de los paquetes auditados y certificados para los respectivos análisis de los informes
que requiera la ADRES y otros organismos.
4. Apoyar en la revisión e integración de los resultados de auditoría aportados por cada uno de los
líderes de componente (médico, financiero, jurídico) con el fin de que sean contrastados con los
resultados de auditoría a las cuentas por servicios y tecnologías no financiados con la UPC y
reclamaciones que sean tramitadas por los terceros contratados o directamente por la Entidad.
5. Brindar retroalimentación a los involucrados sobre la revisión e integración de las matrices con los
resultados de auditoria aportados por cada uno de los líderes, para que se establezcan como
acciones de mejora dentro de las actividades del proceso.
6. Participar en las sesiones de conciliación a las que se le cite para brindar el apoyo técnico
necesario, a fin de justificar las desviaciones de los insumos que se detecten en la revisión de las
No Conformidades.
7. Suministrar y mantener actualizadas las matrices, bases y demás herramientas utilizadas para la
consolidación de la información requerida para el proceso de verificación de los resultados de
auditoría a las cuentas por servicios y tecnologías no financiados con la UPC y reclamaciones que
sean tramitadas por los terceros contratados o directamente por la Entidad.
8. Acompañar en la implementación del proceso de desarrollo de mejoras frente a los aplicativos
misionales de recobros y reclamaciones que se identifiquen derivados de los incidentes en la
operación o cambios en la normativa vigente.
9. Reportar cualquier situación inconsistente y/o anómala identificada durante la ejecución de las
actividades asignadas.
10. Disponer los insumos que sean necesarios para atender las solicitudes de requerimientos
funcionales (SRF) o demás peticiones que se realicen por parte de la ADRES, actores del Sistema
y organismos de control, entre otros.
11. Las demás actividades que se deriven del objeto y naturaleza del contrato, que para el efecto le
asigne el supervisor del contrato.</v>
          </cell>
          <cell r="Y635">
            <v>249</v>
          </cell>
          <cell r="Z635">
            <v>93151501</v>
          </cell>
          <cell r="AA635">
            <v>19746224</v>
          </cell>
          <cell r="AB635">
            <v>19746224</v>
          </cell>
          <cell r="AC635"/>
          <cell r="AD635"/>
          <cell r="AE635"/>
          <cell r="AF635"/>
          <cell r="AG635"/>
          <cell r="AH635"/>
          <cell r="AI635"/>
          <cell r="AJ635"/>
          <cell r="AK635"/>
          <cell r="AL635"/>
          <cell r="AM635">
            <v>4936556</v>
          </cell>
          <cell r="AN635"/>
          <cell r="AO635"/>
          <cell r="AP635"/>
          <cell r="AQ635" t="str">
            <v>N/A</v>
          </cell>
          <cell r="AR635">
            <v>456</v>
          </cell>
          <cell r="AS635">
            <v>44936</v>
          </cell>
          <cell r="AT635">
            <v>19746224</v>
          </cell>
          <cell r="AU635">
            <v>2467</v>
          </cell>
          <cell r="AV635">
            <v>44959</v>
          </cell>
          <cell r="AW635">
            <v>19746224</v>
          </cell>
          <cell r="AX635" t="str">
            <v>A-02-02-02-008-003-01</v>
          </cell>
          <cell r="AY635" t="str">
            <v>SERVICIOS DE CONSULTORÍA EN ADMINISTRACIÓN Y SERVICIOS DE GESTIÓN; SERVICIOS DE TECNOLOGÍA DE LA INFORMACIÓN</v>
          </cell>
          <cell r="AZ635" t="str">
            <v>SEGUROS DEL ESTADO</v>
          </cell>
          <cell r="BA635" t="str">
            <v>14-44-101173632</v>
          </cell>
          <cell r="BB635">
            <v>44959</v>
          </cell>
          <cell r="BC635" t="str">
            <v>CUMPLIMIENTO</v>
          </cell>
          <cell r="BD635">
            <v>25</v>
          </cell>
          <cell r="BE635">
            <v>4936556</v>
          </cell>
          <cell r="BF635">
            <v>44959</v>
          </cell>
          <cell r="BG635">
            <v>44960</v>
          </cell>
          <cell r="BH635">
            <v>45275</v>
          </cell>
          <cell r="BI635">
            <v>44960</v>
          </cell>
          <cell r="BJ635" t="str">
            <v>D. OTRAS PRESTACIONES</v>
          </cell>
          <cell r="BK635" t="str">
            <v>CAMILO ANDRES PLAZAS VELOZA-RODRIGO ALEXANDER MOLINA PALOMARES RAD 20231450019843 DEL 14 DE ABRIL AL 7 DE MAYO DE 2023</v>
          </cell>
          <cell r="BL635"/>
          <cell r="BM635">
            <v>4151998</v>
          </cell>
          <cell r="BN635" t="str">
            <v>GRUPO DE VERIFICACIÓN Y AUDITORÍA DE CUENTAS</v>
          </cell>
          <cell r="BO635" t="str">
            <v>GESTOR DE OPERACIONES</v>
          </cell>
          <cell r="BP635" t="str">
            <v>DIANA CAROLINA BONILLA RODRIGUEZ</v>
          </cell>
          <cell r="BQ635" t="str">
            <v>TERMINADO</v>
          </cell>
          <cell r="BR635" t="str">
            <v>MASCULINO</v>
          </cell>
          <cell r="BS635" t="str">
            <v>Bogotá</v>
          </cell>
          <cell r="BT635" t="str">
            <v>Cl 151 b No 92-27</v>
          </cell>
          <cell r="BU635">
            <v>3046771753</v>
          </cell>
          <cell r="BV635" t="str">
            <v>juanforley@hotmail.com</v>
          </cell>
          <cell r="BW635">
            <v>31727</v>
          </cell>
          <cell r="BX635">
            <v>45247</v>
          </cell>
          <cell r="BY635">
            <v>37</v>
          </cell>
          <cell r="BZ635" t="str">
            <v>COMPENSAR</v>
          </cell>
          <cell r="CA635" t="str">
            <v>PROTECCION</v>
          </cell>
          <cell r="CB635" t="str">
            <v>POSITIVA</v>
          </cell>
          <cell r="CC635" t="str">
            <v>TECNICO LABORAL EN ANALISIS Y PROGRAMACION DE SISTEMAS</v>
          </cell>
          <cell r="CD635"/>
          <cell r="CE635"/>
          <cell r="CF635"/>
          <cell r="CG635"/>
          <cell r="CH635" t="str">
            <v>CO1.PCCNTR.4543820</v>
          </cell>
          <cell r="CI635"/>
          <cell r="CJ635"/>
          <cell r="CK635"/>
          <cell r="CL635"/>
          <cell r="CM635"/>
          <cell r="CN635"/>
          <cell r="CO635"/>
        </row>
        <row r="636">
          <cell r="C636">
            <v>888</v>
          </cell>
          <cell r="D636" t="str">
            <v>ADRES-CPS-888-2023</v>
          </cell>
          <cell r="E636" t="str">
            <v>CONTRATACION DIRECTA</v>
          </cell>
          <cell r="F636" t="str">
            <v>PRESTACION DE SERVICIOS DE APOYO A LA GESTION</v>
          </cell>
          <cell r="G636" t="str">
            <v>INICIAL</v>
          </cell>
          <cell r="H636">
            <v>45104</v>
          </cell>
          <cell r="I636" t="str">
            <v>LUIS HERNANDO RODRIGUEZ ESPINEL</v>
          </cell>
          <cell r="J636" t="str">
            <v>CC</v>
          </cell>
          <cell r="K636">
            <v>80137120</v>
          </cell>
          <cell r="L636">
            <v>6</v>
          </cell>
          <cell r="M636"/>
          <cell r="N636" t="str">
            <v>N</v>
          </cell>
          <cell r="O636" t="str">
            <v>N/A</v>
          </cell>
          <cell r="P636" t="str">
            <v>N/A</v>
          </cell>
          <cell r="Q636" t="str">
            <v>N/A</v>
          </cell>
          <cell r="R636">
            <v>45107</v>
          </cell>
          <cell r="S636">
            <v>45291</v>
          </cell>
          <cell r="T636">
            <v>184</v>
          </cell>
          <cell r="U636">
            <v>45291</v>
          </cell>
          <cell r="V636" t="str">
            <v>15 TFTL/TL+4 ME O 6 SES+4 ME</v>
          </cell>
          <cell r="W63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3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636"/>
          <cell r="Z636">
            <v>93151501</v>
          </cell>
          <cell r="AA636">
            <v>28339241</v>
          </cell>
          <cell r="AB636">
            <v>28339241</v>
          </cell>
          <cell r="AC636"/>
          <cell r="AD636"/>
          <cell r="AE636"/>
          <cell r="AF636"/>
          <cell r="AG636"/>
          <cell r="AH636"/>
          <cell r="AI636"/>
          <cell r="AJ636"/>
          <cell r="AK636"/>
          <cell r="AL636"/>
          <cell r="AM636">
            <v>4048463</v>
          </cell>
          <cell r="AN636"/>
          <cell r="AO636"/>
          <cell r="AP636"/>
          <cell r="AQ636" t="str">
            <v>N/A</v>
          </cell>
          <cell r="AR636">
            <v>736</v>
          </cell>
          <cell r="AS636">
            <v>45065</v>
          </cell>
          <cell r="AT636">
            <v>651802543</v>
          </cell>
          <cell r="AU636">
            <v>10587</v>
          </cell>
          <cell r="AV636">
            <v>45107</v>
          </cell>
          <cell r="AW636">
            <v>28339241</v>
          </cell>
          <cell r="AX636" t="str">
            <v>A-02-02-02-008-003-01</v>
          </cell>
          <cell r="AY636" t="str">
            <v>SERVICIOS DE CONSULTORÍA EN ADMINISTRACIÓN Y SERVICIOS DE GESTIÓN; SERVICIOS DE TECNOLOGÍA DE LA INFORMACIÓN</v>
          </cell>
          <cell r="AZ636" t="str">
            <v>SEGUROS DEL ESTADO</v>
          </cell>
          <cell r="BA636" t="str">
            <v>11-46-101037779</v>
          </cell>
          <cell r="BB636">
            <v>45104</v>
          </cell>
          <cell r="BC636" t="str">
            <v>CUMPLIMIENTO</v>
          </cell>
          <cell r="BD636">
            <v>25</v>
          </cell>
          <cell r="BE636">
            <v>7084810.25</v>
          </cell>
          <cell r="BF636">
            <v>45104</v>
          </cell>
          <cell r="BG636">
            <v>45105</v>
          </cell>
          <cell r="BH636">
            <v>45505</v>
          </cell>
          <cell r="BI636">
            <v>45107</v>
          </cell>
          <cell r="BJ636" t="str">
            <v>D. OTRAS PRESTACIONES</v>
          </cell>
          <cell r="BK636" t="str">
            <v>ANDREA RODRIGUEZ SIERRA-HENRY CEPEDA VEGA RAD 20236400045823 DEL 17 DE JULIO DE 2023-MILLER ALEXANDER REINA ESCOBAR RAD 20236400061723 DEL 2 DE OCTUBRE AL 31 DE OCTUBRE</v>
          </cell>
          <cell r="BL636"/>
          <cell r="BM636">
            <v>52394998</v>
          </cell>
          <cell r="BN636" t="str">
            <v>GRUPO DE VERIFICACION Y AUDITORIA DE CUENTAS</v>
          </cell>
          <cell r="BO636" t="str">
            <v>GESTOR DE OPERACIONES</v>
          </cell>
          <cell r="BP636" t="str">
            <v>DIANA MARCELA SERRANO ASPRILLA</v>
          </cell>
          <cell r="BQ636" t="str">
            <v>EN EJECUCION</v>
          </cell>
          <cell r="BR636"/>
          <cell r="BS636"/>
          <cell r="BT636"/>
          <cell r="BU636"/>
          <cell r="BV636"/>
          <cell r="BW636"/>
          <cell r="BX636"/>
          <cell r="BY636"/>
          <cell r="BZ636"/>
          <cell r="CA636"/>
          <cell r="CB636"/>
          <cell r="CC636"/>
          <cell r="CD636"/>
          <cell r="CE636"/>
          <cell r="CF636"/>
          <cell r="CG636"/>
          <cell r="CH636"/>
          <cell r="CI636"/>
          <cell r="CJ636"/>
          <cell r="CK636"/>
          <cell r="CL636"/>
          <cell r="CM636"/>
          <cell r="CN636"/>
          <cell r="CO636"/>
        </row>
        <row r="637">
          <cell r="C637">
            <v>210</v>
          </cell>
          <cell r="D637" t="str">
            <v>ADRES-CPS-210-2023</v>
          </cell>
          <cell r="E637" t="str">
            <v>CONTRATACION DIRECTA</v>
          </cell>
          <cell r="F637" t="str">
            <v>PRESTACION DE SERVICIOS PROFESIONALES</v>
          </cell>
          <cell r="G637" t="str">
            <v>INICIAL</v>
          </cell>
          <cell r="H637">
            <v>44951</v>
          </cell>
          <cell r="I637" t="str">
            <v>LADY YOLANDA GOMEZ MORENO</v>
          </cell>
          <cell r="J637" t="str">
            <v>CC</v>
          </cell>
          <cell r="K637">
            <v>1019016395</v>
          </cell>
          <cell r="L637">
            <v>4</v>
          </cell>
          <cell r="M637" t="str">
            <v>Bogotá</v>
          </cell>
          <cell r="N637" t="str">
            <v>N</v>
          </cell>
          <cell r="O637" t="str">
            <v>N/A</v>
          </cell>
          <cell r="P637" t="str">
            <v>N/A</v>
          </cell>
          <cell r="Q637" t="str">
            <v>N/A</v>
          </cell>
          <cell r="R637">
            <v>44952</v>
          </cell>
          <cell r="S637">
            <v>45071</v>
          </cell>
          <cell r="T637">
            <v>119</v>
          </cell>
          <cell r="U637">
            <v>45071</v>
          </cell>
          <cell r="V637">
            <v>14</v>
          </cell>
          <cell r="W637" t="str">
            <v>Prestar servicios profesionales de apoyo a los procesos del régimen contributivo a cargo de la Subdirección de Liquidaciones del Aseguramiento</v>
          </cell>
          <cell r="X637" t="str">
            <v>1. Realizar el seguimiento y monitoreo de los procesos de PILA Financiero y PILA BDUA a cargo de la Subdirección de Liquidaciones del Aseguramiento. 2. Participar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Adelantar las actividades relacionadas con la ejecución de los subprocesos de compensación (Devolución de cotizaciones no compensadas. Corrección de registros aprobados. correcciones de registros no compensados y transferencias). que le sean asignadas por el supervisor del contrato o la Subdirectora de Liquidaciones y Garantías. 5. Elaborar los informes y reportes de seguimiento que requiera la Subdirección de Liquidaciones del Aseguramiento y la Dirección de Liquidaciones y Garantías o los organismos de control. en relación con los procesos de compensación del régimen contributivo de salud. 6. Proyectar respuesta a los derechos de petición relacionados con el proceso de compensación del régimen contributivo de salud. cuyo trámite le sea asignado. 7. Documentar las actividades objeto de ejecución entregando los respectivos soportes para que la ADRES tenga la trazabilidad de los asuntos desarrollados. 8. Participar en las reuniones en las cuales sea convocada por el Supervisor del Contrato y que requiera la Subdirección de Liquidación y Garantías en relación con los temas y actividades objeto del contrato.</v>
          </cell>
          <cell r="Y637">
            <v>95</v>
          </cell>
          <cell r="Z637">
            <v>93151501</v>
          </cell>
          <cell r="AA637">
            <v>18171992</v>
          </cell>
          <cell r="AB637">
            <v>18171992</v>
          </cell>
          <cell r="AC637"/>
          <cell r="AD637"/>
          <cell r="AE637"/>
          <cell r="AF637"/>
          <cell r="AG637"/>
          <cell r="AH637"/>
          <cell r="AI637"/>
          <cell r="AJ637"/>
          <cell r="AK637"/>
          <cell r="AL637"/>
          <cell r="AM637">
            <v>4542998</v>
          </cell>
          <cell r="AN637"/>
          <cell r="AO637"/>
          <cell r="AP637"/>
          <cell r="AQ637" t="str">
            <v>N/A</v>
          </cell>
          <cell r="AR637">
            <v>426</v>
          </cell>
          <cell r="AS637">
            <v>44932</v>
          </cell>
          <cell r="AT637">
            <v>18171992</v>
          </cell>
          <cell r="AU637">
            <v>514</v>
          </cell>
          <cell r="AV637">
            <v>44951</v>
          </cell>
          <cell r="AW637">
            <v>18171992</v>
          </cell>
          <cell r="AX637" t="str">
            <v>A-02-02-02-008-003-01</v>
          </cell>
          <cell r="AY637" t="str">
            <v>SERVICIOS DE CONSULTORÍA EN ADMINISTRACIÓN Y SERVICIOS DE GESTIÓN; SERVICIOS DE TECNOLOGÍA DE LA INFORMACIÓN</v>
          </cell>
          <cell r="AZ637" t="str">
            <v>ASEGURADORA SOLIDARIA DE COLOMBIA</v>
          </cell>
          <cell r="BA637" t="str">
            <v>340-47-994000042075</v>
          </cell>
          <cell r="BB637">
            <v>44951</v>
          </cell>
          <cell r="BC637" t="str">
            <v>CUMPLIMIENTO</v>
          </cell>
          <cell r="BD637">
            <v>25</v>
          </cell>
          <cell r="BE637">
            <v>4542998</v>
          </cell>
          <cell r="BF637">
            <v>44951</v>
          </cell>
          <cell r="BG637">
            <v>44952</v>
          </cell>
          <cell r="BH637">
            <v>45260</v>
          </cell>
          <cell r="BI637">
            <v>44952</v>
          </cell>
          <cell r="BJ637" t="str">
            <v>D. DE LIQUIDACIONES Y GARANTIAS</v>
          </cell>
          <cell r="BK637" t="str">
            <v>CLAUDIA PULIDO BUITRAGO</v>
          </cell>
          <cell r="BL637"/>
          <cell r="BM637">
            <v>52351328</v>
          </cell>
          <cell r="BN637" t="str">
            <v>SUBDIRECCION DE LIQUIDACIONES DEL ASEGURAMIENTO</v>
          </cell>
          <cell r="BO637" t="str">
            <v>SUBDIRECTORA</v>
          </cell>
          <cell r="BP637" t="str">
            <v>LAURA SANCHEZ SANTAMARIA</v>
          </cell>
          <cell r="BQ637" t="str">
            <v>TERMINADO</v>
          </cell>
          <cell r="BR637" t="str">
            <v>FEMENINO</v>
          </cell>
          <cell r="BS637" t="str">
            <v>Bogotá</v>
          </cell>
          <cell r="BT637" t="str">
            <v>Cra 101 A No 156 C 05 CASA</v>
          </cell>
          <cell r="BU637">
            <v>3102871650</v>
          </cell>
          <cell r="BV637" t="str">
            <v>ladygomez19@gmail.com</v>
          </cell>
          <cell r="BW637">
            <v>31903</v>
          </cell>
          <cell r="BX637">
            <v>45247</v>
          </cell>
          <cell r="BY637">
            <v>36</v>
          </cell>
          <cell r="BZ637" t="str">
            <v>SALUD TOTAL</v>
          </cell>
          <cell r="CA637" t="str">
            <v>PORVENIR</v>
          </cell>
          <cell r="CB637" t="str">
            <v>POSITIVA</v>
          </cell>
          <cell r="CC637" t="str">
            <v>TECNICO LABORAL POR COMPETENCIAS AUXILIAR ADMINISTRATIVO</v>
          </cell>
          <cell r="CD637"/>
          <cell r="CE637"/>
          <cell r="CF637"/>
          <cell r="CG637"/>
          <cell r="CH637" t="str">
            <v>CO1.PCCNTR.4474469</v>
          </cell>
          <cell r="CI637"/>
          <cell r="CJ637"/>
          <cell r="CK637"/>
          <cell r="CL637"/>
          <cell r="CM637"/>
          <cell r="CN637"/>
          <cell r="CO637"/>
        </row>
        <row r="638">
          <cell r="C638">
            <v>572</v>
          </cell>
          <cell r="D638" t="str">
            <v>ADRES-CPS-572-2023</v>
          </cell>
          <cell r="E638" t="str">
            <v>CONTRATACION DIRECTA</v>
          </cell>
          <cell r="F638" t="str">
            <v>PRESTACION DE SERVICIOS PROFESIONALES</v>
          </cell>
          <cell r="G638" t="str">
            <v>INICIAL</v>
          </cell>
          <cell r="H638">
            <v>45076</v>
          </cell>
          <cell r="I638" t="str">
            <v>LUISA CAMILA ENRIQUEZ LUNA</v>
          </cell>
          <cell r="J638" t="str">
            <v>CC</v>
          </cell>
          <cell r="K638">
            <v>1085343021</v>
          </cell>
          <cell r="L638">
            <v>7</v>
          </cell>
          <cell r="N638" t="str">
            <v>N</v>
          </cell>
          <cell r="O638" t="str">
            <v>N/A</v>
          </cell>
          <cell r="P638" t="str">
            <v>N/A</v>
          </cell>
          <cell r="Q638" t="str">
            <v>N/A</v>
          </cell>
          <cell r="R638">
            <v>45078</v>
          </cell>
          <cell r="S638">
            <v>45291</v>
          </cell>
          <cell r="T638">
            <v>213</v>
          </cell>
          <cell r="U638">
            <v>45291</v>
          </cell>
          <cell r="W638"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638"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Z638">
            <v>93151501</v>
          </cell>
          <cell r="AA638">
            <v>55808000</v>
          </cell>
          <cell r="AB638">
            <v>55808000</v>
          </cell>
          <cell r="AM638">
            <v>6976000</v>
          </cell>
          <cell r="AQ638" t="str">
            <v>N/A</v>
          </cell>
          <cell r="AR638">
            <v>671</v>
          </cell>
          <cell r="AS638">
            <v>45057</v>
          </cell>
          <cell r="AT638">
            <v>279040000</v>
          </cell>
          <cell r="AU638">
            <v>9967</v>
          </cell>
          <cell r="AV638">
            <v>45077</v>
          </cell>
          <cell r="AW638">
            <v>55808000</v>
          </cell>
          <cell r="AX638" t="str">
            <v>A-02-02-02-008-002-01</v>
          </cell>
          <cell r="AY638" t="str">
            <v>SERVICIOS JURÍDICOS</v>
          </cell>
          <cell r="AZ638" t="str">
            <v>SEGUROS DEL ESTADO</v>
          </cell>
          <cell r="BA638" t="str">
            <v>21-46101069170</v>
          </cell>
          <cell r="BB638">
            <v>45076</v>
          </cell>
          <cell r="BC638" t="str">
            <v>CUMPLIMIENTO</v>
          </cell>
          <cell r="BD638">
            <v>25</v>
          </cell>
          <cell r="BE638">
            <v>13952000</v>
          </cell>
          <cell r="BF638">
            <v>45076</v>
          </cell>
          <cell r="BG638">
            <v>45077</v>
          </cell>
          <cell r="BH638">
            <v>45473</v>
          </cell>
          <cell r="BJ638" t="str">
            <v>O. ASESORA JURIDICA</v>
          </cell>
          <cell r="BK638" t="str">
            <v>YEIMY JOHANA AFRICANO MARTINEZ</v>
          </cell>
          <cell r="BM638">
            <v>1026270498</v>
          </cell>
          <cell r="BN638" t="str">
            <v>GRUPO PREJUDICIAL</v>
          </cell>
          <cell r="BO638" t="str">
            <v>GESTOR DE OPERACIONES</v>
          </cell>
          <cell r="BP638" t="str">
            <v>JOSE WILLMAN TORRRES GOMEZ</v>
          </cell>
          <cell r="BQ638" t="str">
            <v>EN EJECUCION</v>
          </cell>
        </row>
        <row r="639">
          <cell r="C639">
            <v>45</v>
          </cell>
          <cell r="D639" t="str">
            <v>ADRES-CPS-045-2023</v>
          </cell>
          <cell r="E639" t="str">
            <v>CONTRATACION DIRECTA</v>
          </cell>
          <cell r="F639" t="str">
            <v>PRESTACION DE SERVICIOS DE APOYO A LA GESTION</v>
          </cell>
          <cell r="G639" t="str">
            <v>INICIAL</v>
          </cell>
          <cell r="H639">
            <v>44944</v>
          </cell>
          <cell r="I639" t="str">
            <v>SERGIO LUIS ANTONIO GARCIA</v>
          </cell>
          <cell r="J639" t="str">
            <v>CC</v>
          </cell>
          <cell r="K639">
            <v>1019026904</v>
          </cell>
          <cell r="L639">
            <v>6</v>
          </cell>
          <cell r="M639" t="str">
            <v>Bogotá</v>
          </cell>
          <cell r="N639" t="str">
            <v>N</v>
          </cell>
          <cell r="O639" t="str">
            <v>N/A</v>
          </cell>
          <cell r="P639" t="str">
            <v>N/A</v>
          </cell>
          <cell r="Q639" t="str">
            <v>N/A</v>
          </cell>
          <cell r="R639">
            <v>44946</v>
          </cell>
          <cell r="S639">
            <v>45065</v>
          </cell>
          <cell r="T639">
            <v>119</v>
          </cell>
          <cell r="U639">
            <v>45065</v>
          </cell>
          <cell r="V639" t="str">
            <v xml:space="preserve"> 14A TFT/TL+21 ME O 6 SES + 21 ME</v>
          </cell>
          <cell r="W639" t="str">
            <v xml:space="preserve">Apoyar la operación de las actividades asociadas a los procesos funcionales y tecnológicos de las aplicaciones de la ADRES </v>
          </cell>
          <cell r="X639" t="str">
            <v>1. Apoyar a la DGTIC en las actividades de soporte. mantenimiento. desarrollo. actualización e integración de los aplicativos de las líneas misionales. cuando así le sea requerido por necesidades estratégicas de la Entidad; documentando y notificando al usuario funcional y área técnica que sean solicitados de los componentes de software y aplicativos que soportan la operación. 2. Verificar y monitorear la correcta operación de los procesos misionales de acuerdo con la normatividad generada por el Ministerio de Salud y Protección Social - MSPS asegurando la publicación de los resultados en el SFTP para que las entidades descarguen dicha información. 3. Mantener actualizado el repositorio de fuentes DevOps de las líneas de negocio asignadas para garantizar el correcto versionamiento de las mismas. 4. Gestionar la atención y respuesta sobre requerimientos de los usuarios internos y externos sobre los servicios de TI. asociados la plataforma Web e intranet. en la Craeación de cuentas. publicaciones. asignación de contraseñas y permisos de acceso a las aplicaciones e información que está en dicha plataforma. 5. Gestionar los procesos para el mejoramiento continuo. de las incidencias relacionadas con la indisponibilidad de las plataformas Web e Intranet; formulando las recomendaciones y sugerencias con quien corresponda. 6. Las demás actividades que se deriven del objeto y naturaleza del contrato. que para el efecto le designe la DGTIC.</v>
          </cell>
          <cell r="Y639">
            <v>414</v>
          </cell>
          <cell r="Z639">
            <v>81111800</v>
          </cell>
          <cell r="AA639">
            <v>19091496</v>
          </cell>
          <cell r="AB639">
            <v>19091496</v>
          </cell>
          <cell r="AM639">
            <v>4772874</v>
          </cell>
          <cell r="AQ639" t="str">
            <v>N/A</v>
          </cell>
          <cell r="AR639">
            <v>499</v>
          </cell>
          <cell r="AS639">
            <v>44937</v>
          </cell>
          <cell r="AT639">
            <v>19091496</v>
          </cell>
          <cell r="AU639">
            <v>421</v>
          </cell>
          <cell r="AV639">
            <v>44944</v>
          </cell>
          <cell r="AW639">
            <v>19091496</v>
          </cell>
          <cell r="AX639" t="str">
            <v>A-02-02-02-008-003-01</v>
          </cell>
          <cell r="AY639" t="str">
            <v>SERVICIOS DE CONSULTORÍA EN ADMINISTRACIÓN Y SERVICIOS DE GESTIÓN; SERVICIOS DE TECNOLOGÍA DE LA INFORMACIÓN</v>
          </cell>
          <cell r="AZ639" t="str">
            <v>SEGUROS DEL ESTADO</v>
          </cell>
          <cell r="BA639" t="str">
            <v>11-44-101196195</v>
          </cell>
          <cell r="BB639">
            <v>44945</v>
          </cell>
          <cell r="BC639" t="str">
            <v>CUMPLIMIENTO</v>
          </cell>
          <cell r="BD639">
            <v>25</v>
          </cell>
          <cell r="BE639">
            <v>4772874</v>
          </cell>
          <cell r="BF639">
            <v>44943</v>
          </cell>
          <cell r="BG639">
            <v>44945</v>
          </cell>
          <cell r="BH639">
            <v>45260</v>
          </cell>
          <cell r="BI639">
            <v>44946</v>
          </cell>
          <cell r="BJ639" t="str">
            <v>D. GESTION TECNOLOGIAS DE LA INFORMACION Y COMUNICACIONES</v>
          </cell>
          <cell r="BK639" t="str">
            <v>OSCAR RODRIGO RAMIREZ MERCHAN</v>
          </cell>
          <cell r="BL639" t="str">
            <v>ISAI AVILA WILCHES A PARTIR DEL 1/02/2023 RAD 20231450006613</v>
          </cell>
          <cell r="BM639">
            <v>80722645</v>
          </cell>
          <cell r="BN639" t="str">
            <v>D. GESTION TECNOLOGIAS DE LA INFORMACION Y COMUNICACIONES</v>
          </cell>
          <cell r="BO639" t="str">
            <v>GESTOR DE OPERACIONES</v>
          </cell>
          <cell r="BP639" t="str">
            <v>ROSA ELIANA RODRIGUEZ BERNAL</v>
          </cell>
          <cell r="BQ639" t="str">
            <v>TERMINADO</v>
          </cell>
          <cell r="BR639" t="str">
            <v>MASCULINO</v>
          </cell>
          <cell r="BS639" t="str">
            <v>Bogotá</v>
          </cell>
          <cell r="BT639" t="str">
            <v>Cll 126 B BIS No 118 15 2 CORINTO SECTOR E</v>
          </cell>
          <cell r="BU639">
            <v>4810834</v>
          </cell>
          <cell r="BV639" t="str">
            <v xml:space="preserve">slagmeb40@gmail.com </v>
          </cell>
          <cell r="BW639">
            <v>32389</v>
          </cell>
          <cell r="BX639">
            <v>45247</v>
          </cell>
          <cell r="BY639">
            <v>35</v>
          </cell>
          <cell r="BZ639" t="str">
            <v>COMPENSAR</v>
          </cell>
          <cell r="CA639" t="str">
            <v>PROTECCION</v>
          </cell>
          <cell r="CB639" t="str">
            <v>POSITIVA</v>
          </cell>
          <cell r="CC639" t="str">
            <v>TECNICO EN MANTENIMIENTO DE EQUIPOS DE COMPUTO DISEÑO E INSTALACION DE CABLEADO ESTRUCTURADO-VI SEMESTRES ING DE SISTEMAS</v>
          </cell>
          <cell r="CH639" t="str">
            <v>CO1.PCCNTR.4410151</v>
          </cell>
        </row>
        <row r="640">
          <cell r="C640">
            <v>541</v>
          </cell>
          <cell r="D640" t="str">
            <v>ADRES-CPS-541-2023</v>
          </cell>
          <cell r="E640" t="str">
            <v>CONTRATACION DIRECTA</v>
          </cell>
          <cell r="F640" t="str">
            <v>PRESTACION DE SERVICIOS PROFESIONALES</v>
          </cell>
          <cell r="G640" t="str">
            <v>CESION</v>
          </cell>
          <cell r="H640">
            <v>45113</v>
          </cell>
          <cell r="I640" t="str">
            <v>LUISA FERNANDA RODRIGUEZ CUERVO</v>
          </cell>
          <cell r="J640" t="str">
            <v>CC</v>
          </cell>
          <cell r="K640">
            <v>1070990624</v>
          </cell>
          <cell r="L640">
            <v>8</v>
          </cell>
          <cell r="M640" t="str">
            <v>Bogotá</v>
          </cell>
          <cell r="N640" t="str">
            <v>N</v>
          </cell>
          <cell r="O640" t="str">
            <v>N/A</v>
          </cell>
          <cell r="P640" t="str">
            <v>N/A</v>
          </cell>
          <cell r="Q640" t="str">
            <v>N/A</v>
          </cell>
          <cell r="R640">
            <v>45113</v>
          </cell>
          <cell r="S640">
            <v>45291</v>
          </cell>
          <cell r="T640">
            <v>178</v>
          </cell>
          <cell r="U640">
            <v>45291</v>
          </cell>
          <cell r="W640" t="str">
            <v>Prestar sus servicios profesionales en la Oficina Asesora Jurídica para tramitar las acciones constitucionales y demás asuntos derivados de éstas, que se instauren contra la Administradora de los Recursos del Sistema General de Seguridad Social en Salud - ADRES o contra el entonces FOSYGA</v>
          </cell>
          <cell r="X640" t="str">
            <v>a) En relación con acciones de tutela. 
1.	Apoyar en la clasificación de los radicados relacionados con acciones de tutela que le sean asignadas para trámite.
2.	Solicitar los insumos técnicos a las distintas áreas de la ADRES o de entidades diferentes a ella en las accio-nes de tutela asignadas. 
3.	Proyectar las respuestas a los requerimientos de las autoridades judiciales o administrativas que le sean asig-nados conforme a los parámetros institucionales establecidos y dentro de los términos otorgados para ello. 
4.	Proyectar las impugnaciones contra las providencias o fallos adversos a la ADRES, dentro de los términos legales establecidos para ello. 
5.	Brindar apoyo jurídico en los incidentes de desacato que se promuevan en las acciones de tutela que le hu-biesen sido asignadas por la Coordinación
6.	Archivar los radicados de tutela que no necesiten trámite, de acuerdo con los parámetros institucionales esta-blecido.
7.	Hacer la vigilancia judicial de las acciones de tutela que le sean asignadas 
8.	Realizar seguimiento al cumplimiento de sentencias de tutela que impongan obligación a la ADRES, remitien-do las constancias o soportes correspondientes. 
b) En relación con otras acciones constitucionales 
10.	Ejercer la representación judicial y extrajudicial en las acciones Constituciones que le sean asignados durante la ejecución del contrato dentro de los términos legales. 
11.	Proyectar la contestación de las respectivas demandas en las acciones constituciones en que sea parte la ADRES, y que le sean asignadas, aportando las respectivas pruebas. 
12.	Proyectar e interponer dentro de los términos legales, los recursos contra las providencias o fallos adversos a la ADRES. 
13.	Tramitar los incidentes que se presenten en las acciones Constituciones que le sean asignadas. 
14.	Responder los requerimientos de autoridades competentes, relacionados con las acciones constitucionales que le sean asignadas.
15.	Asistir a las audiencias que se surtan dentro de las acciones constitucionales y que le sean asignadas.
16.	Ejercer la vigilancia judicial de las acciones constitucionales en que sea parte la ADRES y que le sean asig-nadas. 
17.	Mantener y custodiar los expedientes a cargo dentro de los cuales deberá reposar todas las actuaciones surti-das, sean o no de carácter judicial, pero que tengan relación con las acciones populares y de grupo en que sea parte la ADRES, y que le sean asignadas. 
18.	Comunicar en oportunidad la terminación de los procesos a su cargo, las sentencias de carácter condenatorio, con el fin de que la ADRES pueda proceder al pronto al cumplimiento o pago de estas, cuando a ello hubiere lugar. 
19.	Apoyar en la suscripción de acuerdos conciliatorios, siempre y cuando sean procedentes y favorables para ADRES, previa aprobación del Comité de Conciliación. 
20.	Presentar dentro del término las acciones de repetición para estudio y decisión del comité.
21.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22.	Elaborar y actualizar las fichas que serán presentadas para el estudio en los comités de conciliación, de con-formidad con los instructivos que la Agencia Nacional de Defensa Jurídica del Estado expida para tal fin.
23.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24.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25.	Realizar los desplazamientos que se requieran para el desarrollo de sus obligaciones conforme con la solici-tud de la Oficina Asesora Jurídica. Para lo anterior, la ADRES realizará de forma previa el trámite presupuestal y administrativo correspondiente. 
26.	Entregar al finalizar el plazo de ejecución del contrato, soporte generado por el Sistema de Gestión Documen-tal que para el efecto tenga implementada la ADRES, en el cual se evidencia que la documentación asignada se encuentra tramitada. 
27.	Apoyar la proyección de respuestas a los derechos de petición, consultas, observaciones y solicitudes que sean competencia de Oficina Asesora Jurídica, dentro del término otorgado por la ley.
28.	Cumplir con las demás actividades que se deriven del objeto y naturaleza del presente contrato</v>
          </cell>
          <cell r="Z640">
            <v>93151501</v>
          </cell>
          <cell r="AA640">
            <v>0</v>
          </cell>
          <cell r="AB640">
            <v>0</v>
          </cell>
          <cell r="AE640">
            <v>45113</v>
          </cell>
          <cell r="AF640">
            <v>27415920</v>
          </cell>
          <cell r="AM640">
            <v>4261542</v>
          </cell>
          <cell r="AQ640" t="str">
            <v>N/A</v>
          </cell>
          <cell r="AR640">
            <v>663</v>
          </cell>
          <cell r="AS640">
            <v>45056</v>
          </cell>
          <cell r="AT640">
            <v>102277008</v>
          </cell>
          <cell r="AU640">
            <v>12091</v>
          </cell>
          <cell r="AV640">
            <v>45113</v>
          </cell>
          <cell r="AW640">
            <v>27415920</v>
          </cell>
          <cell r="AX640" t="str">
            <v>A-02-02-02-008-002-01</v>
          </cell>
          <cell r="AY640" t="str">
            <v>SERVICIOS JURÍDICOS</v>
          </cell>
          <cell r="AZ640" t="str">
            <v>SEGUROS DEL ESTADO</v>
          </cell>
          <cell r="BA640" t="str">
            <v>21-46-101072608</v>
          </cell>
          <cell r="BB640">
            <v>45113</v>
          </cell>
          <cell r="BC640" t="str">
            <v>CUMPLIMIENTO</v>
          </cell>
          <cell r="BD640">
            <v>25</v>
          </cell>
          <cell r="BE640">
            <v>8523084</v>
          </cell>
          <cell r="BF640">
            <v>45113</v>
          </cell>
          <cell r="BG640">
            <v>45114</v>
          </cell>
          <cell r="BH640">
            <v>45479</v>
          </cell>
          <cell r="BI640">
            <v>45114</v>
          </cell>
          <cell r="BJ640" t="str">
            <v>O. ASESORA JURIDICA</v>
          </cell>
          <cell r="BK640" t="str">
            <v>JULIO EDUARDO RODRIGUEZ ALVARADO</v>
          </cell>
          <cell r="BL640"/>
          <cell r="BM640">
            <v>1085251376</v>
          </cell>
          <cell r="BN640" t="str">
            <v>GRUPO DE ACCIONES CONSTITUCIONALES Y TUTELAS</v>
          </cell>
          <cell r="BO640" t="str">
            <v>COORDINADOR</v>
          </cell>
          <cell r="BP640" t="str">
            <v>JENNY CAROLINA GARCIA VARON</v>
          </cell>
          <cell r="BQ640" t="str">
            <v>EN EJECUCION</v>
          </cell>
          <cell r="BR640" t="str">
            <v>FEMENINO</v>
          </cell>
          <cell r="BX640">
            <v>45247</v>
          </cell>
          <cell r="BY640">
            <v>123</v>
          </cell>
        </row>
        <row r="641">
          <cell r="C641">
            <v>357</v>
          </cell>
          <cell r="D641" t="str">
            <v>ADRES-CPS-357-2023</v>
          </cell>
          <cell r="E641" t="str">
            <v>CONTRATACION DIRECTA</v>
          </cell>
          <cell r="F641" t="str">
            <v>PRESTACION DE SERVICIOS PROFESIONALES</v>
          </cell>
          <cell r="G641" t="str">
            <v>INICIAL</v>
          </cell>
          <cell r="H641">
            <v>44960</v>
          </cell>
          <cell r="I641" t="str">
            <v>ELIANA ZULUAGA SALAMANCA</v>
          </cell>
          <cell r="J641" t="str">
            <v>CC</v>
          </cell>
          <cell r="K641">
            <v>1019029949</v>
          </cell>
          <cell r="L641">
            <v>0</v>
          </cell>
          <cell r="M641" t="str">
            <v>Bogotá</v>
          </cell>
          <cell r="N641" t="str">
            <v>N</v>
          </cell>
          <cell r="O641" t="str">
            <v>N/A</v>
          </cell>
          <cell r="P641" t="str">
            <v>N/A</v>
          </cell>
          <cell r="Q641" t="str">
            <v>N/A</v>
          </cell>
          <cell r="R641">
            <v>44964</v>
          </cell>
          <cell r="S641">
            <v>45083</v>
          </cell>
          <cell r="T641">
            <v>119</v>
          </cell>
          <cell r="U641">
            <v>45083</v>
          </cell>
          <cell r="V641" t="str">
            <v>14 TP</v>
          </cell>
          <cell r="W641" t="str">
            <v>Prestar servicios profesionales para apoyar a las dependencias de la ADRES en el proceso de notificación de actos administrativos expedidos por la entidad.</v>
          </cell>
          <cell r="X641" t="str">
            <v>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Y641">
            <v>135</v>
          </cell>
          <cell r="Z641">
            <v>93151501</v>
          </cell>
          <cell r="AA641">
            <v>17046168</v>
          </cell>
          <cell r="AB641">
            <v>17046168</v>
          </cell>
          <cell r="AC641"/>
          <cell r="AD641"/>
          <cell r="AE641"/>
          <cell r="AF641"/>
          <cell r="AG641"/>
          <cell r="AH641"/>
          <cell r="AI641"/>
          <cell r="AJ641"/>
          <cell r="AK641"/>
          <cell r="AL641"/>
          <cell r="AM641">
            <v>4261542</v>
          </cell>
          <cell r="AN641"/>
          <cell r="AO641"/>
          <cell r="AP641"/>
          <cell r="AQ641" t="str">
            <v>N/A</v>
          </cell>
          <cell r="AR641">
            <v>553</v>
          </cell>
          <cell r="AS641">
            <v>44945</v>
          </cell>
          <cell r="AT641">
            <v>153415512</v>
          </cell>
          <cell r="AU641">
            <v>2480</v>
          </cell>
          <cell r="AV641">
            <v>44960</v>
          </cell>
          <cell r="AW641">
            <v>17046168</v>
          </cell>
          <cell r="AX641" t="str">
            <v>A-02-02-02-008- 003-09</v>
          </cell>
          <cell r="AY641" t="str">
            <v>OTROS SERVICIOS PROFESIONALES Y TÉCNICOS N.C.P</v>
          </cell>
          <cell r="AZ641" t="str">
            <v>SEGUROS DEL ESTADO</v>
          </cell>
          <cell r="BA641" t="str">
            <v>33-46-101047991</v>
          </cell>
          <cell r="BB641">
            <v>44959</v>
          </cell>
          <cell r="BC641" t="str">
            <v>CUMPLIMIENTO</v>
          </cell>
          <cell r="BD641">
            <v>25</v>
          </cell>
          <cell r="BE641">
            <v>4261542</v>
          </cell>
          <cell r="BF641">
            <v>44959</v>
          </cell>
          <cell r="BG641">
            <v>44960</v>
          </cell>
          <cell r="BH641">
            <v>45291</v>
          </cell>
          <cell r="BI641">
            <v>44960</v>
          </cell>
          <cell r="BJ641" t="str">
            <v>O. ASESORA JURIDICA</v>
          </cell>
          <cell r="BK641" t="str">
            <v>LUIS MIGUEL RODRIGUEZ GARZON</v>
          </cell>
          <cell r="BL641"/>
          <cell r="BM641">
            <v>79882728</v>
          </cell>
          <cell r="BN641" t="str">
            <v>O. ASESORA JURIDICA</v>
          </cell>
          <cell r="BO641" t="str">
            <v>JEFE</v>
          </cell>
          <cell r="BP641" t="str">
            <v>KELLY JHOANA ITURRIAGO TORREGROSA</v>
          </cell>
          <cell r="BQ641" t="str">
            <v>TERMINADO</v>
          </cell>
          <cell r="BR641" t="str">
            <v>FEMENINO</v>
          </cell>
          <cell r="BS641" t="str">
            <v>Bogotá</v>
          </cell>
          <cell r="BT641" t="str">
            <v>Cl 127 C BIS A  No 93 - 90</v>
          </cell>
          <cell r="BU641">
            <v>3124731080</v>
          </cell>
          <cell r="BV641" t="str">
            <v>elizulu.ez@gmail.com</v>
          </cell>
          <cell r="BW641">
            <v>32528</v>
          </cell>
          <cell r="BX641">
            <v>45247</v>
          </cell>
          <cell r="BY641">
            <v>34</v>
          </cell>
          <cell r="BZ641" t="str">
            <v>SURA</v>
          </cell>
          <cell r="CA641" t="str">
            <v>PROTECCION</v>
          </cell>
          <cell r="CB641" t="str">
            <v>POSITIVA</v>
          </cell>
          <cell r="CC641" t="str">
            <v>ADM EMPRESAS</v>
          </cell>
          <cell r="CD641"/>
          <cell r="CE641"/>
          <cell r="CF641"/>
          <cell r="CG641"/>
          <cell r="CH641" t="str">
            <v>CO1.PCCNTR.4543620</v>
          </cell>
          <cell r="CI641"/>
          <cell r="CJ641"/>
          <cell r="CK641"/>
          <cell r="CL641"/>
          <cell r="CM641"/>
          <cell r="CN641"/>
          <cell r="CO641"/>
        </row>
        <row r="642">
          <cell r="C642">
            <v>836</v>
          </cell>
          <cell r="D642" t="str">
            <v>ADRES-CPS-836-2023</v>
          </cell>
          <cell r="E642" t="str">
            <v>CONTRATACION DIRECTA</v>
          </cell>
          <cell r="F642" t="str">
            <v>PRESTACION DE SERVICIOS PROFESIONALES</v>
          </cell>
          <cell r="G642" t="str">
            <v>INICIAL</v>
          </cell>
          <cell r="H642">
            <v>45097</v>
          </cell>
          <cell r="I642" t="str">
            <v>LUISA FERNANDA SIERRA GUARIN</v>
          </cell>
          <cell r="J642" t="str">
            <v>CC</v>
          </cell>
          <cell r="K642">
            <v>52964033</v>
          </cell>
          <cell r="L642">
            <v>9</v>
          </cell>
          <cell r="N642" t="str">
            <v>N</v>
          </cell>
          <cell r="O642" t="str">
            <v>N/A</v>
          </cell>
          <cell r="P642" t="str">
            <v>N/A</v>
          </cell>
          <cell r="Q642" t="str">
            <v>N/A</v>
          </cell>
          <cell r="R642">
            <v>45099</v>
          </cell>
          <cell r="S642">
            <v>45291</v>
          </cell>
          <cell r="T642">
            <v>192</v>
          </cell>
          <cell r="U642">
            <v>45291</v>
          </cell>
          <cell r="W642"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642"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Z642">
            <v>80121610</v>
          </cell>
          <cell r="AA642">
            <v>55808000</v>
          </cell>
          <cell r="AB642">
            <v>55808000</v>
          </cell>
          <cell r="AM642">
            <v>6976000</v>
          </cell>
          <cell r="AQ642" t="str">
            <v>N/A</v>
          </cell>
          <cell r="AR642">
            <v>797</v>
          </cell>
          <cell r="AS642">
            <v>45079</v>
          </cell>
          <cell r="AT642">
            <v>160448000</v>
          </cell>
          <cell r="AU642">
            <v>10238</v>
          </cell>
          <cell r="AV642">
            <v>45098</v>
          </cell>
          <cell r="AW642">
            <v>55808000</v>
          </cell>
          <cell r="AX642" t="str">
            <v>A-02-02-02-008-002-01</v>
          </cell>
          <cell r="AY642" t="str">
            <v>SERVICIOS JURÍDICOS</v>
          </cell>
          <cell r="AZ642" t="str">
            <v>SEGUROS DEL ESTADO</v>
          </cell>
          <cell r="BA642" t="str">
            <v>33-46-101051963</v>
          </cell>
          <cell r="BB642">
            <v>45098</v>
          </cell>
          <cell r="BC642" t="str">
            <v>CUMPLIMIENTO</v>
          </cell>
          <cell r="BD642">
            <v>25</v>
          </cell>
          <cell r="BE642">
            <v>13952000</v>
          </cell>
          <cell r="BF642">
            <v>45097</v>
          </cell>
          <cell r="BG642">
            <v>45099</v>
          </cell>
          <cell r="BH642">
            <v>45478</v>
          </cell>
          <cell r="BI642">
            <v>45099</v>
          </cell>
          <cell r="BJ642" t="str">
            <v>O. ASESORA JURIDICA</v>
          </cell>
          <cell r="BK642" t="str">
            <v>MONICA YORLANNY TORRES SANCHEZ</v>
          </cell>
          <cell r="BM642">
            <v>53017089</v>
          </cell>
          <cell r="BP642" t="str">
            <v>JENNY CAROLINA GARCIA VARON</v>
          </cell>
          <cell r="BQ642" t="str">
            <v>EN EJECUCION</v>
          </cell>
        </row>
        <row r="643">
          <cell r="C643">
            <v>265</v>
          </cell>
          <cell r="D643" t="str">
            <v>ADRES-CPS-265-2023</v>
          </cell>
          <cell r="E643" t="str">
            <v>CONTRATACION DIRECTA</v>
          </cell>
          <cell r="F643" t="str">
            <v>PRESTACION DE SERVICIOS DE APOYO A LA GESTION</v>
          </cell>
          <cell r="G643" t="str">
            <v>INICIAL</v>
          </cell>
          <cell r="H643">
            <v>44958</v>
          </cell>
          <cell r="I643" t="str">
            <v>LAURA MARCELA SANABRIA MONCADA</v>
          </cell>
          <cell r="J643" t="str">
            <v>CC</v>
          </cell>
          <cell r="K643">
            <v>1019036660</v>
          </cell>
          <cell r="L643">
            <v>7</v>
          </cell>
          <cell r="M643" t="str">
            <v>Bogotá</v>
          </cell>
          <cell r="N643" t="str">
            <v>N</v>
          </cell>
          <cell r="O643" t="str">
            <v>N/A</v>
          </cell>
          <cell r="P643" t="str">
            <v>N/A</v>
          </cell>
          <cell r="Q643" t="str">
            <v>N/A</v>
          </cell>
          <cell r="R643">
            <v>44959</v>
          </cell>
          <cell r="S643">
            <v>45078</v>
          </cell>
          <cell r="T643">
            <v>119</v>
          </cell>
          <cell r="U643">
            <v>45078</v>
          </cell>
          <cell r="V643">
            <v>15</v>
          </cell>
          <cell r="W643"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643"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643">
            <v>269</v>
          </cell>
          <cell r="Z643">
            <v>93151501</v>
          </cell>
          <cell r="AA643">
            <v>16193852</v>
          </cell>
          <cell r="AB643">
            <v>16193852</v>
          </cell>
          <cell r="AM643">
            <v>4048463</v>
          </cell>
          <cell r="AQ643" t="str">
            <v>N/A</v>
          </cell>
          <cell r="AR643">
            <v>448</v>
          </cell>
          <cell r="AS643">
            <v>44936</v>
          </cell>
          <cell r="AT643">
            <v>421040152</v>
          </cell>
          <cell r="AU643">
            <v>2448</v>
          </cell>
          <cell r="AV643">
            <v>44958</v>
          </cell>
          <cell r="AW643">
            <v>16193852</v>
          </cell>
          <cell r="AX643" t="str">
            <v>A-02-02-02-008-003-01</v>
          </cell>
          <cell r="AY643" t="str">
            <v>SERVICIOS DE CONSULTORÍA EN ADMINISTRACIÓN Y SERVICIOS DE GESTIÓN; SERVICIOS DE TECNOLOGÍA DE LA INFORMACIÓN</v>
          </cell>
          <cell r="AZ643" t="str">
            <v>ASEGURADORA SOLIDARIA DE COLOMBIA</v>
          </cell>
          <cell r="BA643" t="str">
            <v>380-47-994000131529</v>
          </cell>
          <cell r="BB643">
            <v>44958</v>
          </cell>
          <cell r="BC643" t="str">
            <v>CUMPLIMIENTO</v>
          </cell>
          <cell r="BD643">
            <v>25</v>
          </cell>
          <cell r="BE643">
            <v>4048463</v>
          </cell>
          <cell r="BF643">
            <v>44958</v>
          </cell>
          <cell r="BG643">
            <v>44959</v>
          </cell>
          <cell r="BH643">
            <v>45264</v>
          </cell>
          <cell r="BI643">
            <v>44959</v>
          </cell>
          <cell r="BJ643" t="str">
            <v>D. OTRAS PRESTACIONES</v>
          </cell>
          <cell r="BK643" t="str">
            <v>LEIDY JANNETH LUIS CUERVO</v>
          </cell>
          <cell r="BM643">
            <v>53062135</v>
          </cell>
          <cell r="BN643" t="str">
            <v>GRUPO DE VALIDACIÓN DE RESULTADOS DE AUDITORÍA</v>
          </cell>
          <cell r="BO643" t="str">
            <v>GESTOR DE OPERACIONES</v>
          </cell>
          <cell r="BP643" t="str">
            <v>JOSE WILLMAN TORRRES GOMEZ</v>
          </cell>
          <cell r="BQ643" t="str">
            <v>TERMINADO</v>
          </cell>
          <cell r="BR643" t="str">
            <v>FEMENINO</v>
          </cell>
          <cell r="BS643" t="str">
            <v>Bogotá</v>
          </cell>
          <cell r="BT643" t="str">
            <v>Cll 132a No 148b 74 casa</v>
          </cell>
          <cell r="BU643">
            <v>3213007561</v>
          </cell>
          <cell r="BV643" t="str">
            <v>laurasanabria-05@hotmail.com</v>
          </cell>
          <cell r="BW643">
            <v>32756</v>
          </cell>
          <cell r="BX643">
            <v>45247</v>
          </cell>
          <cell r="BY643">
            <v>34</v>
          </cell>
          <cell r="BZ643" t="str">
            <v>FAMISANAR</v>
          </cell>
          <cell r="CA643" t="str">
            <v>COLFONDOS</v>
          </cell>
          <cell r="CB643" t="str">
            <v>POSITIVA</v>
          </cell>
          <cell r="CC643" t="str">
            <v>PSICOLOGA</v>
          </cell>
          <cell r="CH643" t="str">
            <v>CO1.PCCNTR.4528095</v>
          </cell>
        </row>
        <row r="644">
          <cell r="C644">
            <v>935</v>
          </cell>
          <cell r="D644" t="str">
            <v>ADRES-CTO-935-2023</v>
          </cell>
          <cell r="E644" t="str">
            <v>SELECCION ABREVIADA SUBASTA INVERSA</v>
          </cell>
          <cell r="F644" t="str">
            <v>PRESTACION DE SERVICIOS</v>
          </cell>
          <cell r="G644" t="str">
            <v>INICIAL</v>
          </cell>
          <cell r="H644">
            <v>45167</v>
          </cell>
          <cell r="I644" t="str">
            <v>LUPA JURIDICA SAS</v>
          </cell>
          <cell r="J644" t="str">
            <v>Nit</v>
          </cell>
          <cell r="K644">
            <v>802019162</v>
          </cell>
          <cell r="L644">
            <v>8</v>
          </cell>
          <cell r="M644" t="str">
            <v>Bogotá</v>
          </cell>
          <cell r="N644" t="str">
            <v>J</v>
          </cell>
          <cell r="O644" t="str">
            <v>Yaneth de los Angeles Díaz Romero</v>
          </cell>
          <cell r="P644">
            <v>32812089</v>
          </cell>
          <cell r="Q644" t="str">
            <v>N/A</v>
          </cell>
          <cell r="R644">
            <v>45170</v>
          </cell>
          <cell r="S644">
            <v>45290</v>
          </cell>
          <cell r="T644">
            <v>120</v>
          </cell>
          <cell r="U644">
            <v>45290</v>
          </cell>
          <cell r="W644" t="str">
            <v>Prestar el servicio especializado de vigilancia judicial, radicación y consecución de documentos en cada uno de los procesos que cursan en los despachos judiciales o Entidades que ejercen funciones jurisdiccionales en los departamentos, ciudades y municipios del país, garantizando el reporte oportuno de todas las actuaciones, trámites y decisiones que se generen en los procesos judiciales, extrajudiciales y los preferentes y sumarios en que sea parte o tercero interesado la Administradora de los Recursos del Sistema General de Seguridad Social en Salud - ADRES o contra el antiguo FOSYGA.</v>
          </cell>
          <cell r="Z644" t="str">
            <v>92101800
80121500
80121600
80121700
80111600</v>
          </cell>
          <cell r="AA644">
            <v>180000000</v>
          </cell>
          <cell r="AB644">
            <v>180000000</v>
          </cell>
          <cell r="AQ644" t="str">
            <v>N/A</v>
          </cell>
          <cell r="AR644">
            <v>822</v>
          </cell>
          <cell r="AS644">
            <v>45103</v>
          </cell>
          <cell r="AT644">
            <v>180000000</v>
          </cell>
          <cell r="AU644">
            <v>23593</v>
          </cell>
          <cell r="AV644">
            <v>45168</v>
          </cell>
          <cell r="AW644">
            <v>180000000</v>
          </cell>
          <cell r="AX644" t="str">
            <v>A-02-02-02-008-002-01</v>
          </cell>
          <cell r="AY644" t="str">
            <v>SERVICIOS JURIDICOS</v>
          </cell>
          <cell r="AZ644" t="str">
            <v>SEGUROS DEL ESTADO</v>
          </cell>
          <cell r="BA644" t="str">
            <v>17-44-101211767</v>
          </cell>
          <cell r="BB644">
            <v>45168</v>
          </cell>
          <cell r="BC644" t="str">
            <v>CUMPLIMIENTO
CALIDAD DEL SERVICIO
PAGO DE SALARIOS</v>
          </cell>
          <cell r="BE644" t="str">
            <v xml:space="preserve">45.000.000,00
34.000.000,00
9.000.000,00 </v>
          </cell>
          <cell r="BF644">
            <v>45167</v>
          </cell>
          <cell r="BG644">
            <v>45170</v>
          </cell>
          <cell r="BH644">
            <v>46397</v>
          </cell>
          <cell r="BI644" t="str">
            <v>N/A</v>
          </cell>
          <cell r="BJ644" t="str">
            <v>O. ASESORA JURIDICA</v>
          </cell>
          <cell r="BK644" t="str">
            <v>RODRIGO ARMANDO RINCON GONZALEZ</v>
          </cell>
          <cell r="BM644">
            <v>80200509</v>
          </cell>
          <cell r="BN644" t="str">
            <v>GRUPO DE REPRESENTACION JUDICIAL</v>
          </cell>
          <cell r="BO644" t="str">
            <v>COORDINADOR</v>
          </cell>
          <cell r="BQ644" t="str">
            <v>EN EJECUCION</v>
          </cell>
        </row>
        <row r="645">
          <cell r="C645">
            <v>782</v>
          </cell>
          <cell r="D645" t="str">
            <v>ADRES-CPS-782-2023</v>
          </cell>
          <cell r="E645" t="str">
            <v>CONTRATACION DIRECTA</v>
          </cell>
          <cell r="F645" t="str">
            <v>PRESTACION DE SERVICIOS PROFESIONALES</v>
          </cell>
          <cell r="G645" t="str">
            <v>INICIAL</v>
          </cell>
          <cell r="H645">
            <v>45092</v>
          </cell>
          <cell r="I645" t="str">
            <v>LUZ DARI MUNEVAR BOTERO</v>
          </cell>
          <cell r="J645" t="str">
            <v>CC</v>
          </cell>
          <cell r="K645">
            <v>52124025</v>
          </cell>
          <cell r="L645">
            <v>6</v>
          </cell>
          <cell r="M645"/>
          <cell r="N645" t="str">
            <v>N</v>
          </cell>
          <cell r="O645" t="str">
            <v>N/A</v>
          </cell>
          <cell r="P645" t="str">
            <v>N/A</v>
          </cell>
          <cell r="Q645" t="str">
            <v>N/A</v>
          </cell>
          <cell r="R645">
            <v>45093</v>
          </cell>
          <cell r="S645">
            <v>45291</v>
          </cell>
          <cell r="T645">
            <v>198</v>
          </cell>
          <cell r="U645">
            <v>45291</v>
          </cell>
          <cell r="V645" t="str">
            <v>13 TP+25 MEP</v>
          </cell>
          <cell r="W645"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64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645"/>
          <cell r="Z645">
            <v>93151501</v>
          </cell>
          <cell r="AA645">
            <v>36279509</v>
          </cell>
          <cell r="AB645">
            <v>36279509</v>
          </cell>
          <cell r="AC645"/>
          <cell r="AD645"/>
          <cell r="AE645"/>
          <cell r="AF645"/>
          <cell r="AG645"/>
          <cell r="AH645"/>
          <cell r="AI645"/>
          <cell r="AJ645"/>
          <cell r="AK645"/>
          <cell r="AL645"/>
          <cell r="AM645">
            <v>5182787</v>
          </cell>
          <cell r="AN645"/>
          <cell r="AO645"/>
          <cell r="AP645"/>
          <cell r="AQ645" t="str">
            <v>N/A</v>
          </cell>
          <cell r="AR645">
            <v>687</v>
          </cell>
          <cell r="AS645">
            <v>45062</v>
          </cell>
          <cell r="AT645">
            <v>943267234</v>
          </cell>
          <cell r="AU645">
            <v>10146</v>
          </cell>
          <cell r="AV645">
            <v>45092</v>
          </cell>
          <cell r="AW645">
            <v>36279509</v>
          </cell>
          <cell r="AX645" t="str">
            <v>A-02-02-02-008-003-01</v>
          </cell>
          <cell r="AY645" t="str">
            <v>SERVICIOS DE CONSULTORÍA EN ADMINISTRACIÓN Y SERVICIOS DE GESTIÓN; SERVICIOS DE TECNOLOGÍA DE LA INFORMACIÓN</v>
          </cell>
          <cell r="AZ645" t="str">
            <v>SEGUROS DEL ESTADO</v>
          </cell>
          <cell r="BA645" t="str">
            <v>14-44-101185164</v>
          </cell>
          <cell r="BB645">
            <v>45092</v>
          </cell>
          <cell r="BC645" t="str">
            <v>CUMPLIMIENTO</v>
          </cell>
          <cell r="BD645">
            <v>25</v>
          </cell>
          <cell r="BE645">
            <v>9069877.25</v>
          </cell>
          <cell r="BF645">
            <v>45092</v>
          </cell>
          <cell r="BG645">
            <v>45093</v>
          </cell>
          <cell r="BH645">
            <v>45493</v>
          </cell>
          <cell r="BI645">
            <v>45093</v>
          </cell>
          <cell r="BJ645" t="str">
            <v>D. OTRAS PRESTACIONES</v>
          </cell>
          <cell r="BK645" t="str">
            <v>MILLER ALEXANDER REINA ESCOBAR-WILSON RUBIEL VELASQUEZ CASTAÑEDA RAD 20236400051293 DEL 11 DE AGOSTO AL 30 DE AGOSTO ALCANCE HASTA EL 30 DE SEPTIEMBRE RAD 20236400059363</v>
          </cell>
          <cell r="BL645"/>
          <cell r="BM645">
            <v>70663332</v>
          </cell>
          <cell r="BN645" t="str">
            <v>GRUPO DE VALIDACIÓN DE RESULTADOS DE AUDITORÍA</v>
          </cell>
          <cell r="BO645" t="str">
            <v>GESTOR DE OPERACIONES</v>
          </cell>
          <cell r="BP645" t="str">
            <v>JENNY CAROLINA GARCIA VARON</v>
          </cell>
          <cell r="BQ645" t="str">
            <v>EN EJECUCION</v>
          </cell>
          <cell r="BR645"/>
          <cell r="BS645"/>
          <cell r="BT645"/>
          <cell r="BU645"/>
          <cell r="BV645"/>
          <cell r="BW645"/>
          <cell r="BX645"/>
          <cell r="BY645"/>
          <cell r="BZ645"/>
          <cell r="CA645"/>
          <cell r="CB645"/>
          <cell r="CC645"/>
          <cell r="CD645"/>
          <cell r="CE645"/>
          <cell r="CF645"/>
          <cell r="CG645"/>
          <cell r="CH645"/>
          <cell r="CI645"/>
          <cell r="CJ645"/>
          <cell r="CK645"/>
          <cell r="CL645"/>
          <cell r="CM645"/>
          <cell r="CN645"/>
          <cell r="CO645"/>
        </row>
        <row r="646">
          <cell r="C646">
            <v>200</v>
          </cell>
          <cell r="D646" t="str">
            <v>ADRES-CPS-200-2023</v>
          </cell>
          <cell r="E646" t="str">
            <v>CONTRATACION DIRECTA</v>
          </cell>
          <cell r="F646" t="str">
            <v>PRESTACION DE SERVICIOS PROFESIONALES</v>
          </cell>
          <cell r="G646" t="str">
            <v>INICIAL</v>
          </cell>
          <cell r="H646">
            <v>44951</v>
          </cell>
          <cell r="I646" t="str">
            <v>KATHERIN PEREZ SANCHEZ</v>
          </cell>
          <cell r="J646" t="str">
            <v>CC</v>
          </cell>
          <cell r="K646">
            <v>1019045637</v>
          </cell>
          <cell r="L646">
            <v>5</v>
          </cell>
          <cell r="M646" t="str">
            <v>Bogotá</v>
          </cell>
          <cell r="N646" t="str">
            <v>N</v>
          </cell>
          <cell r="O646" t="str">
            <v>N/A</v>
          </cell>
          <cell r="P646" t="str">
            <v>N/A</v>
          </cell>
          <cell r="Q646" t="str">
            <v>N/A</v>
          </cell>
          <cell r="R646">
            <v>44952</v>
          </cell>
          <cell r="S646">
            <v>45071</v>
          </cell>
          <cell r="T646">
            <v>119</v>
          </cell>
          <cell r="U646">
            <v>45071</v>
          </cell>
          <cell r="V646" t="str">
            <v>14 TP</v>
          </cell>
          <cell r="W646" t="str">
            <v>Prestar servicios profesionales de apoyo a los procesos de la Liquidación Mensual de Afiliados - LMA del régimen subsidiado que tiene la Subdirección de Liquidaciones del Aseguramiento</v>
          </cell>
          <cell r="X646" t="str">
            <v>1. Brindar soporte técnico a las EPS en lo relacionado con el reporte de información que
deben efectuar ante la ADRES para surtir el trámite de compensación económica temporal
para los afiliados al Régimen Subsidiado con diagnóstico confirmado de Coronavirus
COVID-19.
2. Realizar las actividades de validación de la información reportada por las EPS en el
marco del mecanismo de compensación económica temporal para los afiliados al Régimen
Subsidiado con diagnóstico confirmado de Coronavirus COVID-19 previsto en el artículo
14 del Decreto Legislativo 538 de 2020. Proyectar respuesta a solicitudes y derechos de
petición relacionados con el proceso de compensación económica temporal para los
afiliados al Régimen Subsidiado.
3. Realizar el seguimiento y monitoreo de los procesos de Liquidación Mensual de
Afiliados a cargo de la Subdirección de Liquidaciones del Aseguramiento.
4. Participar en los procesos de la LMA a cargo de la Subdirección de Liquidaciones del
Aseguramiento. validando y verificando los resultados arrojados. el cumplimiento de las
diferentes fases y adelantando el análisis de resultados en cada etapa del proceso. 5.
Verificar la publicación de los resultados de los procesos de Liquidación Mensual de
Afiliados. y coordinar con las entidades promotoras de salud EPS-S la accesibilidad a la
publicación de éste. documentando los controles o bitácoras que requiera.
6. Brindar asistencia a las EPS del régimen subsidiado en las operaciones relativas a su
función como aseguradoras del régimen contributivo por cuenta de la normativa de
movilidad entre regímenes vigente.
7. Elaborar los informes y reportes de seguimiento que requiera la Subdirección de
Liquidaciones del Aseguramiento y la Dirección de Liquidaciones y Garantías o los
organismos de control. en relación con los procesos de la LMA del régimen subsidiado.
8. Proyectar respuesta a solicitudes y derechos de petición relacionados con el proceso
de la LMA del régimen subsidiado. cuyo trámite le sea asignado. 9. Documentar las actividades objeto de ejecución entregando los respectivos soportes
para que la ADRES tenga la trazabilidad de los asuntos desarrollados</v>
          </cell>
          <cell r="Y646">
            <v>93</v>
          </cell>
          <cell r="Z646">
            <v>93151501</v>
          </cell>
          <cell r="AA646">
            <v>18171992</v>
          </cell>
          <cell r="AB646">
            <v>18171992</v>
          </cell>
          <cell r="AC646"/>
          <cell r="AD646"/>
          <cell r="AE646"/>
          <cell r="AF646"/>
          <cell r="AG646"/>
          <cell r="AH646"/>
          <cell r="AI646"/>
          <cell r="AJ646"/>
          <cell r="AK646"/>
          <cell r="AL646"/>
          <cell r="AM646">
            <v>4542998</v>
          </cell>
          <cell r="AN646"/>
          <cell r="AO646"/>
          <cell r="AP646"/>
          <cell r="AQ646" t="str">
            <v>N/A</v>
          </cell>
          <cell r="AR646">
            <v>425</v>
          </cell>
          <cell r="AS646">
            <v>44932</v>
          </cell>
          <cell r="AT646">
            <v>18171992</v>
          </cell>
          <cell r="AU646">
            <v>502</v>
          </cell>
          <cell r="AV646">
            <v>44951</v>
          </cell>
          <cell r="AW646">
            <v>18171992</v>
          </cell>
          <cell r="AX646" t="str">
            <v>A-02-02-02-008-003-01</v>
          </cell>
          <cell r="AY646" t="str">
            <v>SERVICIOS DE CONSULTORÍA EN ADMINISTRACIÓN Y SERVICIOS DE GESTIÓN; SERVICIOS DE TECNOLOGÍA DE LA INFORMACIÓN</v>
          </cell>
          <cell r="AZ646" t="str">
            <v>ASEGURADORA SOLIDARIA DE COLOMBIA</v>
          </cell>
          <cell r="BA646" t="str">
            <v>340-47-994000042019</v>
          </cell>
          <cell r="BB646">
            <v>44950</v>
          </cell>
          <cell r="BC646" t="str">
            <v>CUMPLIMIENTO</v>
          </cell>
          <cell r="BD646">
            <v>25</v>
          </cell>
          <cell r="BE646">
            <v>4542998</v>
          </cell>
          <cell r="BF646">
            <v>44950</v>
          </cell>
          <cell r="BG646">
            <v>44952</v>
          </cell>
          <cell r="BH646">
            <v>45260</v>
          </cell>
          <cell r="BI646">
            <v>44952</v>
          </cell>
          <cell r="BJ646" t="str">
            <v>D. DE LIQUIDACIONES Y GARANTIAS</v>
          </cell>
          <cell r="BK646" t="str">
            <v>JULIO ANDRES GONZALEZ GODOY</v>
          </cell>
          <cell r="BL646"/>
          <cell r="BM646">
            <v>80187584</v>
          </cell>
          <cell r="BN646" t="str">
            <v>SUBDIRECCION DE LIQUIDACIONES DEL ASEGURAMIENTO</v>
          </cell>
          <cell r="BO646" t="str">
            <v>ASESOR</v>
          </cell>
          <cell r="BP646" t="str">
            <v>LAURA SANCHEZ SANTAMARIA</v>
          </cell>
          <cell r="BQ646" t="str">
            <v>TERMINADO</v>
          </cell>
          <cell r="BR646" t="str">
            <v>FEMENINO</v>
          </cell>
          <cell r="BS646" t="str">
            <v>Bogotá</v>
          </cell>
          <cell r="BT646" t="str">
            <v>Cra 141A No 144 - 58 BL 7 CS 6</v>
          </cell>
          <cell r="BU646">
            <v>9331461</v>
          </cell>
          <cell r="BV646" t="str">
            <v> kperezs0516@gmail.com</v>
          </cell>
          <cell r="BW646">
            <v>33009</v>
          </cell>
          <cell r="BX646">
            <v>45247</v>
          </cell>
          <cell r="BY646">
            <v>33</v>
          </cell>
          <cell r="BZ646" t="str">
            <v>SURA</v>
          </cell>
          <cell r="CA646" t="str">
            <v>COLPENSIONES</v>
          </cell>
          <cell r="CB646" t="str">
            <v>POSITIVA</v>
          </cell>
          <cell r="CC646" t="str">
            <v>ADM EMPRESAS COMERCIALES</v>
          </cell>
          <cell r="CD646"/>
          <cell r="CE646"/>
          <cell r="CF646"/>
          <cell r="CG646"/>
          <cell r="CH646" t="str">
            <v>CO1.PCCNTR.4469570</v>
          </cell>
          <cell r="CI646"/>
          <cell r="CJ646"/>
          <cell r="CK646"/>
          <cell r="CL646"/>
          <cell r="CM646"/>
          <cell r="CN646"/>
          <cell r="CO646"/>
        </row>
        <row r="647">
          <cell r="C647">
            <v>614</v>
          </cell>
          <cell r="D647" t="str">
            <v>ADRES-CPS-614-2023</v>
          </cell>
          <cell r="E647" t="str">
            <v>CONTRATACION DIRECTA</v>
          </cell>
          <cell r="F647" t="str">
            <v>PRESTACION DE SERVICIOS PROFESIONALES</v>
          </cell>
          <cell r="G647" t="str">
            <v>INICIAL</v>
          </cell>
          <cell r="H647">
            <v>45079</v>
          </cell>
          <cell r="I647" t="str">
            <v>LUZ DARY NIETO FRANCO</v>
          </cell>
          <cell r="J647" t="str">
            <v>CC</v>
          </cell>
          <cell r="K647">
            <v>41920848</v>
          </cell>
          <cell r="L647">
            <v>5</v>
          </cell>
          <cell r="M647" t="str">
            <v>Bogotá</v>
          </cell>
          <cell r="N647" t="str">
            <v>N</v>
          </cell>
          <cell r="O647" t="str">
            <v>N/A</v>
          </cell>
          <cell r="P647" t="str">
            <v>N/A</v>
          </cell>
          <cell r="Q647" t="str">
            <v>N/A</v>
          </cell>
          <cell r="R647">
            <v>45082</v>
          </cell>
          <cell r="S647">
            <v>45291</v>
          </cell>
          <cell r="T647">
            <v>209</v>
          </cell>
          <cell r="U647">
            <v>45291</v>
          </cell>
          <cell r="V647"/>
          <cell r="W647" t="str">
            <v>Prestar servicios profesionales en los asuntos jurídicos de la Dirección de Liquidaciones y Garantías de la ADRES, para el cumplimiento de sus funciones y del marco normativo vigente</v>
          </cell>
          <cell r="X647" t="str">
            <v>1. Proyectar los actos administrativos relacionados con el reconocimiento, liquidación y giro de recursos que deban ser ordenados por la Dirección de Liquidaciones y Garantías de la ADRES. 2. Proyectar y revisar los actos administrativos de carácter general relacionados con los procesos a cargo de la Dirección de Liquidaciones y Garantías, así como los generados en otras dependencias o entidades que demanden el concepto de la Dirección de manera previa a su expedición. 3. Proyectar y/o revisar de las respuestas a los derechos de petición y demás solicitudes relacionadas con los procesos a cargo de la Dirección de Liquidaciones y Garantías 4. Proyectar y revisar las respuestas a los requerimientos e informes formulados por los órganos de control; de inspección, vigilancia y control del sector, las autoridades judiciales y el Congreso de la República, relacionados con los procesos a su cargo, así como, en el desarrollo de las visitas e inspecciones que las referidas entidades practiquen a la Dirección de Liquidaciones y Garantías. 5. Emitir conceptos sobre decretos o proyectos de normas referidos el reconocimiento, liquidación y giro de recursos que deban ser ordenados por la Dirección de Liquidaciones y Garantías de la ADRES. 6. Revisar y conceptuar sobre los criterios jurídicos aplicables al reconocimiento, liquidación y giro de recursos, así como de los diferentes procesos a cargo de la Dirección de Liquidaciones y Garantías. 7. Proyectar y/o revisar las respuestas a los requerimientos de la Oficina Asesora Jurídica para adelantar la defensa de la Entidad en solicitudes de conciliación y procesos judiciales iniciados contra actos administrativos de la Superintendencia Nacional de Salud o de la ADRES. 8. Participar en las reuniones en las que se le solicite su acompañamiento en los temas o actividades relacionadas con el objeto del contrato</v>
          </cell>
          <cell r="Y647"/>
          <cell r="Z647">
            <v>93151501</v>
          </cell>
          <cell r="AA647">
            <v>54848486</v>
          </cell>
          <cell r="AB647">
            <v>54848486</v>
          </cell>
          <cell r="AC647"/>
          <cell r="AD647"/>
          <cell r="AE647"/>
          <cell r="AF647"/>
          <cell r="AG647"/>
          <cell r="AH647"/>
          <cell r="AI647"/>
          <cell r="AJ647"/>
          <cell r="AK647"/>
          <cell r="AL647"/>
          <cell r="AM647">
            <v>7835498</v>
          </cell>
          <cell r="AN647"/>
          <cell r="AO647"/>
          <cell r="AP647"/>
          <cell r="AQ647" t="str">
            <v>N/A</v>
          </cell>
          <cell r="AR647">
            <v>749</v>
          </cell>
          <cell r="AS647">
            <v>45071</v>
          </cell>
          <cell r="AT647">
            <v>54848486</v>
          </cell>
          <cell r="AU647">
            <v>10020</v>
          </cell>
          <cell r="AV647">
            <v>45082</v>
          </cell>
          <cell r="AW647">
            <v>54848486</v>
          </cell>
          <cell r="AX647" t="str">
            <v>A-02-02-02-008-002-01</v>
          </cell>
          <cell r="AY647" t="str">
            <v>SERVICIOS JURÍDICOS</v>
          </cell>
          <cell r="AZ647" t="str">
            <v>ASEGURADORA SOLIDARIA DE COLOMBIA</v>
          </cell>
          <cell r="BA647" t="str">
            <v>340 47 994000045545</v>
          </cell>
          <cell r="BB647">
            <v>45079</v>
          </cell>
          <cell r="BC647" t="str">
            <v>CUMPLIMIENTO</v>
          </cell>
          <cell r="BD647">
            <v>25</v>
          </cell>
          <cell r="BE647">
            <v>13712121.5</v>
          </cell>
          <cell r="BF647">
            <v>45078</v>
          </cell>
          <cell r="BG647">
            <v>45082</v>
          </cell>
          <cell r="BH647">
            <v>45478</v>
          </cell>
          <cell r="BI647">
            <v>45080</v>
          </cell>
          <cell r="BJ647" t="str">
            <v>SUBDIRECCIÓN DE LIQUIDACIONES DEL ASEGURAMIENTO</v>
          </cell>
          <cell r="BK647" t="str">
            <v>CLAUDIA PULIDO BUITRAGO</v>
          </cell>
          <cell r="BL647"/>
          <cell r="BM647">
            <v>52351328</v>
          </cell>
          <cell r="BN647" t="str">
            <v>SUBDIRECCION DE LIQUIDACIONES DEL ASEGURAMIENTO</v>
          </cell>
          <cell r="BO647" t="str">
            <v>SUBDIRECTORA</v>
          </cell>
          <cell r="BP647" t="str">
            <v>JUAN CAMILO MARTINEZ RODRIGUEZ</v>
          </cell>
          <cell r="BQ647" t="str">
            <v>EN EJECUCION</v>
          </cell>
          <cell r="BR647"/>
          <cell r="BS647"/>
          <cell r="BT647"/>
          <cell r="BU647"/>
          <cell r="BV647"/>
          <cell r="BW647"/>
          <cell r="BX647"/>
          <cell r="BY647"/>
          <cell r="BZ647"/>
          <cell r="CA647"/>
          <cell r="CB647"/>
          <cell r="CC647"/>
          <cell r="CD647"/>
          <cell r="CE647"/>
          <cell r="CF647"/>
          <cell r="CG647"/>
          <cell r="CH647"/>
          <cell r="CI647"/>
          <cell r="CJ647"/>
          <cell r="CK647"/>
          <cell r="CL647"/>
          <cell r="CM647"/>
          <cell r="CN647"/>
          <cell r="CO647"/>
        </row>
        <row r="648">
          <cell r="C648">
            <v>489</v>
          </cell>
          <cell r="D648" t="str">
            <v>ADRES-CPS-489-2023</v>
          </cell>
          <cell r="E648" t="str">
            <v>CONTRATACION DIRECTA</v>
          </cell>
          <cell r="F648" t="str">
            <v>PRESTACION DE SERVICIOS PROFESIONALES</v>
          </cell>
          <cell r="G648" t="str">
            <v>INICIAL</v>
          </cell>
          <cell r="H648">
            <v>45058</v>
          </cell>
          <cell r="I648" t="str">
            <v>LUZ DARY PEREZ QUIJANO</v>
          </cell>
          <cell r="J648" t="str">
            <v>CC</v>
          </cell>
          <cell r="K648">
            <v>52798396</v>
          </cell>
          <cell r="L648">
            <v>5</v>
          </cell>
          <cell r="M648" t="str">
            <v>Bogotá</v>
          </cell>
          <cell r="N648" t="str">
            <v>N</v>
          </cell>
          <cell r="O648" t="str">
            <v>N/A</v>
          </cell>
          <cell r="P648" t="str">
            <v>N/A</v>
          </cell>
          <cell r="Q648" t="str">
            <v>N/A</v>
          </cell>
          <cell r="R648">
            <v>45058</v>
          </cell>
          <cell r="S648">
            <v>45291</v>
          </cell>
          <cell r="T648">
            <v>233</v>
          </cell>
          <cell r="U648">
            <v>45291</v>
          </cell>
          <cell r="V648" t="str">
            <v>9 TP+E+23MPR</v>
          </cell>
          <cell r="W648" t="str">
            <v>Prestar servicios profesionales en el Grupo Interno de Gestión Financiera Interna de la Dirección Administrativa y Financiera de la ADRES, en las actividades relacionadas con la ejecución de los contratos de Funcionamiento a cargo de la Entidad en lo referente al pago y liquidación de cuentas, generación de Informes de Ejecución Presupuestal de los Contratos , seguimiento y análisis ejecución presupuestal mensual y las actividades de cierre presupuestales mensuales</v>
          </cell>
          <cell r="X648" t="str">
            <v>1. Prestar servicios profesionales al Grupo Interno de Gestión Financiera Interna en
las actividades relacionadas con el pago, liquidación de cuentas y emisión de los
informes relacionados con la ejecución de los contratos de funcionamiento
celebrados por la Entidad.
2. Prestar servicios profesionales en el Grupo Interno de Gestión Financiera Interna en
las actividades relacionadas con seguimiento y análisis ejecución presupuestal
mensual y las actividades de cierre presupuestales mensuales.
3. Generar los Informes de Gestión Presupuestal y las actividades de cierre
presupuestales mensuales solicitados por la Coordinadora del Grupo de Gestión
Financiera Interna.
4. Proyectar y revisar las respuestas a las peticiones, consultas y requerimientos, de
los procesos financieros conforme a las instrucciones impartidas por el Supervisor
del Contrato.
5. Efectuar las actividades relacionadas con la verificación, registro y validación de los
documentos anexos para los trámites de gestión financiera de los contratos que le
asigne el supervisor en cumplimiento del objeto del contrato.
6. Gestionar con el Grupo Interno de Gestión financiera las actividades asignadas con
las auditorías y revisiones internas conforme a las disposiciones legales en materia
presupuestal.
7. Asistir a las reuniones que sean solicitada por la supervisión del contrato y que se
encuentren relaciones con las actividades del objeto contractual.
8. Elaborar los informes con calidad y oportunidad que le sean solicitados por el
supervisor y que, por su contenido y naturaleza, estén en el marco del objeto del
contrato.
9. Atender los requerimientos de la Coordinadora del Grupo de Gestión Financiera
Interna en las actividades relacionadas con la planeación y gestión presupuestal de
la Unidad de Gestión General de la Dirección Administrativa y Financiera de la
Entidad.
10. Analizar, definir y realizar seguimiento a los indicadores de ejecución presupuestal
de la Unidad de Gestión General que requiera el Grupo de Gestión Financiera
Interna.
11. Las demás actividades que les sean asignadas por el supervisor y que se
encuentren en el marco del objeto contractual.</v>
          </cell>
          <cell r="Y648"/>
          <cell r="Z648">
            <v>93151501</v>
          </cell>
          <cell r="AA648">
            <v>64000000</v>
          </cell>
          <cell r="AB648">
            <v>64000000</v>
          </cell>
          <cell r="AC648"/>
          <cell r="AD648"/>
          <cell r="AE648"/>
          <cell r="AF648"/>
          <cell r="AG648"/>
          <cell r="AH648"/>
          <cell r="AI648"/>
          <cell r="AJ648"/>
          <cell r="AK648"/>
          <cell r="AL648"/>
          <cell r="AM648">
            <v>8000000</v>
          </cell>
          <cell r="AN648"/>
          <cell r="AO648"/>
          <cell r="AP648"/>
          <cell r="AQ648" t="str">
            <v>N/A</v>
          </cell>
          <cell r="AR648">
            <v>647</v>
          </cell>
          <cell r="AS648">
            <v>45055</v>
          </cell>
          <cell r="AT648">
            <v>64000000</v>
          </cell>
          <cell r="AU648">
            <v>8090</v>
          </cell>
          <cell r="AV648">
            <v>45058</v>
          </cell>
          <cell r="AW648">
            <v>64000000</v>
          </cell>
          <cell r="AX648" t="str">
            <v>A-02-02-02-008-003-01</v>
          </cell>
          <cell r="AY648" t="str">
            <v>SERVICIOS DE CONSULTORÍA EN ADMINISTRACIÓN Y SERVICIOS DE GESTIÓN; SERVICIOS DE TECNOLOGÍA DE LA INFORMACIÓN</v>
          </cell>
          <cell r="AZ648" t="str">
            <v>ASEGURADORA SOLIDARIA DE COLOMBIA</v>
          </cell>
          <cell r="BA648" t="str">
            <v>310 - 47 - 994000008614</v>
          </cell>
          <cell r="BB648">
            <v>45058</v>
          </cell>
          <cell r="BC648" t="str">
            <v>CUMPLIMIENTO</v>
          </cell>
          <cell r="BD648">
            <v>25</v>
          </cell>
          <cell r="BE648">
            <v>16000000</v>
          </cell>
          <cell r="BF648">
            <v>45058</v>
          </cell>
          <cell r="BG648">
            <v>45058</v>
          </cell>
          <cell r="BH648">
            <v>45473</v>
          </cell>
          <cell r="BI648">
            <v>45058</v>
          </cell>
          <cell r="BJ648" t="str">
            <v>D. ADMINISTRATIVA Y FINANCIERA</v>
          </cell>
          <cell r="BK648" t="str">
            <v>YULY ANDREA GOMEZ GUTIERREZ</v>
          </cell>
          <cell r="BL648"/>
          <cell r="BM648">
            <v>52528416</v>
          </cell>
          <cell r="BN648" t="str">
            <v xml:space="preserve"> GRUPO INTERNO DE GESTION FINANCIERA</v>
          </cell>
          <cell r="BO648" t="str">
            <v>COORDINADORA</v>
          </cell>
          <cell r="BP648" t="str">
            <v>ESPERANZA RODRIGUEZ ROLDAN</v>
          </cell>
          <cell r="BQ648" t="str">
            <v>EN EJECUCION</v>
          </cell>
          <cell r="BR648"/>
          <cell r="BS648"/>
          <cell r="BT648"/>
          <cell r="BU648"/>
          <cell r="BV648"/>
          <cell r="BW648"/>
          <cell r="BX648">
            <v>45247</v>
          </cell>
          <cell r="BY648">
            <v>123</v>
          </cell>
          <cell r="BZ648"/>
          <cell r="CA648"/>
          <cell r="CB648"/>
          <cell r="CC648"/>
          <cell r="CD648"/>
          <cell r="CE648"/>
          <cell r="CF648"/>
          <cell r="CG648"/>
          <cell r="CH648" t="str">
            <v>CO1.PCCNTR.4953038</v>
          </cell>
          <cell r="CI648"/>
          <cell r="CJ648"/>
          <cell r="CK648"/>
          <cell r="CL648"/>
          <cell r="CM648"/>
          <cell r="CN648"/>
          <cell r="CO648"/>
        </row>
        <row r="649">
          <cell r="C649">
            <v>14</v>
          </cell>
          <cell r="D649" t="str">
            <v>ADRES-CPS-014-2023</v>
          </cell>
          <cell r="E649" t="str">
            <v>CONTRATACION DIRECTA</v>
          </cell>
          <cell r="F649" t="str">
            <v>PRESTACION DE SERVICIOS PROFESIONALES</v>
          </cell>
          <cell r="G649" t="str">
            <v>INICIAL</v>
          </cell>
          <cell r="H649">
            <v>44942</v>
          </cell>
          <cell r="I649" t="str">
            <v>OLGA PATRICIA VERGARA GORDILLO</v>
          </cell>
          <cell r="J649" t="str">
            <v>CC</v>
          </cell>
          <cell r="K649">
            <v>1019065255</v>
          </cell>
          <cell r="L649">
            <v>0</v>
          </cell>
          <cell r="M649" t="str">
            <v>Bogotá</v>
          </cell>
          <cell r="N649" t="str">
            <v>N</v>
          </cell>
          <cell r="O649" t="str">
            <v>N/A</v>
          </cell>
          <cell r="P649" t="str">
            <v>N/A</v>
          </cell>
          <cell r="Q649" t="str">
            <v>N/A</v>
          </cell>
          <cell r="R649">
            <v>44943</v>
          </cell>
          <cell r="S649">
            <v>45062</v>
          </cell>
          <cell r="T649">
            <v>119</v>
          </cell>
          <cell r="U649">
            <v>45062</v>
          </cell>
          <cell r="V649" t="str">
            <v>14 TP</v>
          </cell>
          <cell r="W649" t="str">
            <v>Prestar sus servicios profesionales en la Oficina Asesora Jurídica para tramitar las acciones constitucionales y demás asuntos derivados de éstas. que se instauren contra la Administradora de los Recursos del Sistema General de Seguridad Social en Salud - ADRES o contra el entonces FOSYGA</v>
          </cell>
          <cell r="X649" t="str">
            <v>a) En relación con acciones de tutela.
1. Apoyar en la clasificación de los radicados relacionados con acciones de tutela que le sean
asignadas para trámite. 2. Solicitar los insumos técnicos a las distintas áreas de la ADRES o de entidades diferentes a
ella en las acciones de tutela asignadas.
3. Proyectar las respuestas a los requerimientos de las autoridades judiciales o administrativas
que le sean asignados conforme a los parámetros institucionales establecidos y dentro de los
términos otorgados para ello.
4. Proyectar las impugnaciones contra las providencias o fallos adversos a la ADRES. dentro de
los términos legales establecidos para ello.
5. Brindar apoyo jurídico en los incidentes de desacato que se promuevan en las acciones de
tutela que le hubiesen sido asignadas por la Coordinación6. Archivar los radicados de tutela que no necesiten trámite. de acuerdo con los parámetros
institucionales establecido.
7. Hacer la vigilancia judicial de las acciones de tutela que le sean asignadas
8. Realizar seguimiento al cumplimiento de sentencias de tutela que impongan obligación a la
ADRES. remitiendo las constancias o soportes correspondientes.
b) En relación con otras acciones constitucionales
10. Ejercer la representación judicial y extrajudicial en las acciones Constituciones que le sean
asignados durante la ejecución del contrato dentro de los términos legales.
11. Proyectar la contestación de las respectivas demandas en las acciones constituciones en
que sea parte la ADRES. y que le sean asignadas. aportando las respectivas pruebas.
12. Proyectar e interponer dentro de los términos legales. los recursos contra las providencias o
fallos adversos a la ADRES.
13. Tramitar los incidentes que se presenten en las acciones Constituciones que le sean
asignadas.
14. Responder los requerimientos de autoridades competentes. relacionados con las acciones
constitucionales que le sean asignadas.
15. Asistir a las audiencias que se surtan dentro de las acciones constitucionales y que le sean
asignadas.
16. Ejercer la vigilancia judicial de las acciones constitucionales en que sea parte la ADRES y
que le sean asignadas.
17. Mantener y custodiar los expedientes a cargo dentro de los cuales deberá reposar todas las
actuaciones surtidas. sean o no de carácter judicial. pero que tengan relación con las acciones
populares y de grupo en que sea parte la ADRES. y que le sean asignadas. 18. Comunicar en oportunidad la terminación de los procesos a su cargo. las sentencias de
carácter condenatorio. con el fin de que la ADRES pueda proceder al pronto al cumplimiento o
pago de estas. cuando a ello hubiere lugar.
19. Apoyar en la suscripción de acuerdos conciliatorios. siempre y cuando sean procedentes y
favorables para ADRES. previa aprobación del Comité de Conciliación.
20. Presentar dentro del término las acciones de repetición para estudio y decisión del comité.
21.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22. Elaborar y actualizar las fichas que serán presentadas para el estudio en los comités de
conciliación. de conformidad con los instructivos que la Agencia Nacional de Defensa Jurídica del
Estado expida para tal fin.
23.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24.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25. Realizar los desplazamientos que se requieran para el desarrollo de sus obligaciones
conforme con la solicitud de la Oficina Asesora Jurídica. Para lo anterior. la ADRES realizará de
forma previa el trámite presupuestal y administrativo correspondiente.
26. Entregar al finalizar el plazo de ejecución del contrato. soporte generado por el Sistema de
Gestión Documental que para el efecto tenga implementada la ADRES. en el cual se evidencia
que la documentación asignada se encuentra tramitada.
27. Apoyar la proyección de respuestas a los derechos de petición. consultas. observaciones y
solicitudes que sean competencia de Oficina Asesora Jurídica. dentro del término otorgado por la
ley.
28. Cumplir con las demás actividades que se deriven del objeto y naturaleza del presente
contrato.</v>
          </cell>
          <cell r="Y649">
            <v>102</v>
          </cell>
          <cell r="Z649">
            <v>80121700</v>
          </cell>
          <cell r="AA649">
            <v>17046168</v>
          </cell>
          <cell r="AB649">
            <v>17046168</v>
          </cell>
          <cell r="AC649"/>
          <cell r="AD649"/>
          <cell r="AE649"/>
          <cell r="AF649"/>
          <cell r="AG649"/>
          <cell r="AH649"/>
          <cell r="AI649"/>
          <cell r="AJ649"/>
          <cell r="AK649"/>
          <cell r="AL649"/>
          <cell r="AM649">
            <v>4261542</v>
          </cell>
          <cell r="AN649"/>
          <cell r="AO649"/>
          <cell r="AP649"/>
          <cell r="AQ649" t="str">
            <v>N/A</v>
          </cell>
          <cell r="AR649">
            <v>395</v>
          </cell>
          <cell r="AS649">
            <v>44932</v>
          </cell>
          <cell r="AT649">
            <v>51138504</v>
          </cell>
          <cell r="AU649">
            <v>383</v>
          </cell>
          <cell r="AV649">
            <v>44943</v>
          </cell>
          <cell r="AW649">
            <v>17046168</v>
          </cell>
          <cell r="AX649" t="str">
            <v>A-02-02-02-008-002-01</v>
          </cell>
          <cell r="AY649" t="str">
            <v>SERVICIOS JURÍDICOS</v>
          </cell>
          <cell r="AZ649" t="str">
            <v>SEGUROS DEL ESTADO</v>
          </cell>
          <cell r="BA649" t="str">
            <v>21-46-1010-57044</v>
          </cell>
          <cell r="BB649">
            <v>44942</v>
          </cell>
          <cell r="BC649" t="str">
            <v>CUMPLIMIENTO</v>
          </cell>
          <cell r="BD649">
            <v>25</v>
          </cell>
          <cell r="BE649">
            <v>4261542</v>
          </cell>
          <cell r="BF649">
            <v>44939</v>
          </cell>
          <cell r="BG649">
            <v>44942</v>
          </cell>
          <cell r="BH649">
            <v>45253</v>
          </cell>
          <cell r="BI649">
            <v>44940</v>
          </cell>
          <cell r="BJ649" t="str">
            <v>O. ASESORA JURIDICA</v>
          </cell>
          <cell r="BK649" t="str">
            <v>JULIO EDUARDO RODRIGUEZ ALVARADO</v>
          </cell>
          <cell r="BL649"/>
          <cell r="BM649">
            <v>1085251376</v>
          </cell>
          <cell r="BN649" t="str">
            <v>GRUPO DE ACCIONES CONSTITUCIONALES Y DE TUTELA</v>
          </cell>
          <cell r="BO649" t="str">
            <v>COORDINADOR</v>
          </cell>
          <cell r="BP649" t="str">
            <v>KELLY JHOANA ITURRIAGO TORREGROSA</v>
          </cell>
          <cell r="BQ649" t="str">
            <v>TERMINADO</v>
          </cell>
          <cell r="BR649" t="str">
            <v>FEMENINO</v>
          </cell>
          <cell r="BS649" t="str">
            <v>Bogotá</v>
          </cell>
          <cell r="BT649" t="str">
            <v>Cra 69 64A-27 APTO 201 BOSQUE POPULAR</v>
          </cell>
          <cell r="BU649">
            <v>3142637710</v>
          </cell>
          <cell r="BV649" t="str">
            <v>olgapatricia1128@hotmail.com</v>
          </cell>
          <cell r="BW649">
            <v>33570</v>
          </cell>
          <cell r="BX649">
            <v>45247</v>
          </cell>
          <cell r="BY649">
            <v>31</v>
          </cell>
          <cell r="BZ649" t="str">
            <v>COMPENSAR</v>
          </cell>
          <cell r="CA649" t="str">
            <v>COLFONDOS</v>
          </cell>
          <cell r="CB649" t="str">
            <v>POSITIVA</v>
          </cell>
          <cell r="CC649" t="str">
            <v>TECNOLOGO EN MERCADEO Y NEGOCIOS INTERNACIONALES</v>
          </cell>
          <cell r="CD649"/>
          <cell r="CE649"/>
          <cell r="CF649"/>
          <cell r="CG649"/>
          <cell r="CH649" t="str">
            <v>CO1.PCCNTR.4399560</v>
          </cell>
          <cell r="CI649"/>
          <cell r="CJ649"/>
          <cell r="CK649"/>
          <cell r="CL649"/>
          <cell r="CM649"/>
          <cell r="CN649"/>
          <cell r="CO649"/>
        </row>
        <row r="650">
          <cell r="C650">
            <v>873</v>
          </cell>
          <cell r="D650" t="str">
            <v>ADRES-CPS-873-2023</v>
          </cell>
          <cell r="E650" t="str">
            <v>CONTRATACION DIRECTA</v>
          </cell>
          <cell r="F650" t="str">
            <v>PRESTACION DE SERVICIOS PROFESIONALES</v>
          </cell>
          <cell r="G650" t="str">
            <v>INICIAL</v>
          </cell>
          <cell r="H650">
            <v>45100</v>
          </cell>
          <cell r="I650" t="str">
            <v>LUZ MARINA AVELLANEDA VARGAS</v>
          </cell>
          <cell r="J650" t="str">
            <v>CC</v>
          </cell>
          <cell r="K650">
            <v>52175681</v>
          </cell>
          <cell r="L650">
            <v>6</v>
          </cell>
          <cell r="M650"/>
          <cell r="N650" t="str">
            <v>N</v>
          </cell>
          <cell r="O650" t="str">
            <v>N/A</v>
          </cell>
          <cell r="P650" t="str">
            <v>N/A</v>
          </cell>
          <cell r="Q650" t="str">
            <v>N/A</v>
          </cell>
          <cell r="R650">
            <v>45103</v>
          </cell>
          <cell r="S650">
            <v>45291</v>
          </cell>
          <cell r="T650">
            <v>188</v>
          </cell>
          <cell r="U650">
            <v>45291</v>
          </cell>
          <cell r="V650" t="str">
            <v>13 TP+25 MEP</v>
          </cell>
          <cell r="W65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65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650"/>
          <cell r="Z650">
            <v>93151501</v>
          </cell>
          <cell r="AA650">
            <v>36279509</v>
          </cell>
          <cell r="AB650">
            <v>36279509</v>
          </cell>
          <cell r="AC650"/>
          <cell r="AD650"/>
          <cell r="AE650"/>
          <cell r="AF650"/>
          <cell r="AG650"/>
          <cell r="AH650"/>
          <cell r="AI650"/>
          <cell r="AJ650"/>
          <cell r="AK650"/>
          <cell r="AL650"/>
          <cell r="AM650">
            <v>5182787</v>
          </cell>
          <cell r="AN650"/>
          <cell r="AO650"/>
          <cell r="AP650"/>
          <cell r="AQ650" t="str">
            <v>N/A</v>
          </cell>
          <cell r="AR650">
            <v>687</v>
          </cell>
          <cell r="AS650">
            <v>45062</v>
          </cell>
          <cell r="AT650">
            <v>943267234</v>
          </cell>
          <cell r="AU650">
            <v>10260</v>
          </cell>
          <cell r="AV650">
            <v>45100</v>
          </cell>
          <cell r="AW650">
            <v>36279509</v>
          </cell>
          <cell r="AX650" t="str">
            <v>A-02-02-02-008-003-01</v>
          </cell>
          <cell r="AY650" t="str">
            <v>SERVICIOS DE CONSULTORÍA EN ADMINISTRACIÓN Y SERVICIOS DE GESTIÓN; SERVICIOS DE TECNOLOGÍA DE LA INFORMACIÓN</v>
          </cell>
          <cell r="AZ650" t="str">
            <v>SURAMERICANA</v>
          </cell>
          <cell r="BA650">
            <v>36689288</v>
          </cell>
          <cell r="BB650">
            <v>45100</v>
          </cell>
          <cell r="BC650" t="str">
            <v>CUMPLIMIENTO</v>
          </cell>
          <cell r="BD650">
            <v>25</v>
          </cell>
          <cell r="BE650">
            <v>9069877.25</v>
          </cell>
          <cell r="BF650">
            <v>45099</v>
          </cell>
          <cell r="BG650">
            <v>45103</v>
          </cell>
          <cell r="BH650">
            <v>45474</v>
          </cell>
          <cell r="BI650">
            <v>45101</v>
          </cell>
          <cell r="BJ650" t="str">
            <v>D. OTRAS PRESTACIONES</v>
          </cell>
          <cell r="BK650" t="str">
            <v>CAMILO ANDRES PLAZAS VELOZA-WILSON RUBIEL VELASQUEZ CASTAÑEDA RAD 20236400054993 A PARTIR DEL 1 DE SEPTIEMBRE</v>
          </cell>
          <cell r="BL650"/>
          <cell r="BM650">
            <v>4151998</v>
          </cell>
          <cell r="BN650" t="str">
            <v>GRUPO DE VALIDACION DE RESULTADOS DE AUDITORIA</v>
          </cell>
          <cell r="BO650" t="str">
            <v>GESTOR DE OPERACIONES</v>
          </cell>
          <cell r="BP650" t="str">
            <v>JENNY CAROLINA GARCIA VARON</v>
          </cell>
          <cell r="BQ650" t="str">
            <v>EN EJECUCION</v>
          </cell>
          <cell r="BR650"/>
          <cell r="BS650"/>
          <cell r="BT650"/>
          <cell r="BU650"/>
          <cell r="BV650"/>
          <cell r="BW650"/>
          <cell r="BX650"/>
          <cell r="BY650"/>
          <cell r="BZ650"/>
          <cell r="CA650"/>
          <cell r="CB650"/>
          <cell r="CC650"/>
          <cell r="CD650"/>
          <cell r="CE650"/>
          <cell r="CF650"/>
          <cell r="CG650"/>
          <cell r="CH650"/>
          <cell r="CI650"/>
          <cell r="CJ650"/>
          <cell r="CK650"/>
          <cell r="CL650"/>
          <cell r="CM650"/>
          <cell r="CN650"/>
          <cell r="CO650"/>
        </row>
        <row r="651">
          <cell r="C651">
            <v>243</v>
          </cell>
          <cell r="D651" t="str">
            <v>ADRES-CPS-24-2023</v>
          </cell>
          <cell r="E651" t="str">
            <v>CONTRATACION DIRECTA</v>
          </cell>
          <cell r="F651" t="str">
            <v>PRESTACION DE SERVICIOS PROFESIONALES</v>
          </cell>
          <cell r="G651" t="str">
            <v>INICIAL</v>
          </cell>
          <cell r="H651">
            <v>44974</v>
          </cell>
          <cell r="I651" t="str">
            <v>SOLMERY AGUILERA MERCADO</v>
          </cell>
          <cell r="J651" t="str">
            <v>CC</v>
          </cell>
          <cell r="K651">
            <v>1019087587</v>
          </cell>
          <cell r="L651">
            <v>5</v>
          </cell>
          <cell r="M651" t="str">
            <v>Bogotá</v>
          </cell>
          <cell r="N651" t="str">
            <v>N</v>
          </cell>
          <cell r="O651" t="str">
            <v>N/A</v>
          </cell>
          <cell r="P651" t="str">
            <v>N/A</v>
          </cell>
          <cell r="Q651" t="str">
            <v>N/A</v>
          </cell>
          <cell r="R651">
            <v>44978</v>
          </cell>
          <cell r="S651">
            <v>45097</v>
          </cell>
          <cell r="T651">
            <v>119</v>
          </cell>
          <cell r="U651">
            <v>45097</v>
          </cell>
          <cell r="V651">
            <v>12</v>
          </cell>
          <cell r="W651"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651"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Y651">
            <v>204</v>
          </cell>
          <cell r="Z651">
            <v>93151501</v>
          </cell>
          <cell r="AA651">
            <v>24036752</v>
          </cell>
          <cell r="AB651">
            <v>24036752</v>
          </cell>
          <cell r="AM651">
            <v>6009188</v>
          </cell>
          <cell r="AQ651" t="str">
            <v>N/A</v>
          </cell>
          <cell r="AR651">
            <v>433</v>
          </cell>
          <cell r="AS651">
            <v>44936</v>
          </cell>
          <cell r="AT651">
            <v>168257264</v>
          </cell>
          <cell r="AU651">
            <v>2578</v>
          </cell>
          <cell r="AV651">
            <v>44977</v>
          </cell>
          <cell r="AW651">
            <v>24036752</v>
          </cell>
          <cell r="AX651" t="str">
            <v>A-02-02-02-008-003-01</v>
          </cell>
          <cell r="AY651" t="str">
            <v>SERVICIOS DE CONSULTORÍA EN ADMINISTRACIÓN Y SERVICIOS DE GESTIÓN; SERVICIOS DE TECNOLOGÍA DE LA INFORMACIÓN</v>
          </cell>
          <cell r="AZ651" t="str">
            <v>SEGUROS DEL ESTADO</v>
          </cell>
          <cell r="BA651" t="str">
            <v>14-44-101175453</v>
          </cell>
          <cell r="BB651">
            <v>44975</v>
          </cell>
          <cell r="BC651" t="str">
            <v>CUMPLIMIENTO</v>
          </cell>
          <cell r="BD651">
            <v>25</v>
          </cell>
          <cell r="BE651">
            <v>6009188</v>
          </cell>
          <cell r="BF651">
            <v>44974</v>
          </cell>
          <cell r="BG651">
            <v>44977</v>
          </cell>
          <cell r="BH651">
            <v>45290</v>
          </cell>
          <cell r="BI651">
            <v>44974</v>
          </cell>
          <cell r="BJ651" t="str">
            <v>D. OTRAS PRESTACIONES</v>
          </cell>
          <cell r="BK651" t="str">
            <v>LORENA FABIOLA AMEZQUITA BECERRA</v>
          </cell>
          <cell r="BM651">
            <v>46458408</v>
          </cell>
          <cell r="BN651" t="str">
            <v>GRUPO DE GESTIÓN DE RECONOCIMIENTOS</v>
          </cell>
          <cell r="BO651" t="str">
            <v>GESTOR DE OPERACIONES</v>
          </cell>
          <cell r="BP651" t="str">
            <v>KARLA MAYELIS MENGUAL REDONDO</v>
          </cell>
          <cell r="BQ651" t="str">
            <v>TERMINADO</v>
          </cell>
          <cell r="BR651" t="str">
            <v>FEMENINO</v>
          </cell>
          <cell r="BS651" t="str">
            <v>Bogotá</v>
          </cell>
          <cell r="BT651" t="str">
            <v>Cra 116 No 152 20 4 SUBA COMPARTIR</v>
          </cell>
          <cell r="BU651">
            <v>6937788</v>
          </cell>
          <cell r="BV651" t="str">
            <v>saguileram20@gmail.com</v>
          </cell>
          <cell r="BW651">
            <v>34250</v>
          </cell>
          <cell r="BX651">
            <v>45247</v>
          </cell>
          <cell r="BY651">
            <v>30</v>
          </cell>
          <cell r="BZ651" t="str">
            <v>COMPENSAR</v>
          </cell>
          <cell r="CA651" t="str">
            <v>PORVENIR</v>
          </cell>
          <cell r="CB651" t="str">
            <v>POSITIVA</v>
          </cell>
          <cell r="CC651" t="str">
            <v>PSICOLOGIA</v>
          </cell>
          <cell r="CH651" t="str">
            <v>CO1.PCCNTR.4642046</v>
          </cell>
        </row>
        <row r="652">
          <cell r="C652">
            <v>556</v>
          </cell>
          <cell r="D652" t="str">
            <v>ADRES-CPS-556-2023</v>
          </cell>
          <cell r="E652" t="str">
            <v>CONTRATACION DIRECTA</v>
          </cell>
          <cell r="F652" t="str">
            <v>PRESTACION DE SERVICIOS PROFESIONALES</v>
          </cell>
          <cell r="G652" t="str">
            <v>INICIAL</v>
          </cell>
          <cell r="H652">
            <v>45077</v>
          </cell>
          <cell r="I652" t="str">
            <v>LUZ MARY ACOSTA ARANGO</v>
          </cell>
          <cell r="J652" t="str">
            <v>CC</v>
          </cell>
          <cell r="K652">
            <v>41895344</v>
          </cell>
          <cell r="L652">
            <v>8</v>
          </cell>
          <cell r="M652" t="str">
            <v>Bogotá</v>
          </cell>
          <cell r="N652" t="str">
            <v>N</v>
          </cell>
          <cell r="O652" t="str">
            <v>N/A</v>
          </cell>
          <cell r="P652" t="str">
            <v>N/A</v>
          </cell>
          <cell r="Q652" t="str">
            <v>N/A</v>
          </cell>
          <cell r="R652">
            <v>45078</v>
          </cell>
          <cell r="S652">
            <v>45291</v>
          </cell>
          <cell r="T652">
            <v>213</v>
          </cell>
          <cell r="U652">
            <v>45291</v>
          </cell>
          <cell r="W652" t="str">
            <v>Prestar servicios profesionales en el seguimiento del cumplimiento de los términos de las Peticiones, Quejas, Reclamos, Sugerencias y Denuncias - PQRSD radicadas en las diferentes dependencias de la ADRES, así como la proyección y/o revisión de los actos administrativos que sean de competencia de la Dirección Administrativa y Financiera de la Entidad</v>
          </cell>
          <cell r="X652" t="str">
            <v xml:space="preserve">1. Apoyar en el seguimiento al cumplimiento de los términos de respuesta establecidos en la ley
para las Peticiones, Quejas, Reclamos, Sugerencia y Denuncia – PQRSD radicadas en las
diferentes dependencias de la ADRES a través del Sistema de Gestión Documental de la
entidad.
2. Revisar las proyecciones de tipologías de respuesta a las PQRSD de las diferentes
dependencias, verificando que cumplan con los estándares de calidad y las políticas de
Lenguaje Claro de Servicio al Ciudadano.
3. Llevar un control y seguimiento de las PQRSD allegadas a las diferentes dependencias de la
ADRES, y su estado de trámite y respuesta en una base de datos.
4. Presentar los informes mensuales por dependencia, con la relación del asunto de las PQRSD
que se encuentren fuera de término.
5. Coordinar entre las diferentes dependencias de la entidad las estrategias que se consideren
viables jurídica y técnicamente para dar respuesta oportuna a las Peticiones, Quejas,
Reclamos y Solicitudes radicadas.
6. Presentar estrategias para atender oportunamente las PQRSD de las diferentes dependencias
de la ADRES.
7. Realizar las recomendaciones referentes al registro y clasificación de las PQRSD radicadas en
la entidad.
8. Apoyar el seguimiento a los planes de mejoramiento que sean presentados ante las instancias
de control.
9. Revisar las respuestas de los requerimientos de información que tengan relación con los
asuntos de competencia de la Dirección Administrativa, que le sean asignadas.
10. Asistir a las reuniones a las que sea convocado.
11. Emitir concepto jurídico relacionado con las diferentes Peticiones, Quejas, Reclamos y
Solicitudes allegadas a la Dirección Administrativa y Financiera cuando sea asignado.
12. Efectuar la proyección y/o revisión de los actos administrativos de competencia de la Dirección
Administrativa y Financiera que le sean asignados.
13.Cumplir con las demás actividades que se deriven del objeto y naturaleza del contrato. </v>
          </cell>
          <cell r="Z652" t="str">
            <v>83121700
83121704</v>
          </cell>
          <cell r="AA652">
            <v>71846000</v>
          </cell>
          <cell r="AB652">
            <v>71846000</v>
          </cell>
          <cell r="AM652">
            <v>8050000</v>
          </cell>
          <cell r="AN652" t="str">
            <v>S</v>
          </cell>
          <cell r="AO652">
            <v>1529500</v>
          </cell>
          <cell r="AP652">
            <v>9579500</v>
          </cell>
          <cell r="AQ652" t="str">
            <v>N/A</v>
          </cell>
          <cell r="AR652">
            <v>694</v>
          </cell>
          <cell r="AS652">
            <v>45063</v>
          </cell>
          <cell r="AT652">
            <v>71846000</v>
          </cell>
          <cell r="AU652">
            <v>9978</v>
          </cell>
          <cell r="AV652">
            <v>45078</v>
          </cell>
          <cell r="AW652">
            <v>71846000</v>
          </cell>
          <cell r="AX652" t="str">
            <v>A-02-02-02-008-003-01</v>
          </cell>
          <cell r="AY652" t="str">
            <v>SERVICIOS DE CONSULTORÍA EN ADMINISTRACIÓN Y SERVICIOS DE GESTIÓN; SERVICIOS DE TECNOLOGÍA DE LA INFORMACIÓN</v>
          </cell>
          <cell r="AZ652" t="str">
            <v>ASEGURADORA SOLIDARIA DE COLOMBIA</v>
          </cell>
          <cell r="BA652" t="str">
            <v>340 47 994000045480</v>
          </cell>
          <cell r="BB652">
            <v>45077</v>
          </cell>
          <cell r="BC652" t="str">
            <v>CUMPLIMIENTO</v>
          </cell>
          <cell r="BD652">
            <v>25</v>
          </cell>
          <cell r="BE652">
            <v>17961500</v>
          </cell>
          <cell r="BF652">
            <v>45077</v>
          </cell>
          <cell r="BG652">
            <v>45078</v>
          </cell>
          <cell r="BH652">
            <v>45478</v>
          </cell>
          <cell r="BI652">
            <v>45078</v>
          </cell>
          <cell r="BJ652" t="str">
            <v>D. ADMINISTRATIVA Y FINANCIERA</v>
          </cell>
          <cell r="BK652" t="str">
            <v>ESPERANZA RODRIGUEZ ROLDAN</v>
          </cell>
          <cell r="BM652">
            <v>29532349</v>
          </cell>
          <cell r="BN652" t="str">
            <v>GRUPO DE GESTIÓN DE CONTRATACIÓN</v>
          </cell>
          <cell r="BO652" t="str">
            <v>GESTOR DE OPERACIONES</v>
          </cell>
          <cell r="BP652" t="str">
            <v>ESPERANZA RODRIGUEZ ROLDAN</v>
          </cell>
          <cell r="BQ652" t="str">
            <v>EN EJECUCION</v>
          </cell>
        </row>
        <row r="653">
          <cell r="C653">
            <v>701</v>
          </cell>
          <cell r="D653" t="str">
            <v>ADRES-CPS-701-2023</v>
          </cell>
          <cell r="E653" t="str">
            <v>CONTRATACION DIRECTA</v>
          </cell>
          <cell r="F653" t="str">
            <v>PRESTACION DE SERVICIOS DE APOYO A LA GESTION</v>
          </cell>
          <cell r="G653" t="str">
            <v>CESION</v>
          </cell>
          <cell r="H653">
            <v>45167</v>
          </cell>
          <cell r="I653" t="str">
            <v>MAGALY BOHORQUEZ GONZALEZ</v>
          </cell>
          <cell r="J653" t="str">
            <v>CC</v>
          </cell>
          <cell r="K653">
            <v>52714373</v>
          </cell>
          <cell r="L653">
            <v>6</v>
          </cell>
          <cell r="M653" t="str">
            <v>Bogotá</v>
          </cell>
          <cell r="N653" t="str">
            <v>N</v>
          </cell>
          <cell r="O653" t="str">
            <v>N/A</v>
          </cell>
          <cell r="P653" t="str">
            <v>N/A</v>
          </cell>
          <cell r="Q653" t="str">
            <v>N/A</v>
          </cell>
          <cell r="R653">
            <v>45167</v>
          </cell>
          <cell r="S653">
            <v>45291</v>
          </cell>
          <cell r="T653">
            <v>124</v>
          </cell>
          <cell r="U653">
            <v>45291</v>
          </cell>
          <cell r="W653"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653"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653">
            <v>93151501</v>
          </cell>
          <cell r="AA653">
            <v>0</v>
          </cell>
          <cell r="AB653">
            <v>0</v>
          </cell>
          <cell r="AE653">
            <v>45167</v>
          </cell>
          <cell r="AF653">
            <v>19027776.530000001</v>
          </cell>
          <cell r="AM653">
            <v>4048463</v>
          </cell>
          <cell r="AQ653" t="str">
            <v>N/A</v>
          </cell>
          <cell r="AR653">
            <v>702</v>
          </cell>
          <cell r="AS653">
            <v>45064</v>
          </cell>
          <cell r="AT653">
            <v>538445579</v>
          </cell>
          <cell r="AU653">
            <v>2359</v>
          </cell>
          <cell r="AV653">
            <v>45167</v>
          </cell>
          <cell r="AW653">
            <v>19027776.530000001</v>
          </cell>
          <cell r="AX653" t="str">
            <v>A-02-02-02-008-003-01</v>
          </cell>
          <cell r="AY653" t="str">
            <v>SERVICIOS DE CONSULTORÍA EN ADMINISTRACIÓN Y SERVICIOS DE GESTIÓN; SERVICIOS DE TECNOLOGÍA DE LA INFORMACIÓN</v>
          </cell>
          <cell r="AZ653" t="str">
            <v>SEGUROS DEL ESTADO</v>
          </cell>
          <cell r="BA653" t="str">
            <v>14-46-101099061</v>
          </cell>
          <cell r="BB653">
            <v>45167</v>
          </cell>
          <cell r="BC653" t="str">
            <v>CUMPLIMIENTO</v>
          </cell>
          <cell r="BD653">
            <v>25</v>
          </cell>
          <cell r="BE653">
            <v>0</v>
          </cell>
          <cell r="BF653">
            <v>45167</v>
          </cell>
          <cell r="BG653">
            <v>45168</v>
          </cell>
          <cell r="BH653">
            <v>45483</v>
          </cell>
          <cell r="BI653">
            <v>45168</v>
          </cell>
          <cell r="BJ653" t="str">
            <v>D. OTRAS PRESTACIONES</v>
          </cell>
          <cell r="BK653" t="str">
            <v>WILSON RUBIEL VELASQUEZ CASTAÑEDA-MAYRA ALEJANDRA PEREZ BEJARANO RAD 20236400054983 A PARTIR DEL 1 DE SEPTIEMBRE</v>
          </cell>
          <cell r="BM653">
            <v>79541341</v>
          </cell>
          <cell r="BN653" t="str">
            <v>GRUPO DE VALIDACIÓN DE RESULTADOS DE AUDITORÍA</v>
          </cell>
          <cell r="BO653" t="str">
            <v>GESTOR DE OPERACIONES</v>
          </cell>
          <cell r="BP653" t="str">
            <v>JENNY CAROLINA GARCIA VARON</v>
          </cell>
          <cell r="BQ653" t="str">
            <v>EN EJECUCION</v>
          </cell>
          <cell r="BX653">
            <v>45247</v>
          </cell>
        </row>
        <row r="654">
          <cell r="C654">
            <v>568</v>
          </cell>
          <cell r="D654" t="str">
            <v>ADRES-CPS-568-2023</v>
          </cell>
          <cell r="E654" t="str">
            <v>CONTRATACION DIRECTA</v>
          </cell>
          <cell r="F654" t="str">
            <v>PRESTACION DE SERVICIOS PROFESIONALES</v>
          </cell>
          <cell r="G654" t="str">
            <v>INICIAL</v>
          </cell>
          <cell r="H654">
            <v>45076</v>
          </cell>
          <cell r="I654" t="str">
            <v>MAGALY TELLO RAMIREZ</v>
          </cell>
          <cell r="J654" t="str">
            <v>CC</v>
          </cell>
          <cell r="K654">
            <v>52050184</v>
          </cell>
          <cell r="L654">
            <v>1</v>
          </cell>
          <cell r="N654" t="str">
            <v>N</v>
          </cell>
          <cell r="O654" t="str">
            <v>N/A</v>
          </cell>
          <cell r="P654" t="str">
            <v>N/A</v>
          </cell>
          <cell r="Q654" t="str">
            <v>N/A</v>
          </cell>
          <cell r="R654">
            <v>45079</v>
          </cell>
          <cell r="S654">
            <v>45291</v>
          </cell>
          <cell r="T654">
            <v>212</v>
          </cell>
          <cell r="U654">
            <v>45291</v>
          </cell>
          <cell r="W654" t="str">
            <v>Prestar servicios profesionales en las actividades de control, seguimiento, implementación, actualización y reportes relacionadas con la planeación estratégica y apoyar a la dirección en el seguimiento a la ejecución de los contratos asociados a la gestión de la DGTIC</v>
          </cell>
          <cell r="X654" t="str">
            <v>1. Apoyar a la Dirección de Gestión de Tecnologías de la Información y las Comunicaciones – DGTIC en el seguimiento a la Planeación Estratégica, Plan de Acción Institucional y Planes de fortalecimiento y a las iniciativas propias de la Dirección. 2. Apoyar a la Dirección de Gestión de Tecnologías de la Información y las Comunicaciones – DGTIC en el seguimiento de los riesgos identificados por los procesos propios del área. 3. Apoyar a la DGTIC en las actividades relacionadas con el monitoreo y seguimiento de las iniciativas, planes y proyectos que le indique el Supervisor de contrato. 4. Apoyar la elaboración de los informes de seguimiento y control de la planeación estratégica y de los proyectos de la DGTIC. 5. Apoyar los procesos de selección y contratación adelantados por la DGTIC, que se le soliciten de acuerdo con su formación y experiencia profesional, para que se cumpla con los requisitos técnicos que correspondan a cada modalidad de contratación. 6. Apoyar la gestión de supervisión de los contratos y convenios asociados a la Dirección de Gestión de Tecnologías de la Información y las Comunicaciones, en los términos establecidos en el Artículo 83 de la Ley 1474 del 2011 7. Apoyar en la actualización de la información de avance de los planes y proyectos a cargo de la DGTIC que le sean solicitados por el supervisor del contrato y la Oficina Asesora de Planeación y Control del Riesgos. 8. Presentar al supervisor el informe mensual de actividades, el informe final con las actividades realizadas y los demás informes que se requieran durante la ejecución del contrato. Las demás actividades que se deriven del objeto y naturaleza del contrato, que para el efecto le designe la DGTIC</v>
          </cell>
          <cell r="Z654">
            <v>81111500</v>
          </cell>
          <cell r="AA654">
            <v>72901632</v>
          </cell>
          <cell r="AB654">
            <v>72901632</v>
          </cell>
          <cell r="AM654">
            <v>9112704</v>
          </cell>
          <cell r="AQ654" t="str">
            <v>N/A</v>
          </cell>
          <cell r="AR654">
            <v>700</v>
          </cell>
          <cell r="AS654">
            <v>45063</v>
          </cell>
          <cell r="AT654">
            <v>72901632</v>
          </cell>
          <cell r="AU654">
            <v>9966</v>
          </cell>
          <cell r="AV654">
            <v>45077</v>
          </cell>
          <cell r="AW654">
            <v>72901632</v>
          </cell>
          <cell r="AX654" t="str">
            <v>A-02-02-02-008-003-01</v>
          </cell>
          <cell r="AY654" t="str">
            <v>SERVICIOS DE CONSULTORÍA EN ADMINISTRACIÓN Y SERVICIOS DE GESTIÓN; SERVICIOS DE TECNOLOGÍA DE LA INFORMACIÓN</v>
          </cell>
          <cell r="AZ654" t="str">
            <v>ASEGURADORA SOLIDARIA DE COLOMBIA</v>
          </cell>
          <cell r="BA654" t="str">
            <v>376 47 994000021229</v>
          </cell>
          <cell r="BB654">
            <v>45077</v>
          </cell>
          <cell r="BC654" t="str">
            <v>CUMPLIMIENTO</v>
          </cell>
          <cell r="BD654">
            <v>25</v>
          </cell>
          <cell r="BE654">
            <v>18225408</v>
          </cell>
          <cell r="BF654">
            <v>45076</v>
          </cell>
          <cell r="BG654">
            <v>45078</v>
          </cell>
          <cell r="BH654">
            <v>45473</v>
          </cell>
          <cell r="BI654">
            <v>45078</v>
          </cell>
          <cell r="BJ654" t="str">
            <v>D. GESTION TECNOLOGIAS DE LA INFORMACION Y COMUNICACIONES</v>
          </cell>
          <cell r="BK654" t="str">
            <v>EDILBERTO ZAMORA ALVARADO</v>
          </cell>
          <cell r="BM654">
            <v>19259792</v>
          </cell>
          <cell r="BN654" t="str">
            <v>D. GESTION TECNOLOGIAS DE LA INFORMACION Y COMUNICACIONES</v>
          </cell>
          <cell r="BO654" t="str">
            <v>GESTOR DE OPERACIONES</v>
          </cell>
          <cell r="BP654" t="str">
            <v>ROSA ELIANA RODRIGUEZ BERNAL</v>
          </cell>
          <cell r="BQ654" t="str">
            <v>EN EJECUCION</v>
          </cell>
        </row>
        <row r="655">
          <cell r="C655">
            <v>611</v>
          </cell>
          <cell r="D655" t="str">
            <v>ADRES-CPS-611-2023</v>
          </cell>
          <cell r="E655" t="str">
            <v>CONTRATACION DIRECTA</v>
          </cell>
          <cell r="F655" t="str">
            <v>PRESTACION DE SERVICIOS PROFESIONALES</v>
          </cell>
          <cell r="G655" t="str">
            <v>INICIAL</v>
          </cell>
          <cell r="H655">
            <v>45089</v>
          </cell>
          <cell r="I655" t="str">
            <v>MAGDA ALEJANDRA MORENO AVELLA</v>
          </cell>
          <cell r="J655" t="str">
            <v>CC</v>
          </cell>
          <cell r="K655">
            <v>1052411316</v>
          </cell>
          <cell r="L655">
            <v>6</v>
          </cell>
          <cell r="N655" t="str">
            <v>N</v>
          </cell>
          <cell r="O655" t="str">
            <v>N/A</v>
          </cell>
          <cell r="P655" t="str">
            <v>N/A</v>
          </cell>
          <cell r="Q655" t="str">
            <v>N/A</v>
          </cell>
          <cell r="R655">
            <v>45090</v>
          </cell>
          <cell r="S655">
            <v>45291</v>
          </cell>
          <cell r="T655">
            <v>201</v>
          </cell>
          <cell r="U655">
            <v>45291</v>
          </cell>
          <cell r="W655" t="str">
            <v>Prestar servicios profesionales para apoyar a las dependencias de la ADRES en el proceso de notificación de actos administrativos expedidos por la entidad</v>
          </cell>
          <cell r="X655" t="str">
            <v xml:space="preserve">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 </v>
          </cell>
          <cell r="Z655">
            <v>93151501</v>
          </cell>
          <cell r="AA655">
            <v>29830794</v>
          </cell>
          <cell r="AB655">
            <v>29830794</v>
          </cell>
          <cell r="AM655">
            <v>4261542</v>
          </cell>
          <cell r="AQ655" t="str">
            <v>N/A</v>
          </cell>
          <cell r="AR655">
            <v>770</v>
          </cell>
          <cell r="AS655">
            <v>45072</v>
          </cell>
          <cell r="AT655">
            <v>153415512</v>
          </cell>
          <cell r="AU655">
            <v>10109</v>
          </cell>
          <cell r="AV655">
            <v>45090</v>
          </cell>
          <cell r="AW655">
            <v>29830794</v>
          </cell>
          <cell r="AX655" t="str">
            <v>A-02-02-02-008-003-09</v>
          </cell>
          <cell r="AY655" t="str">
            <v>OTROS SERVICIOS PROFESIONALES Y TÉCNICOS N.C.P</v>
          </cell>
          <cell r="AZ655" t="str">
            <v>SEGUROS DEL ESTADO</v>
          </cell>
          <cell r="BA655" t="str">
            <v>33-44-101239251</v>
          </cell>
          <cell r="BB655">
            <v>45090</v>
          </cell>
          <cell r="BC655" t="str">
            <v>CUMPLIMIENTO</v>
          </cell>
          <cell r="BD655">
            <v>25</v>
          </cell>
          <cell r="BE655">
            <v>7457698.5</v>
          </cell>
          <cell r="BF655">
            <v>45090</v>
          </cell>
          <cell r="BG655">
            <v>45090</v>
          </cell>
          <cell r="BH655">
            <v>45478</v>
          </cell>
          <cell r="BI655">
            <v>45087</v>
          </cell>
          <cell r="BJ655" t="str">
            <v>O. ASESORA JURIDICA</v>
          </cell>
          <cell r="BK655" t="str">
            <v>LUIS MIGUEL RODRIGUEZ GARZON-MARCOS JAHER PARRA OVIEDO-ALISSON VALENTINA PINEDA LOPEZ RAD 20236400057223 A PARTIR DEL 13 DE SEPTIEMBRE</v>
          </cell>
          <cell r="BL655"/>
          <cell r="BM655">
            <v>79882728</v>
          </cell>
          <cell r="BN655" t="str">
            <v>O. ASESORA JURIDICA</v>
          </cell>
          <cell r="BO655" t="str">
            <v>JEFE</v>
          </cell>
          <cell r="BP655" t="str">
            <v>ESPERANZA RODRIGUEZ ROLDAN</v>
          </cell>
          <cell r="BQ655" t="str">
            <v>EN EJECUCION</v>
          </cell>
        </row>
        <row r="656">
          <cell r="C656">
            <v>25</v>
          </cell>
          <cell r="D656" t="str">
            <v>ADRES-CPS-025-2023</v>
          </cell>
          <cell r="E656" t="str">
            <v>CONTRATACION DIRECTA</v>
          </cell>
          <cell r="F656" t="str">
            <v>PRESTACION DE SERVICIOS DE APOYO A LA GESTION</v>
          </cell>
          <cell r="G656" t="str">
            <v>INICIAL</v>
          </cell>
          <cell r="H656">
            <v>44942</v>
          </cell>
          <cell r="I656" t="str">
            <v>ALEJANDRO BONIILLA ROJAS</v>
          </cell>
          <cell r="J656" t="str">
            <v>CC</v>
          </cell>
          <cell r="K656">
            <v>1019098144</v>
          </cell>
          <cell r="L656">
            <v>3</v>
          </cell>
          <cell r="M656" t="str">
            <v>Bogotá</v>
          </cell>
          <cell r="N656" t="str">
            <v>N</v>
          </cell>
          <cell r="O656" t="str">
            <v>N/A</v>
          </cell>
          <cell r="P656" t="str">
            <v>N/A</v>
          </cell>
          <cell r="Q656" t="str">
            <v>N/A</v>
          </cell>
          <cell r="R656">
            <v>44944</v>
          </cell>
          <cell r="S656">
            <v>45063</v>
          </cell>
          <cell r="T656">
            <v>119</v>
          </cell>
          <cell r="U656">
            <v>45063</v>
          </cell>
          <cell r="V656" t="str">
            <v xml:space="preserve"> 14A TFT/TL+21 ME O 6 SES + 21 ME</v>
          </cell>
          <cell r="W656"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656" t="str">
            <v>Realizar el seguimiento a las cuentas de recaudo asignadas. a través de los movimientos bancarios suministrados por las
entidades financieras. con el fin de establecer los valores recaudados.
2. Identificar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3.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5. Realizar la conciliación de información del ingreso registrado en los sistemas de información MUI-REX-ERP de la ADRES.
6. Apoyar en la generación de la información requerida para dar respuesta a los requerimientos presentados por los actores
del Sistema General de Seguridad Social en Salud. así como los interpuestos por los Órganos de Control y Vigilancia.
7. Apoyar en las acciones tendientes a la sistematización del recaudo de las fuentes de financiación del SGSSS. así como de
las mejoras funcionales a los sistemas de registro de los ingresos existentes en la entidad.
8. Velar por el mejoramiento continuo de los procedimientos de recaudo y proponer recomendaciones para el mejoramiento
continuo del recaudo.
9. Abstenerse de realizar directa o indirectamente operaciones utilizando información privilegiada o suministrar esta
información a terceros. o recomendar la realización de operaciones con fundamento en dicha información.</v>
          </cell>
          <cell r="Y656">
            <v>53</v>
          </cell>
          <cell r="Z656">
            <v>93151501</v>
          </cell>
          <cell r="AA656">
            <v>19091496</v>
          </cell>
          <cell r="AB656">
            <v>19091496</v>
          </cell>
          <cell r="AM656">
            <v>4772874</v>
          </cell>
          <cell r="AQ656" t="str">
            <v>N/A</v>
          </cell>
          <cell r="AR656">
            <v>474</v>
          </cell>
          <cell r="AS656">
            <v>44936</v>
          </cell>
          <cell r="AT656">
            <v>95457480</v>
          </cell>
          <cell r="AU656">
            <v>391</v>
          </cell>
          <cell r="AV656">
            <v>44943</v>
          </cell>
          <cell r="AW656">
            <v>19091496</v>
          </cell>
          <cell r="AX656" t="str">
            <v>A-02-02-02-008- 003-09</v>
          </cell>
          <cell r="AY656" t="str">
            <v>OTROS SERVICIOS PROFESIONALES Y TÉCNICOS N.C.P</v>
          </cell>
          <cell r="AZ656" t="str">
            <v>SEGUROS DEL ESTADO</v>
          </cell>
          <cell r="BA656" t="str">
            <v>25-46-101024721</v>
          </cell>
          <cell r="BB656">
            <v>44943</v>
          </cell>
          <cell r="BC656" t="str">
            <v>CUMPLIMIENTO</v>
          </cell>
          <cell r="BD656">
            <v>25</v>
          </cell>
          <cell r="BE656">
            <v>4772874</v>
          </cell>
          <cell r="BF656">
            <v>44943</v>
          </cell>
          <cell r="BG656">
            <v>44943</v>
          </cell>
          <cell r="BH656">
            <v>45261</v>
          </cell>
          <cell r="BI656">
            <v>44944</v>
          </cell>
          <cell r="BJ656" t="str">
            <v>D. DE GESTION DE LOS RECURSOS FINANCIEROS DE LA SALUD</v>
          </cell>
          <cell r="BK656" t="str">
            <v>CAMILO ANDRES CELY ESCOBAR</v>
          </cell>
          <cell r="BM656">
            <v>80201138</v>
          </cell>
          <cell r="BN656" t="str">
            <v>GRUPO DE CONTROL DE RECAUDO Y FUENTES DE FINANCIACION</v>
          </cell>
          <cell r="BO656" t="str">
            <v>GESTOR DE OPERACIONES</v>
          </cell>
          <cell r="BP656" t="str">
            <v>LAURA SANCHEZ SANTAMARIA</v>
          </cell>
          <cell r="BQ656" t="str">
            <v>TERMINADO</v>
          </cell>
          <cell r="BR656" t="str">
            <v>MASCULINO</v>
          </cell>
          <cell r="BS656" t="str">
            <v>Bogotá</v>
          </cell>
          <cell r="BT656" t="str">
            <v>Cra 136A No 151-02 Torre 13 Apto 603</v>
          </cell>
          <cell r="BU656">
            <v>3192138589</v>
          </cell>
          <cell r="BV656" t="str">
            <v>alejandrobonilla.rojas@hotmail.com</v>
          </cell>
          <cell r="BW656">
            <v>34541</v>
          </cell>
          <cell r="BX656">
            <v>45247</v>
          </cell>
          <cell r="BY656">
            <v>29</v>
          </cell>
          <cell r="BZ656" t="str">
            <v>COMPENSAR</v>
          </cell>
          <cell r="CA656" t="str">
            <v>PORVENIR</v>
          </cell>
          <cell r="CB656" t="str">
            <v>POSITIVA</v>
          </cell>
          <cell r="CC656" t="str">
            <v>TECNICO EN ASISTENCIA ADMINISTRATIVA</v>
          </cell>
          <cell r="CH656" t="str">
            <v>CO1.PCCNTR.4400123</v>
          </cell>
        </row>
        <row r="657">
          <cell r="C657">
            <v>941</v>
          </cell>
          <cell r="D657" t="str">
            <v>ADRES-CPS-941-2023</v>
          </cell>
          <cell r="E657" t="str">
            <v>CONTRATACION DIRECTA</v>
          </cell>
          <cell r="F657" t="str">
            <v>PRESTACION DE SERVICIOS PROFESIONALES</v>
          </cell>
          <cell r="G657" t="str">
            <v>INICIAL</v>
          </cell>
          <cell r="H657">
            <v>45176</v>
          </cell>
          <cell r="I657" t="str">
            <v>MAIRA ALEJANDRA ACUÑA MANCIPE</v>
          </cell>
          <cell r="J657" t="str">
            <v>CC</v>
          </cell>
          <cell r="K657">
            <v>1049641216</v>
          </cell>
          <cell r="L657">
            <v>3</v>
          </cell>
          <cell r="M657" t="str">
            <v>Bogotá</v>
          </cell>
          <cell r="N657" t="str">
            <v>N</v>
          </cell>
          <cell r="O657" t="str">
            <v>N/A</v>
          </cell>
          <cell r="P657" t="str">
            <v>N/A</v>
          </cell>
          <cell r="Q657" t="str">
            <v>N/A</v>
          </cell>
          <cell r="R657">
            <v>45177</v>
          </cell>
          <cell r="S657">
            <v>45291</v>
          </cell>
          <cell r="T657">
            <v>114</v>
          </cell>
          <cell r="U657">
            <v>45291</v>
          </cell>
          <cell r="V657" t="str">
            <v>11 TP+E+11 MEP</v>
          </cell>
          <cell r="W657"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657"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657">
            <v>80121706</v>
          </cell>
          <cell r="AA657">
            <v>48832000</v>
          </cell>
          <cell r="AB657">
            <v>48832000</v>
          </cell>
          <cell r="AM657">
            <v>6976000</v>
          </cell>
          <cell r="AQ657" t="str">
            <v>N/A</v>
          </cell>
          <cell r="AR657">
            <v>767</v>
          </cell>
          <cell r="AS657">
            <v>45071</v>
          </cell>
          <cell r="AT657">
            <v>819819520</v>
          </cell>
          <cell r="AU657">
            <v>23617</v>
          </cell>
          <cell r="AV657">
            <v>45176</v>
          </cell>
          <cell r="AW657">
            <v>48832000</v>
          </cell>
          <cell r="AX657" t="str">
            <v>A-02-02-02-008-002-01</v>
          </cell>
          <cell r="AY657" t="str">
            <v>SERVICIOS JURÍDICOS</v>
          </cell>
          <cell r="AZ657" t="str">
            <v>SEGUROS DEL ESTADO</v>
          </cell>
          <cell r="BA657" t="str">
            <v>39-44-101154650</v>
          </cell>
          <cell r="BB657">
            <v>45175</v>
          </cell>
          <cell r="BC657" t="str">
            <v>CUMPLIMIENTO</v>
          </cell>
          <cell r="BD657">
            <v>25</v>
          </cell>
          <cell r="BE657">
            <v>12208000</v>
          </cell>
          <cell r="BF657">
            <v>45175</v>
          </cell>
          <cell r="BG657">
            <v>45177</v>
          </cell>
          <cell r="BH657">
            <v>45473</v>
          </cell>
          <cell r="BI657">
            <v>45177</v>
          </cell>
          <cell r="BJ657" t="str">
            <v>O. ASESORA JURIDICA</v>
          </cell>
          <cell r="BK657" t="str">
            <v>RODRIGO ARMANDO RINCON GONZALEZ</v>
          </cell>
          <cell r="BM657">
            <v>80200509</v>
          </cell>
          <cell r="BO657" t="str">
            <v>GESTOR DE OPERACIONES</v>
          </cell>
          <cell r="BP657" t="str">
            <v>ROSA ELIANA RODRIGUEZ BERNAL</v>
          </cell>
          <cell r="BQ657" t="str">
            <v>EN EJECUCION</v>
          </cell>
          <cell r="BR657" t="str">
            <v>FEMENINO</v>
          </cell>
        </row>
        <row r="658">
          <cell r="C658">
            <v>671</v>
          </cell>
          <cell r="D658" t="str">
            <v>ADRES-CPS-671-2023</v>
          </cell>
          <cell r="E658" t="str">
            <v>CONTRATACION DIRECTA</v>
          </cell>
          <cell r="F658" t="str">
            <v>PRESTACION DE SERVICIOS PROFESIONALES</v>
          </cell>
          <cell r="G658" t="str">
            <v>INICIAL</v>
          </cell>
          <cell r="H658">
            <v>45083</v>
          </cell>
          <cell r="I658" t="str">
            <v>MANUEL SANCHEZ CUEVAS</v>
          </cell>
          <cell r="J658" t="str">
            <v>CC</v>
          </cell>
          <cell r="K658">
            <v>80250264</v>
          </cell>
          <cell r="L658">
            <v>0</v>
          </cell>
          <cell r="N658" t="str">
            <v>N</v>
          </cell>
          <cell r="O658" t="str">
            <v>N/A</v>
          </cell>
          <cell r="P658" t="str">
            <v>N/A</v>
          </cell>
          <cell r="Q658" t="str">
            <v>N/A</v>
          </cell>
          <cell r="R658">
            <v>45091</v>
          </cell>
          <cell r="S658">
            <v>45291</v>
          </cell>
          <cell r="T658">
            <v>200</v>
          </cell>
          <cell r="U658">
            <v>45291</v>
          </cell>
          <cell r="V658" t="str">
            <v>13 TP+25 MEP</v>
          </cell>
          <cell r="W658"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58"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658">
            <v>93151501</v>
          </cell>
          <cell r="AA658">
            <v>41462296</v>
          </cell>
          <cell r="AB658">
            <v>41462296</v>
          </cell>
          <cell r="AM658">
            <v>5182787</v>
          </cell>
          <cell r="AQ658" t="str">
            <v>N/A</v>
          </cell>
          <cell r="AR658">
            <v>735</v>
          </cell>
          <cell r="AS658">
            <v>45065</v>
          </cell>
          <cell r="AT658">
            <v>1368255768</v>
          </cell>
          <cell r="AU658">
            <v>10098</v>
          </cell>
          <cell r="AV658">
            <v>45086</v>
          </cell>
          <cell r="AW658">
            <v>41462296</v>
          </cell>
          <cell r="AX658" t="str">
            <v>A-02-02-02-008-003-01</v>
          </cell>
          <cell r="AY658" t="str">
            <v>SERVICIOS DE CONSULTORÍA EN ADMINISTRACIÓN Y SERVICIOS DE GESTIÓN; SERVICIOS DE TECNOLOGÍA DE LA INFORMACIÓN</v>
          </cell>
          <cell r="AZ658" t="str">
            <v>SEGUROS DEL ESTADO</v>
          </cell>
          <cell r="BA658" t="str">
            <v>14-44-101184674</v>
          </cell>
          <cell r="BB658">
            <v>45086</v>
          </cell>
          <cell r="BC658" t="str">
            <v>CUMPLIMIENTO</v>
          </cell>
          <cell r="BD658">
            <v>25</v>
          </cell>
          <cell r="BE658">
            <v>10365574</v>
          </cell>
          <cell r="BF658">
            <v>45086</v>
          </cell>
          <cell r="BG658">
            <v>45091</v>
          </cell>
          <cell r="BH658">
            <v>45483</v>
          </cell>
          <cell r="BI658">
            <v>45087</v>
          </cell>
          <cell r="BJ658" t="str">
            <v>D. OTRAS PRESTACIONES</v>
          </cell>
          <cell r="BK658" t="str">
            <v>PAOLA ANDREA CESPEDES FORERO</v>
          </cell>
          <cell r="BM658">
            <v>52536438</v>
          </cell>
          <cell r="BP658" t="str">
            <v>KELLY JHOANA ITURRIAGO TORREGROSA</v>
          </cell>
          <cell r="BQ658" t="str">
            <v>EN EJECUCION</v>
          </cell>
        </row>
        <row r="659">
          <cell r="C659">
            <v>915</v>
          </cell>
          <cell r="D659" t="str">
            <v>ADRES-CTO-915-2023</v>
          </cell>
          <cell r="E659" t="str">
            <v>SELECCIÓN ABREVIADA DE MENOR CUANTIA</v>
          </cell>
          <cell r="F659" t="str">
            <v>SEGUROS</v>
          </cell>
          <cell r="G659" t="str">
            <v>INICIAL</v>
          </cell>
          <cell r="H659">
            <v>45131</v>
          </cell>
          <cell r="I659" t="str">
            <v>MAPFRE SEGUROS GENERALES DE COLOMBIA S.A</v>
          </cell>
          <cell r="J659" t="str">
            <v>Nit</v>
          </cell>
          <cell r="K659">
            <v>891700037</v>
          </cell>
          <cell r="L659">
            <v>9</v>
          </cell>
          <cell r="M659" t="str">
            <v>Bogotá</v>
          </cell>
          <cell r="N659" t="str">
            <v>J</v>
          </cell>
          <cell r="O659" t="str">
            <v>Luis David Arcila Hoyos</v>
          </cell>
          <cell r="P659">
            <v>71779447</v>
          </cell>
          <cell r="Q659" t="str">
            <v>N/A</v>
          </cell>
          <cell r="R659">
            <v>45138</v>
          </cell>
          <cell r="S659">
            <v>45551</v>
          </cell>
          <cell r="T659">
            <v>413</v>
          </cell>
          <cell r="U659">
            <v>45551</v>
          </cell>
          <cell r="W659" t="str">
            <v>Contratar los seguros de Todo Riesgo Daños Materiales, Manejo Global y Responsabilidad Civil Extracontractual que amparen a la Administradora de los Recursos del Sistema General de Seguridad Social en Salud.</v>
          </cell>
          <cell r="Z659">
            <v>84131500</v>
          </cell>
          <cell r="AA659">
            <v>128544942</v>
          </cell>
          <cell r="AB659">
            <v>128544942</v>
          </cell>
          <cell r="AR659">
            <v>658</v>
          </cell>
          <cell r="AS659">
            <v>45056</v>
          </cell>
          <cell r="AT659">
            <v>138642497</v>
          </cell>
          <cell r="AU659">
            <v>13266</v>
          </cell>
          <cell r="AV659">
            <v>45134</v>
          </cell>
          <cell r="AW659">
            <v>128544942</v>
          </cell>
          <cell r="BI659" t="str">
            <v>N/A</v>
          </cell>
          <cell r="BJ659" t="str">
            <v>D. ADMINISTRATIVA Y FINANCIERA</v>
          </cell>
          <cell r="BK659" t="str">
            <v>JUAN CARLOS BORDA RIVAS-ANDRES FELIPE BLANCO HERNANDEZ RAD 20236400050473 A PARTIR DEL 10 DE AGOSTO DE 2023</v>
          </cell>
          <cell r="BM659">
            <v>79156921</v>
          </cell>
          <cell r="BN659" t="str">
            <v>GRUPO DE GESTIÓN ADMINISTRATIVA Y DOCUMENTAL</v>
          </cell>
          <cell r="BO659" t="str">
            <v>COORDINADOR</v>
          </cell>
          <cell r="BP659" t="str">
            <v>KELLY JHOANA ITURRIAGO TORREGROSA</v>
          </cell>
          <cell r="BQ659" t="str">
            <v>EN EJECUCION</v>
          </cell>
        </row>
        <row r="660">
          <cell r="C660">
            <v>783</v>
          </cell>
          <cell r="D660" t="str">
            <v>ADRES-CPS-783-2023</v>
          </cell>
          <cell r="E660" t="str">
            <v>CONTRATACION DIRECTA</v>
          </cell>
          <cell r="F660" t="str">
            <v>PRESTACION DE SERVICIOS PROFESIONALES</v>
          </cell>
          <cell r="G660" t="str">
            <v>INICIAL</v>
          </cell>
          <cell r="H660">
            <v>45092</v>
          </cell>
          <cell r="I660" t="str">
            <v>MARCELA ALEXANDRA ERAZO SANCHEZ</v>
          </cell>
          <cell r="J660" t="str">
            <v>CC</v>
          </cell>
          <cell r="K660">
            <v>52152686</v>
          </cell>
          <cell r="L660">
            <v>3</v>
          </cell>
          <cell r="M660"/>
          <cell r="N660" t="str">
            <v>N</v>
          </cell>
          <cell r="O660" t="str">
            <v>N/A</v>
          </cell>
          <cell r="P660" t="str">
            <v>N/A</v>
          </cell>
          <cell r="Q660" t="str">
            <v>N/A</v>
          </cell>
          <cell r="R660">
            <v>45093</v>
          </cell>
          <cell r="S660">
            <v>45291</v>
          </cell>
          <cell r="T660">
            <v>198</v>
          </cell>
          <cell r="U660">
            <v>45291</v>
          </cell>
          <cell r="V660" t="str">
            <v>13 TP+25 MEP</v>
          </cell>
          <cell r="W660"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66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660"/>
          <cell r="Z660">
            <v>93151501</v>
          </cell>
          <cell r="AA660">
            <v>36279509</v>
          </cell>
          <cell r="AB660">
            <v>36279509</v>
          </cell>
          <cell r="AC660"/>
          <cell r="AD660"/>
          <cell r="AE660"/>
          <cell r="AF660"/>
          <cell r="AG660"/>
          <cell r="AH660"/>
          <cell r="AI660"/>
          <cell r="AJ660"/>
          <cell r="AK660"/>
          <cell r="AL660"/>
          <cell r="AM660">
            <v>5182787</v>
          </cell>
          <cell r="AN660"/>
          <cell r="AO660"/>
          <cell r="AP660"/>
          <cell r="AQ660" t="str">
            <v>N/A</v>
          </cell>
          <cell r="AR660">
            <v>687</v>
          </cell>
          <cell r="AS660">
            <v>45062</v>
          </cell>
          <cell r="AT660">
            <v>943267234</v>
          </cell>
          <cell r="AU660">
            <v>10159</v>
          </cell>
          <cell r="AV660">
            <v>45092</v>
          </cell>
          <cell r="AW660">
            <v>36279509</v>
          </cell>
          <cell r="AX660" t="str">
            <v>A-02-02-02-008-003-01</v>
          </cell>
          <cell r="AY660" t="str">
            <v>SERVICIOS DE CONSULTORÍA EN ADMINISTRACIÓN Y SERVICIOS DE GESTIÓN; SERVICIOS DE TECNOLOGÍA DE LA INFORMACIÓN</v>
          </cell>
          <cell r="AZ660" t="str">
            <v>SEGUROS DEL ESTADO</v>
          </cell>
          <cell r="BA660" t="str">
            <v>14-46-101095580</v>
          </cell>
          <cell r="BB660">
            <v>45092</v>
          </cell>
          <cell r="BC660" t="str">
            <v>CUMPLIMIENTO</v>
          </cell>
          <cell r="BD660">
            <v>25</v>
          </cell>
          <cell r="BE660">
            <v>9069877.25</v>
          </cell>
          <cell r="BF660">
            <v>45092</v>
          </cell>
          <cell r="BG660">
            <v>45092</v>
          </cell>
          <cell r="BH660">
            <v>45483</v>
          </cell>
          <cell r="BI660">
            <v>45093</v>
          </cell>
          <cell r="BJ660" t="str">
            <v>D. OTRAS PRESTACIONES</v>
          </cell>
          <cell r="BK660" t="str">
            <v>RODRIGO ALEXANDER MOLINA PALOMARES</v>
          </cell>
          <cell r="BL660"/>
          <cell r="BM660">
            <v>1078366565</v>
          </cell>
          <cell r="BN660" t="str">
            <v>GRUPO DE VALIDACIÓN DE RESULTADOS DE AUDITORÍA</v>
          </cell>
          <cell r="BO660"/>
          <cell r="BP660" t="str">
            <v>JENNY CAROLINA GARCIA VARON</v>
          </cell>
          <cell r="BQ660" t="str">
            <v>EN EJECUCION</v>
          </cell>
          <cell r="BR660"/>
          <cell r="BS660"/>
          <cell r="BT660"/>
          <cell r="BU660"/>
          <cell r="BV660"/>
          <cell r="BW660"/>
          <cell r="BX660"/>
          <cell r="BY660"/>
          <cell r="BZ660"/>
          <cell r="CA660"/>
          <cell r="CB660"/>
          <cell r="CC660"/>
          <cell r="CD660"/>
          <cell r="CE660"/>
          <cell r="CF660"/>
          <cell r="CG660"/>
          <cell r="CH660"/>
          <cell r="CI660"/>
          <cell r="CJ660"/>
          <cell r="CK660"/>
          <cell r="CL660"/>
          <cell r="CM660"/>
          <cell r="CN660"/>
          <cell r="CO660"/>
        </row>
        <row r="661">
          <cell r="C661">
            <v>387</v>
          </cell>
          <cell r="D661" t="str">
            <v>ADRES-CPS-387-2023</v>
          </cell>
          <cell r="E661" t="str">
            <v>CONTRATACION DIRECTA</v>
          </cell>
          <cell r="F661" t="str">
            <v>PRESTACION DE SERVICIOS PROFESIONALES</v>
          </cell>
          <cell r="G661" t="str">
            <v>INICIAL</v>
          </cell>
          <cell r="H661">
            <v>44986</v>
          </cell>
          <cell r="I661" t="str">
            <v>ANA CAROLINA JIMÉNEZ ACOSTA MADIEDO</v>
          </cell>
          <cell r="J661" t="str">
            <v>CC</v>
          </cell>
          <cell r="K661">
            <v>1020716401</v>
          </cell>
          <cell r="L661">
            <v>8</v>
          </cell>
          <cell r="M661" t="str">
            <v>Bogotá</v>
          </cell>
          <cell r="N661" t="str">
            <v>N</v>
          </cell>
          <cell r="O661" t="str">
            <v>N/A</v>
          </cell>
          <cell r="P661" t="str">
            <v>N/A</v>
          </cell>
          <cell r="Q661" t="str">
            <v>N/A</v>
          </cell>
          <cell r="R661">
            <v>44992</v>
          </cell>
          <cell r="S661">
            <v>45113</v>
          </cell>
          <cell r="T661">
            <v>121</v>
          </cell>
          <cell r="U661">
            <v>45113</v>
          </cell>
          <cell r="V661" t="str">
            <v>11 TP+E+11 MEP</v>
          </cell>
          <cell r="W661"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661"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661"/>
          <cell r="Z661">
            <v>80121706</v>
          </cell>
          <cell r="AA661">
            <v>27904000</v>
          </cell>
          <cell r="AB661">
            <v>27904000</v>
          </cell>
          <cell r="AC661"/>
          <cell r="AD661"/>
          <cell r="AE661"/>
          <cell r="AF661"/>
          <cell r="AG661"/>
          <cell r="AH661"/>
          <cell r="AI661"/>
          <cell r="AJ661"/>
          <cell r="AK661"/>
          <cell r="AL661"/>
          <cell r="AM661">
            <v>6976000</v>
          </cell>
          <cell r="AN661"/>
          <cell r="AO661"/>
          <cell r="AP661"/>
          <cell r="AQ661" t="str">
            <v>N/A</v>
          </cell>
          <cell r="AR661">
            <v>517</v>
          </cell>
          <cell r="AS661">
            <v>44938</v>
          </cell>
          <cell r="AT661">
            <v>423861760</v>
          </cell>
          <cell r="AU661">
            <v>4345</v>
          </cell>
          <cell r="AV661">
            <v>44987</v>
          </cell>
          <cell r="AW661">
            <v>27904000</v>
          </cell>
          <cell r="AX661" t="str">
            <v>A-02-02-02-008-002-01</v>
          </cell>
          <cell r="AY661" t="str">
            <v>SERVICIOS JURÍDICOS</v>
          </cell>
          <cell r="AZ661" t="str">
            <v>SEGUROS DEL ESTADO</v>
          </cell>
          <cell r="BA661" t="str">
            <v>15-46-101032624</v>
          </cell>
          <cell r="BB661">
            <v>44988</v>
          </cell>
          <cell r="BC661" t="str">
            <v>CUMPLIMIENTO</v>
          </cell>
          <cell r="BD661">
            <v>25</v>
          </cell>
          <cell r="BE661">
            <v>6976000</v>
          </cell>
          <cell r="BF661">
            <v>44988</v>
          </cell>
          <cell r="BG661">
            <v>44991</v>
          </cell>
          <cell r="BH661">
            <v>45306</v>
          </cell>
          <cell r="BI661">
            <v>44987</v>
          </cell>
          <cell r="BJ661" t="str">
            <v>O. ASESORA JURIDICA</v>
          </cell>
          <cell r="BK661" t="str">
            <v>CLAUDIA PAOLA PEREZ SUA</v>
          </cell>
          <cell r="BL661"/>
          <cell r="BM661">
            <v>1014242822</v>
          </cell>
          <cell r="BN661" t="str">
            <v>GRUPO DE REPRESENTACION JUDICIAL</v>
          </cell>
          <cell r="BO661" t="str">
            <v>GESTOR DE OPERACIONES</v>
          </cell>
          <cell r="BP661" t="str">
            <v>KELLY JHOANA ITURRIAGO TORREGROSA</v>
          </cell>
          <cell r="BQ661" t="str">
            <v>TERMINADO</v>
          </cell>
          <cell r="BR661" t="str">
            <v>FEMENINO</v>
          </cell>
          <cell r="BS661" t="str">
            <v>Bogotá</v>
          </cell>
          <cell r="BT661" t="str">
            <v>Cra 68C - 23 31 Torre 6, Apto 803</v>
          </cell>
          <cell r="BU661">
            <v>3103242130</v>
          </cell>
          <cell r="BV661" t="str">
            <v>anacarolinajimeneza@gmail.com</v>
          </cell>
          <cell r="BW661">
            <v>31602</v>
          </cell>
          <cell r="BX661">
            <v>45247</v>
          </cell>
          <cell r="BY661">
            <v>37</v>
          </cell>
          <cell r="BZ661" t="str">
            <v>FAMISANAR</v>
          </cell>
          <cell r="CA661" t="str">
            <v>COLPENSIONES</v>
          </cell>
          <cell r="CB661" t="str">
            <v>POSITIVA</v>
          </cell>
          <cell r="CC661" t="str">
            <v>ABOGADA-ESP EN SEGUROS-ESP EN DAÑO RESARCIBLE</v>
          </cell>
          <cell r="CD661"/>
          <cell r="CE661"/>
          <cell r="CF661"/>
          <cell r="CG661"/>
          <cell r="CH661" t="str">
            <v>CO1.PCCNTR.4698814</v>
          </cell>
          <cell r="CI661"/>
          <cell r="CJ661"/>
          <cell r="CK661"/>
          <cell r="CL661"/>
          <cell r="CM661"/>
          <cell r="CN661"/>
          <cell r="CO661"/>
        </row>
        <row r="662">
          <cell r="C662">
            <v>723</v>
          </cell>
          <cell r="D662" t="str">
            <v>ADRES-CPS-723-2023</v>
          </cell>
          <cell r="E662" t="str">
            <v>CONTRATACION DIRECTA</v>
          </cell>
          <cell r="F662" t="str">
            <v>PRESTACION DE SERVICIOS PROFESIONALES</v>
          </cell>
          <cell r="G662" t="str">
            <v>INICIAL</v>
          </cell>
          <cell r="H662">
            <v>45084</v>
          </cell>
          <cell r="I662" t="str">
            <v>MARCELA ROSIO FORERO RIAÑO</v>
          </cell>
          <cell r="J662" t="str">
            <v>CC</v>
          </cell>
          <cell r="K662">
            <v>52305477</v>
          </cell>
          <cell r="L662">
            <v>9</v>
          </cell>
          <cell r="N662" t="str">
            <v>N</v>
          </cell>
          <cell r="O662" t="str">
            <v>N/A</v>
          </cell>
          <cell r="P662" t="str">
            <v>N/A</v>
          </cell>
          <cell r="Q662" t="str">
            <v>N/A</v>
          </cell>
          <cell r="R662">
            <v>45086</v>
          </cell>
          <cell r="S662">
            <v>45291</v>
          </cell>
          <cell r="T662">
            <v>205</v>
          </cell>
          <cell r="U662">
            <v>45291</v>
          </cell>
          <cell r="V662" t="str">
            <v>13 TP+25 MEP</v>
          </cell>
          <cell r="W66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6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662">
            <v>93151501</v>
          </cell>
          <cell r="AA662">
            <v>41462296</v>
          </cell>
          <cell r="AB662">
            <v>41462296</v>
          </cell>
          <cell r="AM662">
            <v>5182787</v>
          </cell>
          <cell r="AQ662" t="str">
            <v>N/A</v>
          </cell>
          <cell r="AR662">
            <v>735</v>
          </cell>
          <cell r="AS662">
            <v>45065</v>
          </cell>
          <cell r="AT662">
            <v>1368255768</v>
          </cell>
          <cell r="AU662">
            <v>10067</v>
          </cell>
          <cell r="AV662">
            <v>45085</v>
          </cell>
          <cell r="AW662">
            <v>41462296</v>
          </cell>
          <cell r="AX662" t="str">
            <v>A-02-02-02-008-003-01</v>
          </cell>
          <cell r="AY662" t="str">
            <v>SERVICIOS DE CONSULTORÍA EN ADMINISTRACIÓN Y SERVICIOS DE GESTIÓN; SERVICIOS DE TECNOLOGÍA DE LA INFORMACIÓN</v>
          </cell>
          <cell r="AZ662" t="str">
            <v>ASEGURADORA SOLIDARIA DE COLOMBIA</v>
          </cell>
          <cell r="BA662" t="str">
            <v>376-47-994000021298</v>
          </cell>
          <cell r="BB662">
            <v>45085</v>
          </cell>
          <cell r="BC662" t="str">
            <v>CUMPLIMIENTO</v>
          </cell>
          <cell r="BD662">
            <v>25</v>
          </cell>
          <cell r="BE662">
            <v>10365574</v>
          </cell>
          <cell r="BF662">
            <v>45084</v>
          </cell>
          <cell r="BG662">
            <v>45086</v>
          </cell>
          <cell r="BH662">
            <v>45473</v>
          </cell>
          <cell r="BI662">
            <v>45085</v>
          </cell>
          <cell r="BJ662" t="str">
            <v>D. OTRAS PRESTACIONES</v>
          </cell>
          <cell r="BK662" t="str">
            <v>WILLIAM ENRIQUE TORRES RODRIGUEZ-JHAN PIERO CAMPOS CUELLAR RAD 20236400040153 A PARTIR DEL 20 DE JUNIO AL 11 DE JULIO DE 2023</v>
          </cell>
          <cell r="BL662"/>
          <cell r="BM662">
            <v>11275886</v>
          </cell>
          <cell r="BN662" t="str">
            <v>GRUPO DE VERIFICACION Y AUDITORIA DE CUENTAS</v>
          </cell>
          <cell r="BO662" t="str">
            <v>GESTOR DE OPERACIONES</v>
          </cell>
          <cell r="BP662" t="str">
            <v>JENNY CAROLINA GARCIA VARON</v>
          </cell>
          <cell r="BQ662" t="str">
            <v>EN EJECUCION</v>
          </cell>
        </row>
        <row r="663">
          <cell r="C663">
            <v>291</v>
          </cell>
          <cell r="D663" t="str">
            <v>ADRES-CPS-291-2023</v>
          </cell>
          <cell r="E663" t="str">
            <v>CONTRATACION DIRECTA</v>
          </cell>
          <cell r="F663" t="str">
            <v>PRESTACION DE SERVICIOS PROFESIONALES</v>
          </cell>
          <cell r="G663" t="str">
            <v>INICIAL</v>
          </cell>
          <cell r="H663">
            <v>44958</v>
          </cell>
          <cell r="I663" t="str">
            <v>ANDREA ROBAYO SUAREZ</v>
          </cell>
          <cell r="J663" t="str">
            <v>CC</v>
          </cell>
          <cell r="K663">
            <v>1020728875</v>
          </cell>
          <cell r="L663">
            <v>7</v>
          </cell>
          <cell r="M663" t="str">
            <v>Bogotá</v>
          </cell>
          <cell r="N663" t="str">
            <v>N</v>
          </cell>
          <cell r="O663" t="str">
            <v>N/A</v>
          </cell>
          <cell r="P663" t="str">
            <v>N/A</v>
          </cell>
          <cell r="Q663" t="str">
            <v>N/A</v>
          </cell>
          <cell r="R663">
            <v>44963</v>
          </cell>
          <cell r="S663">
            <v>45082</v>
          </cell>
          <cell r="T663">
            <v>119</v>
          </cell>
          <cell r="U663">
            <v>45082</v>
          </cell>
          <cell r="W663" t="str">
            <v>Prestar servicios profesionales para tramitar las respuestas a las PQRS, generación de reportes y cruce de bases de datos para los Entes de Control, Entidades del Sector Salud, Entidades Estatales y Privadas y Ciudadanía en general, relacionados con la BDUA</v>
          </cell>
          <cell r="X663" t="str">
            <v>1. Dar respuesta a las peticiones, quejas, reclamos y sugerencias que los ciudadanos formulen,
y que se relacionen con el cumplimiento de la misión de la institución.
2. Proponer mejoras que permitan mejorar la gestión de las PQRS.
3. Tramitar la atención y respuesta en los tiempos establecidos por ley de las PQRS y asistencias
técnicas que se reciban por los distintos canales de atención dispuestos por la ADRES y le
sean asignados que estén relacionados con la operación de la BDUA, BDEX y PVS.
4. Dar respuesta a las EPS en las inquietudes del proceso de BDUA para la correcta, oportuna
y eficaz actualización de la información referente a la BDUA, BDEX y PVS.
5. Preparar y presentar los distintos informes requeridos por la ADRES, actores del sistema y
entes de control relacionados con la operación de la BDUA, BDEX y PVS, a su vez, realizar
los informes de control y seguimiento relacionados con la calidad y oportunidad en la entrega
de los archivos remitidos por la EPS, EPS-S, entidades del régimen de excepción y especial,
entidades prestadoras de planes voluntarios de salud, INPEC y entes territoriales, así como
la asistencia técnica a las entidades participantes y preparar los informes y reportes de
seguimiento que requiera la Entidad y que estén relacionados con el objeto contractual.
6. Apoyar en las respuestas a las EPS, aseguradores y entidades del régimen de excepción
frente al fortalecimiento y mejoramiento de los procesos de reporte de maestros y novedades
de afiliados a la BDUA.
7. Verificar y monitorear la correcta operación y resultados de los procesos de BDUA de acuerdo
con las Resoluciones generadas por el Ministerio de Salud y Protección Social y el
aseguramiento de la publicación de los resultados del proceso en el SFTP para que las
entidades descarguen dicha información.
8. Realizar el seguimiento a las glosas que se generen dentro de los procesos de reporte de
información por parte de EPS, EPS-S, entidades del régimen de excepción y especial, entidades prestadoras de planes voluntarios de salud, INPEC y entidades territoriales para
asegurar el procesamiento del mayor número de novedades con oportunidad y calidad.
9. Llevar a cabo seguimiento a los procesos para el mejoramiento continuo de los procesos que
se ejecutan, formular las recomendaciones y sugerencias para que se evalúe su conveniencia.
10. Las demás actividades que se deriven del objeto y naturaleza del contrato, que para el efecto
le designe la DGTIC.</v>
          </cell>
          <cell r="Y663">
            <v>433</v>
          </cell>
          <cell r="Z663" t="str">
            <v>81111800
81112000</v>
          </cell>
          <cell r="AA663">
            <v>19746224</v>
          </cell>
          <cell r="AB663">
            <v>19746224</v>
          </cell>
          <cell r="AM663">
            <v>4936556</v>
          </cell>
          <cell r="AQ663" t="str">
            <v>N/A</v>
          </cell>
          <cell r="AR663">
            <v>497</v>
          </cell>
          <cell r="AS663">
            <v>44937</v>
          </cell>
          <cell r="AT663">
            <v>19746224</v>
          </cell>
          <cell r="AU663">
            <v>2464</v>
          </cell>
          <cell r="AV663">
            <v>44959</v>
          </cell>
          <cell r="AW663">
            <v>19746224</v>
          </cell>
          <cell r="AX663" t="str">
            <v>A-02-02-02-008-003-01</v>
          </cell>
          <cell r="AY663" t="str">
            <v>SERVICIOS DE CONSULTORÍA EN ADMINISTRACIÓN Y SERVICIOS DE GESTIÓN; SERVICIOS DE TECNOLOGÍA DE LA INFORMACIÓN</v>
          </cell>
          <cell r="AZ663" t="str">
            <v>SEGUROS DEL ESTADO</v>
          </cell>
          <cell r="BA663" t="str">
            <v>25-44-101176897</v>
          </cell>
          <cell r="BB663">
            <v>44958</v>
          </cell>
          <cell r="BC663" t="str">
            <v>CUMPLIMIENTO</v>
          </cell>
          <cell r="BD663">
            <v>25</v>
          </cell>
          <cell r="BE663">
            <v>4936556</v>
          </cell>
          <cell r="BF663">
            <v>44958</v>
          </cell>
          <cell r="BG663">
            <v>44959</v>
          </cell>
          <cell r="BH663">
            <v>45474</v>
          </cell>
          <cell r="BI663">
            <v>44961</v>
          </cell>
          <cell r="BJ663" t="str">
            <v>D. GESTION TECNOLOGIAS DE LA INFORMACION Y COMUNICACIONES</v>
          </cell>
          <cell r="BK663" t="str">
            <v>ERNESTO RAMIREZ VIRGUEZ</v>
          </cell>
          <cell r="BL663"/>
          <cell r="BM663">
            <v>80097261</v>
          </cell>
          <cell r="BN663" t="str">
            <v>GRUPO DE GESTION DE OPERACIONES DE SISTEMAS DE INFORMACION</v>
          </cell>
          <cell r="BO663" t="str">
            <v>GESTOR DE OPERACIONES</v>
          </cell>
          <cell r="BP663" t="str">
            <v>JUAN CAMILO MARTINEZ RODRIGUEZ</v>
          </cell>
          <cell r="BQ663" t="str">
            <v>TERMINADO</v>
          </cell>
          <cell r="BR663" t="str">
            <v>FEMENINO</v>
          </cell>
          <cell r="BS663" t="str">
            <v>Bogotá</v>
          </cell>
          <cell r="BT663" t="str">
            <v>Cra 3 a No 189 - 06 piso 4</v>
          </cell>
          <cell r="BU663">
            <v>3133345444</v>
          </cell>
          <cell r="BV663" t="str">
            <v>arssra2513@live.com</v>
          </cell>
          <cell r="BW663">
            <v>32033</v>
          </cell>
          <cell r="BX663">
            <v>45247</v>
          </cell>
          <cell r="BY663">
            <v>36</v>
          </cell>
          <cell r="BZ663" t="str">
            <v>SALUD TOTAL</v>
          </cell>
          <cell r="CA663" t="str">
            <v>PORVENIR</v>
          </cell>
          <cell r="CB663" t="str">
            <v>POSITIVA</v>
          </cell>
          <cell r="CC663" t="str">
            <v xml:space="preserve">ADM EMPRESAS -ESP EN GERENCIA DE LA
CALIDAD </v>
          </cell>
          <cell r="CH663" t="str">
            <v>CO1.PCCNTR.4521696</v>
          </cell>
        </row>
        <row r="664">
          <cell r="C664">
            <v>778</v>
          </cell>
          <cell r="D664" t="str">
            <v>ADRES-CPS-778-2023</v>
          </cell>
          <cell r="E664" t="str">
            <v>CONTRATACION DIRECTA</v>
          </cell>
          <cell r="F664" t="str">
            <v>PRESTACION DE SERVICIOS DE APOYO A LA GESTION</v>
          </cell>
          <cell r="G664" t="str">
            <v>INICIAL</v>
          </cell>
          <cell r="H664">
            <v>45091</v>
          </cell>
          <cell r="I664" t="str">
            <v>MARGARITA GARCIA ESTRADA</v>
          </cell>
          <cell r="J664" t="str">
            <v>CC</v>
          </cell>
          <cell r="K664">
            <v>52913802</v>
          </cell>
          <cell r="L664">
            <v>8</v>
          </cell>
          <cell r="N664" t="str">
            <v>N</v>
          </cell>
          <cell r="O664" t="str">
            <v>N/A</v>
          </cell>
          <cell r="P664" t="str">
            <v>N/A</v>
          </cell>
          <cell r="Q664" t="str">
            <v>N/A</v>
          </cell>
          <cell r="R664">
            <v>45093</v>
          </cell>
          <cell r="S664">
            <v>45291</v>
          </cell>
          <cell r="T664">
            <v>198</v>
          </cell>
          <cell r="U664">
            <v>45291</v>
          </cell>
          <cell r="V664" t="str">
            <v>15 TFTL/TL+4 ME O 6 SES+4 ME</v>
          </cell>
          <cell r="W664"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64"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664">
            <v>93151501</v>
          </cell>
          <cell r="AA664">
            <v>32387704</v>
          </cell>
          <cell r="AB664">
            <v>32387704</v>
          </cell>
          <cell r="AM664">
            <v>4048463</v>
          </cell>
          <cell r="AQ664" t="str">
            <v>N/A</v>
          </cell>
          <cell r="AR664">
            <v>737</v>
          </cell>
          <cell r="AS664">
            <v>45065</v>
          </cell>
          <cell r="AT664">
            <v>485815560</v>
          </cell>
          <cell r="AU664">
            <v>10138</v>
          </cell>
          <cell r="AV664">
            <v>45092</v>
          </cell>
          <cell r="AW664">
            <v>32387704</v>
          </cell>
          <cell r="AX664" t="str">
            <v>A-02-02-02-008-003-01</v>
          </cell>
          <cell r="AY664" t="str">
            <v>SERVICIOS DE CONSULTORÍA EN ADMINISTRACIÓN Y SERVICIOS DE GESTIÓN; SERVICIOS DE TECNOLOGÍA DE LA INFORMACIÓN</v>
          </cell>
          <cell r="AZ664" t="str">
            <v>SEGUROS DEL ESTADO</v>
          </cell>
          <cell r="BA664" t="str">
            <v>14-46-101095579</v>
          </cell>
          <cell r="BB664">
            <v>45092</v>
          </cell>
          <cell r="BC664" t="str">
            <v>CUMPLIMIENTO</v>
          </cell>
          <cell r="BD664">
            <v>25</v>
          </cell>
          <cell r="BE664">
            <v>8096926</v>
          </cell>
          <cell r="BF664">
            <v>45091</v>
          </cell>
          <cell r="BG664">
            <v>45092</v>
          </cell>
          <cell r="BH664">
            <v>45503</v>
          </cell>
          <cell r="BI664">
            <v>45093</v>
          </cell>
          <cell r="BJ664" t="str">
            <v>D. OTRAS PRESTACIONES</v>
          </cell>
          <cell r="BK664" t="str">
            <v>MAURICIO ANDRES GONZALEZ ANTOLINEZ</v>
          </cell>
          <cell r="BM664">
            <v>80074021</v>
          </cell>
          <cell r="BN664" t="str">
            <v>GRUPO DE GESTIÓN DE RECONOCIMIENTOS</v>
          </cell>
          <cell r="BO664" t="str">
            <v>GESTOR DE OPERACIONES</v>
          </cell>
          <cell r="BP664" t="str">
            <v>JENNY CAROLINA GARCIA VARON</v>
          </cell>
          <cell r="BQ664" t="str">
            <v>EN EJECUCION</v>
          </cell>
        </row>
        <row r="665">
          <cell r="C665">
            <v>367</v>
          </cell>
          <cell r="D665" t="str">
            <v>ADRES-CPS-367-2023</v>
          </cell>
          <cell r="E665" t="str">
            <v>CONTRATACION DIRECTA</v>
          </cell>
          <cell r="F665" t="str">
            <v>PRESTACION DE SERVICIOS PROFESIONALES</v>
          </cell>
          <cell r="G665" t="str">
            <v>INICIAL</v>
          </cell>
          <cell r="H665">
            <v>44964</v>
          </cell>
          <cell r="I665" t="str">
            <v>CLAUDIA MILENA SOLER GAMBOA</v>
          </cell>
          <cell r="J665" t="str">
            <v>CC</v>
          </cell>
          <cell r="K665">
            <v>1020745650</v>
          </cell>
          <cell r="L665">
            <v>9</v>
          </cell>
          <cell r="M665" t="str">
            <v>Bogotá</v>
          </cell>
          <cell r="N665" t="str">
            <v>N</v>
          </cell>
          <cell r="O665" t="str">
            <v>N/A</v>
          </cell>
          <cell r="P665" t="str">
            <v>N/A</v>
          </cell>
          <cell r="Q665" t="str">
            <v>N/A</v>
          </cell>
          <cell r="R665">
            <v>44967</v>
          </cell>
          <cell r="S665">
            <v>45086</v>
          </cell>
          <cell r="T665">
            <v>119</v>
          </cell>
          <cell r="U665">
            <v>45086</v>
          </cell>
          <cell r="V665" t="str">
            <v xml:space="preserve"> 12 TP+E+5 ME</v>
          </cell>
          <cell r="W665" t="str">
            <v>Prestar Servicios profesionales para el desarrollo de las actividades asociadas al seguimiento, control y mejoramiento continuo de los procedimientos que soportan la gestión y operación de las Bases de Datos BDUA, BDEX y PVS</v>
          </cell>
          <cell r="X665" t="str">
            <v>1. Realizar ejecución de cruces de información para la depuración de las Bases de Datos que consolida las afiliaciones en la entidad. 2. Brindar la atención, respuesta y asistencias técnica, a las peticiones asignadas relacionadas con la operación de la BDUA, BDEX y PVS. 3. Recibir y validar la información que entregan las EPS para que la BDUA, BDEX y PVS contengan datos actualizados con la debida oportunidad. 4. Realizar depuraciones a la base de afiliación que opera la ADRES, de acuerdo con la normatividad Vigente. 5. Realizar los informes de seguimiento y control relacionados con la calidad y oportunidad en la entrega de los archivos remitidos por la EPS, EPS-S, entidades de los regímenes de excepción y especial, entidades prestadoras de planes voluntarios de salud, INPEC y entes territoriales en cada uno de los procesos establecidos en el marco normativo. 6. Efectuar verificación a los planes de mejoramiento, asociados a los entes de control, relacionados con la BDUA, BDEX y PVS. 7. Identificar y reportar las oportunidades de mejora en los procesos y procedimientos funcionales y tecnológicos que soportan la operación de la BDUA, BDEX y PVS y asiste a la DGTIC en la actualización y mejoras de acuerdo con el sistema integrado de gestión de la ADRES. 8. Verificar y documentar los resultados de la ejecución de los procesos y procedimientos funcionales y tecnológicos que soportan la operación de la BDUA, BDEX y PVS para asegurar la oportunidad y calidad de la información de los afiliados. 9. Apoyar la realización de los procesos y procedimientos para la ejecución de las auditorías a la BDUA para la detección y corrección de posibles inconsistencias en los datos que soportan los procesos de reconocimiento de la UPC y documentar los resultados para ser informados a las EPS. 10. Realizar el control y seguimiento a las glosas que se generen dentro de los procesos de reporte de información por parte de EPS, EPS-S, entidades de los regímenes de excepción y especial, entidades prestadoras de planes voluntarios de salud, el INPEC y entes territoriales, para asegurar el procesamiento del mayor número de novedades con oportunidad y calidad 11. Verificar y monitorear la correcta operación y resultados de los procesos de BDUA, BDEX y
PVS de acuerdo con las Resoluciones generadas por el Ministerio de Salud y Protección
Social y el aseguramiento de la publicación de los resultados del proceso en el SFTP para
que las entidades descarguen dicha información.
12. Identificar y documentar las oportunidades de mejora en la operación y resultados de los
procesos de BDUA de acuerdo con las Resoluciones generadas por el Ministerio de Salud y
Protección Social y el aseguramiento de la publicación de los resultados del proceso en el
SFTP para que las entidades descarguen dicha información.
13. Realizar los distintos informes requeridos por la ADRES, actores del sistema y entes de control
relacionados con la operación de la BDUA, BDEX y PVS.
14. Las demás actividades que se deriven del objeto y naturaleza del contrato, que para el efecto
le designe la DGTIC</v>
          </cell>
          <cell r="Y665">
            <v>413</v>
          </cell>
          <cell r="Z665" t="str">
            <v>81111800
81112000</v>
          </cell>
          <cell r="AA665">
            <v>23565440</v>
          </cell>
          <cell r="AB665">
            <v>23565440</v>
          </cell>
          <cell r="AC665"/>
          <cell r="AD665"/>
          <cell r="AE665"/>
          <cell r="AF665"/>
          <cell r="AG665"/>
          <cell r="AH665"/>
          <cell r="AI665"/>
          <cell r="AJ665"/>
          <cell r="AK665"/>
          <cell r="AL665"/>
          <cell r="AM665">
            <v>5891360</v>
          </cell>
          <cell r="AN665"/>
          <cell r="AO665"/>
          <cell r="AP665"/>
          <cell r="AQ665" t="str">
            <v>N/A</v>
          </cell>
          <cell r="AR665">
            <v>567</v>
          </cell>
          <cell r="AS665">
            <v>44960</v>
          </cell>
          <cell r="AT665">
            <v>23565440</v>
          </cell>
          <cell r="AU665">
            <v>2525</v>
          </cell>
          <cell r="AV665">
            <v>44965</v>
          </cell>
          <cell r="AW665">
            <v>23565440</v>
          </cell>
          <cell r="AX665" t="str">
            <v>A-02-02-02-008-003-01</v>
          </cell>
          <cell r="AY665" t="str">
            <v>SERVICIOS DE CONSULTORÍA EN ADMINISTRACIÓN Y SERVICIOS DE GESTIÓN; SERVICIOS DE TECNOLOGÍA DE LA INFORMACIÓN</v>
          </cell>
          <cell r="AZ665" t="str">
            <v>SEGUROS DEL ESTADO</v>
          </cell>
          <cell r="BA665" t="str">
            <v>11-44-101197838</v>
          </cell>
          <cell r="BB665">
            <v>44965</v>
          </cell>
          <cell r="BC665" t="str">
            <v>CUMPLIMIENTO</v>
          </cell>
          <cell r="BD665">
            <v>25</v>
          </cell>
          <cell r="BE665">
            <v>5891360</v>
          </cell>
          <cell r="BF665">
            <v>44965</v>
          </cell>
          <cell r="BG665">
            <v>44965</v>
          </cell>
          <cell r="BH665">
            <v>45280</v>
          </cell>
          <cell r="BI665">
            <v>44966</v>
          </cell>
          <cell r="BJ665" t="str">
            <v>D. GESTION TECNOLOGIAS DE LA INFORMACION Y COMUNICACIONES</v>
          </cell>
          <cell r="BK665" t="str">
            <v>WILLIAM ANDRES PAEZ PINZON</v>
          </cell>
          <cell r="BL665"/>
          <cell r="BM665">
            <v>1026269124</v>
          </cell>
          <cell r="BN665" t="str">
            <v>GRUPO DE GESTION DE OPERACIONES DE SISTEMAS DE INFORMACION</v>
          </cell>
          <cell r="BO665" t="str">
            <v>GESTOR DE OPERACIONES</v>
          </cell>
          <cell r="BP665" t="str">
            <v>ROSA ELIANA RODRIGUEZ BERNAL</v>
          </cell>
          <cell r="BQ665" t="str">
            <v>TERMINADO</v>
          </cell>
          <cell r="BR665" t="str">
            <v>FEMENINO</v>
          </cell>
          <cell r="BS665" t="str">
            <v>Bogotá</v>
          </cell>
          <cell r="BT665" t="str">
            <v>Cra 7 a bis No 183 - 35</v>
          </cell>
          <cell r="BU665">
            <v>3017856353</v>
          </cell>
          <cell r="BV665" t="str">
            <v>clausmil_2005@hotmail.com</v>
          </cell>
          <cell r="BW665">
            <v>32778</v>
          </cell>
          <cell r="BX665">
            <v>45247</v>
          </cell>
          <cell r="BY665">
            <v>34</v>
          </cell>
          <cell r="BZ665" t="str">
            <v>SANITAS</v>
          </cell>
          <cell r="CA665" t="str">
            <v>PORVENIR</v>
          </cell>
          <cell r="CB665" t="str">
            <v>POSITIVA</v>
          </cell>
          <cell r="CC665" t="str">
            <v xml:space="preserve">ADMINISTRACION FINANCIERA Y DE SISTEMAS-ESP EN AUDITORIA DE
SISTEMAS DE INFORMACION </v>
          </cell>
          <cell r="CD665"/>
          <cell r="CE665"/>
          <cell r="CF665"/>
          <cell r="CG665"/>
          <cell r="CH665" t="str">
            <v>CO1.PCCNTR.4576735</v>
          </cell>
          <cell r="CI665"/>
          <cell r="CJ665"/>
          <cell r="CK665"/>
          <cell r="CL665"/>
          <cell r="CM665"/>
          <cell r="CN665"/>
          <cell r="CO665"/>
        </row>
        <row r="666">
          <cell r="C666">
            <v>716</v>
          </cell>
          <cell r="D666" t="str">
            <v>ADRES-CPS-716-2023</v>
          </cell>
          <cell r="E666" t="str">
            <v>CONTRATACION DIRECTA</v>
          </cell>
          <cell r="F666" t="str">
            <v>PRESTACION DE SERVICIOS PROFESIONALES</v>
          </cell>
          <cell r="G666" t="str">
            <v>INICIAL</v>
          </cell>
          <cell r="H666">
            <v>45091</v>
          </cell>
          <cell r="I666" t="str">
            <v>MARÍA ANGÉLICA MADERA PÉREZ</v>
          </cell>
          <cell r="J666" t="str">
            <v>CC</v>
          </cell>
          <cell r="K666">
            <v>25970907</v>
          </cell>
          <cell r="L666">
            <v>7</v>
          </cell>
          <cell r="N666" t="str">
            <v>N</v>
          </cell>
          <cell r="O666" t="str">
            <v>N/A</v>
          </cell>
          <cell r="P666" t="str">
            <v>N/A</v>
          </cell>
          <cell r="Q666" t="str">
            <v>N/A</v>
          </cell>
          <cell r="R666">
            <v>45092</v>
          </cell>
          <cell r="S666">
            <v>45291</v>
          </cell>
          <cell r="T666">
            <v>199</v>
          </cell>
          <cell r="U666">
            <v>45291</v>
          </cell>
          <cell r="W666"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66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666">
            <v>93151501</v>
          </cell>
          <cell r="AA666">
            <v>36279509</v>
          </cell>
          <cell r="AB666">
            <v>36279509</v>
          </cell>
          <cell r="AM666">
            <v>5182787</v>
          </cell>
          <cell r="AQ666" t="str">
            <v>N/A</v>
          </cell>
          <cell r="AR666">
            <v>731</v>
          </cell>
          <cell r="AS666">
            <v>45065</v>
          </cell>
          <cell r="AT666">
            <v>124386888</v>
          </cell>
          <cell r="AU666">
            <v>10163</v>
          </cell>
          <cell r="AV666">
            <v>45092</v>
          </cell>
          <cell r="AW666">
            <v>36279509</v>
          </cell>
          <cell r="AX666" t="str">
            <v>A-02-02-02-008-003-01</v>
          </cell>
          <cell r="AY666" t="str">
            <v>SERVICIOS DE CONSULTORÍA EN ADMINISTRACIÓN Y SERVICIOS DE GESTIÓN; SERVICIOS DE TECNOLOGÍA DE LA INFORMACIÓN</v>
          </cell>
          <cell r="AZ666" t="str">
            <v>SEGUROS DEL ESTADO</v>
          </cell>
          <cell r="BA666" t="str">
            <v>14-44-101185002</v>
          </cell>
          <cell r="BB666">
            <v>45091</v>
          </cell>
          <cell r="BC666" t="str">
            <v>CUMPLIMIENTO</v>
          </cell>
          <cell r="BD666">
            <v>25</v>
          </cell>
          <cell r="BE666">
            <v>9069877.25</v>
          </cell>
          <cell r="BF666">
            <v>45091</v>
          </cell>
          <cell r="BG666">
            <v>45092</v>
          </cell>
          <cell r="BH666">
            <v>45493</v>
          </cell>
          <cell r="BI666">
            <v>45092</v>
          </cell>
          <cell r="BJ666" t="str">
            <v>D. OTRAS PRESTACIONES</v>
          </cell>
          <cell r="BK666" t="str">
            <v>MAURICIO PAEZ VILLALBA</v>
          </cell>
          <cell r="BL666"/>
          <cell r="BM666">
            <v>1010178182</v>
          </cell>
          <cell r="BN666" t="str">
            <v>GRUPO DE VERIFICACIÓN Y AUDITORÍA DE CUENTAS</v>
          </cell>
          <cell r="BO666" t="str">
            <v>GESTOR DE OPERACIONES</v>
          </cell>
          <cell r="BP666" t="str">
            <v>JOSE WILLMAN TORRRES GOMEZ</v>
          </cell>
          <cell r="BQ666" t="str">
            <v>EN EJECUCION</v>
          </cell>
        </row>
        <row r="667">
          <cell r="C667">
            <v>250</v>
          </cell>
          <cell r="D667" t="str">
            <v>ADRES-CPS-250-2023</v>
          </cell>
          <cell r="E667" t="str">
            <v>CONTRATACION DIRECTA</v>
          </cell>
          <cell r="F667" t="str">
            <v>PRESTACION DE SERVICIOS PROFESIONALES</v>
          </cell>
          <cell r="G667" t="str">
            <v>INICIAL</v>
          </cell>
          <cell r="H667">
            <v>44956</v>
          </cell>
          <cell r="I667" t="str">
            <v>BELCY BAUTISTA FONSECA</v>
          </cell>
          <cell r="J667" t="str">
            <v>CC</v>
          </cell>
          <cell r="K667">
            <v>1020748898</v>
          </cell>
          <cell r="L667">
            <v>1</v>
          </cell>
          <cell r="M667" t="str">
            <v>Bogotá</v>
          </cell>
          <cell r="N667" t="str">
            <v>N</v>
          </cell>
          <cell r="O667" t="str">
            <v>N/A</v>
          </cell>
          <cell r="P667" t="str">
            <v>N/A</v>
          </cell>
          <cell r="Q667" t="str">
            <v>N/A</v>
          </cell>
          <cell r="R667">
            <v>44958</v>
          </cell>
          <cell r="S667">
            <v>45077</v>
          </cell>
          <cell r="T667">
            <v>119</v>
          </cell>
          <cell r="U667">
            <v>45077</v>
          </cell>
          <cell r="W667"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667"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667">
            <v>177</v>
          </cell>
          <cell r="Z667">
            <v>80121706</v>
          </cell>
          <cell r="AA667">
            <v>27904000</v>
          </cell>
          <cell r="AB667">
            <v>27904000</v>
          </cell>
          <cell r="AD667"/>
          <cell r="AF667"/>
          <cell r="AG667"/>
          <cell r="AJ667"/>
          <cell r="AK667"/>
          <cell r="AM667">
            <v>6976000</v>
          </cell>
          <cell r="AQ667" t="str">
            <v>N/A</v>
          </cell>
          <cell r="AR667">
            <v>517</v>
          </cell>
          <cell r="AS667">
            <v>44938</v>
          </cell>
          <cell r="AT667">
            <v>423861760</v>
          </cell>
          <cell r="AU667">
            <v>908</v>
          </cell>
          <cell r="AV667">
            <v>44956</v>
          </cell>
          <cell r="AW667">
            <v>27904000</v>
          </cell>
          <cell r="AX667" t="str">
            <v>A-02-02-02-008-002-01</v>
          </cell>
          <cell r="AY667" t="str">
            <v>SERVICIOS JURÍDICOS</v>
          </cell>
          <cell r="AZ667" t="str">
            <v>SEGUROS DEL ESTADO</v>
          </cell>
          <cell r="BA667" t="str">
            <v>33-46-101047404</v>
          </cell>
          <cell r="BB667">
            <v>44953</v>
          </cell>
          <cell r="BC667" t="str">
            <v>CUMPLIMIENTO</v>
          </cell>
          <cell r="BD667">
            <v>25</v>
          </cell>
          <cell r="BE667">
            <v>6976000</v>
          </cell>
          <cell r="BF667">
            <v>44953</v>
          </cell>
          <cell r="BG667">
            <v>44957</v>
          </cell>
          <cell r="BH667">
            <v>45260</v>
          </cell>
          <cell r="BI667">
            <v>44953</v>
          </cell>
          <cell r="BJ667" t="str">
            <v>O. ASESORA JURIDICA</v>
          </cell>
          <cell r="BK667" t="str">
            <v>CLAUDIA PAOLA PEREZ SUA</v>
          </cell>
          <cell r="BM667">
            <v>1014242822</v>
          </cell>
          <cell r="BN667" t="str">
            <v>GRUPO DE REPRESENTACION JUDICIAL</v>
          </cell>
          <cell r="BO667" t="str">
            <v>GESTOR DE OPERACIONES</v>
          </cell>
          <cell r="BP667" t="str">
            <v>KELLY JHOANA ITURRIAGO TORREGROSA</v>
          </cell>
          <cell r="BQ667" t="str">
            <v>TERMINADO</v>
          </cell>
          <cell r="BR667" t="str">
            <v>FEMENINO</v>
          </cell>
          <cell r="BS667" t="str">
            <v>Bogotá</v>
          </cell>
          <cell r="BT667" t="str">
            <v>- CRA 17A 122-96</v>
          </cell>
          <cell r="BU667">
            <v>3005665141</v>
          </cell>
          <cell r="BV667" t="str">
            <v>belcybautista@hotmail.com</v>
          </cell>
          <cell r="BW667">
            <v>32880</v>
          </cell>
          <cell r="BX667">
            <v>45247</v>
          </cell>
          <cell r="BY667">
            <v>33</v>
          </cell>
          <cell r="BZ667" t="str">
            <v>SANITAS</v>
          </cell>
          <cell r="CA667" t="str">
            <v>COLPENSIONES</v>
          </cell>
          <cell r="CB667" t="str">
            <v>POSITIVA</v>
          </cell>
          <cell r="CC667" t="str">
            <v>ABOGADO- ESP EN DERECHO ADTIVO</v>
          </cell>
          <cell r="CH667" t="str">
            <v>CO1.PCCNTR.4495329</v>
          </cell>
        </row>
        <row r="668">
          <cell r="C668">
            <v>651</v>
          </cell>
          <cell r="D668" t="str">
            <v>ADRES-CPS-651-2023</v>
          </cell>
          <cell r="E668" t="str">
            <v>CONTRATACION DIRECTA</v>
          </cell>
          <cell r="F668" t="str">
            <v>PRESTACION DE SERVICIOS PROFESIONALES</v>
          </cell>
          <cell r="G668" t="str">
            <v>INICIAL</v>
          </cell>
          <cell r="H668">
            <v>45078</v>
          </cell>
          <cell r="I668" t="str">
            <v>MARIA CAMILA MARIA HERRERA CORREDOR</v>
          </cell>
          <cell r="J668" t="str">
            <v>CC</v>
          </cell>
          <cell r="K668">
            <v>1052400417</v>
          </cell>
          <cell r="L668">
            <v>4</v>
          </cell>
          <cell r="N668" t="str">
            <v>N</v>
          </cell>
          <cell r="O668" t="str">
            <v>N/A</v>
          </cell>
          <cell r="P668" t="str">
            <v>N/A</v>
          </cell>
          <cell r="Q668" t="str">
            <v>N/A</v>
          </cell>
          <cell r="R668">
            <v>45082</v>
          </cell>
          <cell r="S668">
            <v>45291</v>
          </cell>
          <cell r="T668">
            <v>209</v>
          </cell>
          <cell r="U668">
            <v>45291</v>
          </cell>
          <cell r="W668"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668" t="str">
            <v>1. Apoyar en la elaboración de los documentos y actos administrativos que se requieran para adelantar el cobro efectivo de las sumas que le adeuden a la Entidad, por todo concepto, cumpliendo con el reparto entregado. 2. Apoyar al Grupo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Determinación del deudor y, ii) Cobro Coactivo. acorde con las normas que regulan los mismos.4.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Z668">
            <v>80121610</v>
          </cell>
          <cell r="AA668">
            <v>55808000</v>
          </cell>
          <cell r="AB668">
            <v>55808000</v>
          </cell>
          <cell r="AM668">
            <v>6976000</v>
          </cell>
          <cell r="AQ668" t="str">
            <v>N/A</v>
          </cell>
          <cell r="AR668">
            <v>693</v>
          </cell>
          <cell r="AS668">
            <v>45063</v>
          </cell>
          <cell r="AT668">
            <v>223232000</v>
          </cell>
          <cell r="AU668">
            <v>10013</v>
          </cell>
          <cell r="AV668">
            <v>45079</v>
          </cell>
          <cell r="AW668">
            <v>55808000</v>
          </cell>
          <cell r="AX668" t="str">
            <v>A-02-02-02-008-002-01</v>
          </cell>
          <cell r="AY668" t="str">
            <v>SERVICIOS JURÍDICOS</v>
          </cell>
          <cell r="AZ668" t="str">
            <v>SEGUROS DEL ESTADO</v>
          </cell>
          <cell r="BA668" t="str">
            <v>33-46-101051559</v>
          </cell>
          <cell r="BB668">
            <v>45079</v>
          </cell>
          <cell r="BC668" t="str">
            <v>CUMPLIMIENTO</v>
          </cell>
          <cell r="BD668">
            <v>25</v>
          </cell>
          <cell r="BE668">
            <v>13952000</v>
          </cell>
          <cell r="BF668">
            <v>45078</v>
          </cell>
          <cell r="BG668">
            <v>45082</v>
          </cell>
          <cell r="BH668">
            <v>45473</v>
          </cell>
          <cell r="BI668">
            <v>45080</v>
          </cell>
          <cell r="BJ668" t="str">
            <v>O. ASESORA JURIDICA</v>
          </cell>
          <cell r="BK668" t="str">
            <v>MONICA YORLANNY TORRES SANCHEZ</v>
          </cell>
          <cell r="BM668">
            <v>53017089</v>
          </cell>
          <cell r="BP668" t="str">
            <v>KELLY JHOANA ITURRIAGO TORREGROSA</v>
          </cell>
          <cell r="BQ668" t="str">
            <v>EN EJECUCION</v>
          </cell>
        </row>
        <row r="669">
          <cell r="C669">
            <v>706</v>
          </cell>
          <cell r="D669" t="str">
            <v>ADRES-CPS-706-2023</v>
          </cell>
          <cell r="E669" t="str">
            <v>CONTRATACION DIRECTA</v>
          </cell>
          <cell r="F669" t="str">
            <v>PRESTACION DE SERVICIOS PROFESIONALES</v>
          </cell>
          <cell r="G669" t="str">
            <v>INICIAL</v>
          </cell>
          <cell r="H669">
            <v>45086</v>
          </cell>
          <cell r="I669" t="str">
            <v>MARIA CAMILA MARTINEZ CHINCHILLA</v>
          </cell>
          <cell r="J669" t="str">
            <v>CC</v>
          </cell>
          <cell r="K669">
            <v>1022431523</v>
          </cell>
          <cell r="L669">
            <v>0</v>
          </cell>
          <cell r="N669" t="str">
            <v>N</v>
          </cell>
          <cell r="O669" t="str">
            <v>N/A</v>
          </cell>
          <cell r="P669" t="str">
            <v>N/A</v>
          </cell>
          <cell r="Q669" t="str">
            <v>N/A</v>
          </cell>
          <cell r="R669">
            <v>45090</v>
          </cell>
          <cell r="S669">
            <v>45291</v>
          </cell>
          <cell r="T669">
            <v>201</v>
          </cell>
          <cell r="U669">
            <v>45291</v>
          </cell>
          <cell r="W669" t="str">
            <v>Prestar los servicios profesionales a las actividades que conllevan al giro de los recursos a los terceros beneficiarios, de los procesos misionales, así como seguimiento y calculo requeridos en el marco del Decreto 1437 Cuentas Maestras a cargo del grupo de Gestión de Pagos y Portafolio</v>
          </cell>
          <cell r="X669" t="str">
            <v>1.	Apoyar en las actividades de carácter profesional que conlleven 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Realizar propuestas de acciones de mejora continua para maximizar los resultados de los procesos en los cuales desarrolla sus actividades, recomendando y sugiriendo las acciones convenientes para la coordi-nación. 
10.	Guardar estricta reserva y confidencialidad sobre las operaciones, sus resultados y sobre la información que tenga acceso en la ejecución de las obligaciones y/o la que conozca por medio de las actividades propias de la Coordinación de Gestión de Pago y Portafolio. 
11.	Abstenerse de realizar directa e indirectamente operaciones, utilizando información privilegiada, suminis-trándola a terceros o recomendando la realización de operaciones con fundamento en dicha información. 
12.	Apoyar todos los temas operativos correspondiente a la reprogramación de pagos de todos los procesos misionales y los relacionados con programas COVID (THS – CET). 
13.	Realizar el seguimiento y calculo requeridos en el marco del Decreto 1437 Cuentas Maestras a cargo del grupo de Gestión de Pagos y Portafolio. 
14.	Las demás actividades que se deriven del objeto y naturaleza del contrato, que para el efecto le designe la Entidad.  
15.	Realizar las actividades que conlleven a la organización de las carpetas, documentos y/o soportes que se generen a partir de la aplicación del procedimiento de giro de recursos o pago de procesos misionales</v>
          </cell>
          <cell r="Z669">
            <v>93151501</v>
          </cell>
          <cell r="AA669">
            <v>34555892</v>
          </cell>
          <cell r="AB669">
            <v>34555892</v>
          </cell>
          <cell r="AM669">
            <v>4936556</v>
          </cell>
          <cell r="AQ669" t="str">
            <v>N/A</v>
          </cell>
          <cell r="AR669">
            <v>623</v>
          </cell>
          <cell r="AS669">
            <v>45044</v>
          </cell>
          <cell r="AT669">
            <v>34555892</v>
          </cell>
          <cell r="AU669">
            <v>10099</v>
          </cell>
          <cell r="AV669">
            <v>45086</v>
          </cell>
          <cell r="AW669">
            <v>34555892</v>
          </cell>
          <cell r="AX669" t="str">
            <v>A-02-02-02-008-003-09</v>
          </cell>
          <cell r="AY669" t="str">
            <v>OTROS SERVICIOS PROFESIONALES Y TÉCNICOS N.C.P</v>
          </cell>
          <cell r="AZ669" t="str">
            <v>SEGUROS DEL ESTADO</v>
          </cell>
          <cell r="BA669" t="str">
            <v>25-46-101028383</v>
          </cell>
          <cell r="BB669">
            <v>45086</v>
          </cell>
          <cell r="BC669" t="str">
            <v>CUMPLIMIENTO</v>
          </cell>
          <cell r="BD669">
            <v>25</v>
          </cell>
          <cell r="BE669">
            <v>8638973</v>
          </cell>
          <cell r="BF669">
            <v>45086</v>
          </cell>
          <cell r="BG669">
            <v>45086</v>
          </cell>
          <cell r="BH669">
            <v>45474</v>
          </cell>
          <cell r="BI669">
            <v>45087</v>
          </cell>
          <cell r="BJ669" t="str">
            <v>D. DE GESTION DE LOS RECURSOS FINANCIEROS DE LA SALUD</v>
          </cell>
          <cell r="BK669" t="str">
            <v>RAFAEL GUILLERMO ANAYA SANTRICH</v>
          </cell>
          <cell r="BM669">
            <v>80242798</v>
          </cell>
          <cell r="BP669" t="str">
            <v>LAURA SANCHEZ SANTAMARIA</v>
          </cell>
          <cell r="BQ669" t="str">
            <v>EN EJECUCION</v>
          </cell>
        </row>
        <row r="670">
          <cell r="C670">
            <v>135</v>
          </cell>
          <cell r="D670" t="str">
            <v>ADRES-CPS-135-2023</v>
          </cell>
          <cell r="E670" t="str">
            <v>CONTRATACION DIRECTA</v>
          </cell>
          <cell r="F670" t="str">
            <v>PRESTACION DE SERVICIOS PROFESIONALES</v>
          </cell>
          <cell r="G670" t="str">
            <v>INICIAL</v>
          </cell>
          <cell r="H670">
            <v>44946</v>
          </cell>
          <cell r="I670" t="str">
            <v>ANGIE KATERINE PINEDA RINCON</v>
          </cell>
          <cell r="J670" t="str">
            <v>CC</v>
          </cell>
          <cell r="K670">
            <v>1020766170</v>
          </cell>
          <cell r="L670">
            <v>5</v>
          </cell>
          <cell r="M670" t="str">
            <v>Bogotá</v>
          </cell>
          <cell r="N670" t="str">
            <v>N</v>
          </cell>
          <cell r="O670" t="str">
            <v>N/A</v>
          </cell>
          <cell r="P670" t="str">
            <v>N/A</v>
          </cell>
          <cell r="Q670" t="str">
            <v>N/A</v>
          </cell>
          <cell r="R670">
            <v>44950</v>
          </cell>
          <cell r="S670">
            <v>45069</v>
          </cell>
          <cell r="T670">
            <v>119</v>
          </cell>
          <cell r="U670">
            <v>45069</v>
          </cell>
          <cell r="V670" t="str">
            <v>11 TP+E+11 MEP</v>
          </cell>
          <cell r="W670"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670"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670">
            <v>167</v>
          </cell>
          <cell r="Z670">
            <v>80121706</v>
          </cell>
          <cell r="AA670">
            <v>27904000</v>
          </cell>
          <cell r="AB670">
            <v>27904000</v>
          </cell>
          <cell r="AM670">
            <v>6976000</v>
          </cell>
          <cell r="AQ670" t="str">
            <v>N/A</v>
          </cell>
          <cell r="AR670">
            <v>517</v>
          </cell>
          <cell r="AS670">
            <v>44938</v>
          </cell>
          <cell r="AT670">
            <v>423861760</v>
          </cell>
          <cell r="AU670">
            <v>455</v>
          </cell>
          <cell r="AV670">
            <v>44949</v>
          </cell>
          <cell r="AW670">
            <v>27904000</v>
          </cell>
          <cell r="AX670" t="str">
            <v>A-02-02-02-008-002-01</v>
          </cell>
          <cell r="AY670" t="str">
            <v>SERVICIOS JURÍDICOS</v>
          </cell>
          <cell r="AZ670" t="str">
            <v>SEGUROS DEL ESTADO</v>
          </cell>
          <cell r="BA670" t="str">
            <v>33-46-101046749</v>
          </cell>
          <cell r="BB670">
            <v>44946</v>
          </cell>
          <cell r="BC670" t="str">
            <v>CUMPLIMIENTO</v>
          </cell>
          <cell r="BD670">
            <v>25</v>
          </cell>
          <cell r="BE670">
            <v>6976000</v>
          </cell>
          <cell r="BF670">
            <v>44946</v>
          </cell>
          <cell r="BG670">
            <v>44949</v>
          </cell>
          <cell r="BH670">
            <v>45257</v>
          </cell>
          <cell r="BI670">
            <v>44950</v>
          </cell>
          <cell r="BJ670" t="str">
            <v>O. ASESORA JURIDICA</v>
          </cell>
          <cell r="BK670" t="str">
            <v>CLAUDIA PAOLA PEREZ SUA</v>
          </cell>
          <cell r="BM670">
            <v>1014242822</v>
          </cell>
          <cell r="BN670" t="str">
            <v>GRUPO DE REPRESENTACION JUDICIAL</v>
          </cell>
          <cell r="BO670" t="str">
            <v>GESTOR DE OPERACIONES</v>
          </cell>
          <cell r="BP670" t="str">
            <v>KELLY JHOANA ITURRIAGO TORREGROSA</v>
          </cell>
          <cell r="BQ670" t="str">
            <v>TERMINADO</v>
          </cell>
          <cell r="BR670" t="str">
            <v>FEMENINO</v>
          </cell>
          <cell r="BS670" t="str">
            <v>Bogotá</v>
          </cell>
          <cell r="BT670" t="str">
            <v>Cll 166 bis No  54 c 69</v>
          </cell>
          <cell r="BU670">
            <v>6715621</v>
          </cell>
          <cell r="BV670" t="str">
            <v>angiepineda11@hotmail.com</v>
          </cell>
          <cell r="BW670">
            <v>33526</v>
          </cell>
          <cell r="BX670">
            <v>45247</v>
          </cell>
          <cell r="BY670">
            <v>32</v>
          </cell>
          <cell r="BZ670" t="str">
            <v>SALUD TOTAL</v>
          </cell>
          <cell r="CA670" t="str">
            <v>PORVENIR</v>
          </cell>
          <cell r="CB670" t="str">
            <v>POSITIVA</v>
          </cell>
          <cell r="CC670" t="str">
            <v>ABOGADO</v>
          </cell>
          <cell r="CH670" t="str">
            <v>CO1.PCCNTR.4447502</v>
          </cell>
        </row>
        <row r="671">
          <cell r="C671">
            <v>772</v>
          </cell>
          <cell r="D671" t="str">
            <v>ADRES-CPS-772-2023</v>
          </cell>
          <cell r="E671" t="str">
            <v>CONTRATACION DIRECTA</v>
          </cell>
          <cell r="F671" t="str">
            <v>PRESTACION DE SERVICIOS PROFESIONALES</v>
          </cell>
          <cell r="G671" t="str">
            <v>INICIAL</v>
          </cell>
          <cell r="H671">
            <v>45093</v>
          </cell>
          <cell r="I671" t="str">
            <v>MARIA CAMILA RODRIGUEZ ROA</v>
          </cell>
          <cell r="J671" t="str">
            <v>CC</v>
          </cell>
          <cell r="K671">
            <v>1032439476</v>
          </cell>
          <cell r="L671">
            <v>5</v>
          </cell>
          <cell r="M671"/>
          <cell r="N671" t="str">
            <v>N</v>
          </cell>
          <cell r="O671" t="str">
            <v>N/A</v>
          </cell>
          <cell r="P671" t="str">
            <v>N/A</v>
          </cell>
          <cell r="Q671" t="str">
            <v>N/A</v>
          </cell>
          <cell r="R671">
            <v>45097</v>
          </cell>
          <cell r="S671">
            <v>45291</v>
          </cell>
          <cell r="T671">
            <v>194</v>
          </cell>
          <cell r="U671">
            <v>45291</v>
          </cell>
          <cell r="V671"/>
          <cell r="W671" t="str">
            <v>Prestar servicios profesionales para el apoyo en la estructuración de la estrategia de comunicación gráfica y visual de las campañas de comunicación de la entidad que permitan avanzar en la consolidación de la imagen institucional</v>
          </cell>
          <cell r="X671" t="str">
            <v>1. Asistir a las reuniones para el diseño conceptual y gráfico de las estrategias y campañas de la ADRES. 2. Desarrollar las actividades de diseño para complementar el proceso de identidad gráfica de la ADRES, realizando el acompañamiento a las diferentes dependencias de la entidad y servir de enlace con las entidades del sector en los temas objeto del contrato, cuando se requiera. 3. Elaborar piezas gráficas de los documentos técnicos, presentaciones y demás temas de gestión y operación que requiera la Dirección General, cumpliendo los estándares de calidad la imagen institucional. 4. Realizar producción gráfica para las pagina Web de la entidad (banners, botones, retoque, fotográfico e imágenes) que requiera la Dirección General a solicitud del supervisor del contrato. 5. Producir la diagramación visual de documentos impresos (plegables, cartillas, afiches, entre otros). 6. Colaborar con el diseño de piezas gráficas solicitadas por la Dirección General, tales como: presentaciones, informes e infografías. 7. Colaborar con el diseño de piezas gráficas solicitadas por las diferentes áreas y proyectos de la ADRES. 8. Desarrollar las actividades de creación del material gráfico que requiera la Intranet de la ADRES. 9. Realizar las actividades de diseño y diagramación de piezas para redes sociales, entre los que se encuentran carruseles, memes, portadas, entre otros formatos. 10. Proponer estrategias y participar en el desarrollo de las actividades necesarias para el manejo y uso adecuado de las piezas de imagen institucional en los medios de la entidad. 11. Las demás que se deriven del objeto y naturaleza del contrato</v>
          </cell>
          <cell r="Y671"/>
          <cell r="Z671">
            <v>93151501</v>
          </cell>
          <cell r="AA671">
            <v>36343984</v>
          </cell>
          <cell r="AB671">
            <v>36343984</v>
          </cell>
          <cell r="AC671"/>
          <cell r="AD671"/>
          <cell r="AE671"/>
          <cell r="AF671"/>
          <cell r="AG671"/>
          <cell r="AH671"/>
          <cell r="AI671"/>
          <cell r="AJ671"/>
          <cell r="AK671"/>
          <cell r="AL671"/>
          <cell r="AM671">
            <v>4542998</v>
          </cell>
          <cell r="AN671"/>
          <cell r="AO671"/>
          <cell r="AP671"/>
          <cell r="AQ671" t="str">
            <v>N/A</v>
          </cell>
          <cell r="AR671">
            <v>783</v>
          </cell>
          <cell r="AS671">
            <v>45075</v>
          </cell>
          <cell r="AT671">
            <v>36343984</v>
          </cell>
          <cell r="AU671">
            <v>10199</v>
          </cell>
          <cell r="AV671">
            <v>45097</v>
          </cell>
          <cell r="AW671">
            <v>36343984</v>
          </cell>
          <cell r="AX671" t="str">
            <v>A-02-02-02-008-003-01</v>
          </cell>
          <cell r="AY671" t="str">
            <v>SERVICIOS DE CONSULTORÍA EN ADMINISTRACIÓN Y SERVICIOS DE GESTIÓN; SERVICIOS DE TECNOLOGÍA DE LA INFORMACIÓN</v>
          </cell>
          <cell r="AZ671" t="str">
            <v>ASEGURADORA SOLIDARIA DE COLOMBIA</v>
          </cell>
          <cell r="BA671" t="str">
            <v>380-47-994000136347</v>
          </cell>
          <cell r="BB671">
            <v>45093</v>
          </cell>
          <cell r="BC671" t="str">
            <v>CUMPLIMIENTO</v>
          </cell>
          <cell r="BD671">
            <v>25</v>
          </cell>
          <cell r="BE671">
            <v>9085996</v>
          </cell>
          <cell r="BF671">
            <v>45093</v>
          </cell>
          <cell r="BG671">
            <v>45097</v>
          </cell>
          <cell r="BH671">
            <v>45476</v>
          </cell>
          <cell r="BI671">
            <v>45094</v>
          </cell>
          <cell r="BJ671" t="str">
            <v>D. GENERAL</v>
          </cell>
          <cell r="BK671" t="str">
            <v>EDNA ZORAYA SANCHEZ GONZALEZ-SONIA ALEJANDRA PERDOMO ARIAS RADICADO 20236400046233 A PARTIR DEL 18 DE JULIO DE 2023</v>
          </cell>
          <cell r="BL671"/>
          <cell r="BM671">
            <v>1078367163</v>
          </cell>
          <cell r="BN671" t="str">
            <v>D. GENERAL</v>
          </cell>
          <cell r="BO671" t="str">
            <v>ASESOR</v>
          </cell>
          <cell r="BP671" t="str">
            <v>DIANA CAROLINA BONILLA RODRIGUEZ</v>
          </cell>
          <cell r="BQ671" t="str">
            <v>EN EJECUCION</v>
          </cell>
          <cell r="BR671"/>
          <cell r="BS671"/>
          <cell r="BT671"/>
          <cell r="BU671"/>
          <cell r="BV671"/>
          <cell r="BW671"/>
          <cell r="BX671"/>
          <cell r="BY671"/>
          <cell r="BZ671"/>
          <cell r="CA671"/>
          <cell r="CB671"/>
          <cell r="CC671"/>
          <cell r="CD671"/>
          <cell r="CE671"/>
          <cell r="CF671"/>
          <cell r="CG671"/>
          <cell r="CH671"/>
          <cell r="CI671"/>
          <cell r="CJ671"/>
          <cell r="CK671"/>
          <cell r="CL671"/>
          <cell r="CM671"/>
          <cell r="CN671"/>
          <cell r="CO671"/>
        </row>
        <row r="672">
          <cell r="C672">
            <v>320</v>
          </cell>
          <cell r="D672" t="str">
            <v>ADRES-CPS-320-2023</v>
          </cell>
          <cell r="E672" t="str">
            <v>CONTRATACION DIRECTA</v>
          </cell>
          <cell r="F672" t="str">
            <v>PRESTACION DE SERVICIOS PROFESIONALES</v>
          </cell>
          <cell r="G672" t="str">
            <v>INICIAL</v>
          </cell>
          <cell r="H672">
            <v>44958</v>
          </cell>
          <cell r="I672" t="str">
            <v>JON SANCHEZ MURCIA</v>
          </cell>
          <cell r="J672" t="str">
            <v>CC</v>
          </cell>
          <cell r="K672">
            <v>1020771512</v>
          </cell>
          <cell r="L672">
            <v>0</v>
          </cell>
          <cell r="M672" t="str">
            <v>Bogotá</v>
          </cell>
          <cell r="N672" t="str">
            <v>N</v>
          </cell>
          <cell r="O672" t="str">
            <v>N/A</v>
          </cell>
          <cell r="P672" t="str">
            <v>N/A</v>
          </cell>
          <cell r="Q672" t="str">
            <v>N/A</v>
          </cell>
          <cell r="R672">
            <v>44960</v>
          </cell>
          <cell r="S672">
            <v>45079</v>
          </cell>
          <cell r="T672">
            <v>119</v>
          </cell>
          <cell r="U672">
            <v>45079</v>
          </cell>
          <cell r="V672" t="str">
            <v>14 TP</v>
          </cell>
          <cell r="W672" t="str">
            <v>Prestar servicios profesionales a la Dirección de Otras Prestaciones de la ADRES, en especial en los referidos al proceso de Reintegro de recursos del Sistema General de Seguridad Social en Salud apropiados o reconocidos sin justa causa</v>
          </cell>
          <cell r="X672" t="str">
            <v>1. Elaborar y revisar las solicitudes de reintegro, respuestas e informes que deban ser expedidos por la Dirección de Otras Prestaciones de la ADRES relacionados con los procesos de reintegro en el marco de gestión de recobros y reclamaciones. 2. Elaborar y revisar los actos administrativos, incluyendo aquellos que resuelvan recursos, que deban ser expedidos por la Dirección de Otras Prestaciones de la ADRES relacionados con los procesos de reintegro en el marco de gestión de recobros y reclamaciones. 3. Elaborar y revisar los requerimientos, solicitudes de concepto y demás documentos que deban ser expedidos por la Dirección de Otras Prestaciones de la ADRES relacionados con los procesos de reintegro en el marco de gestión de recobros y reclamaciones. 4. Proyectar y revisar los acuerdos, resoluciones y minutas que se requieran dentro del marco de gestión de recobros y reclamaciones. 5.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6. Entregar al finalizar el plazo de ejecución del contrato soporte generado por el Sistema de Gestión Documental que para el efecto tenga implementada la ADRES, en el cual se evidencie que la documentación asignada se encuentra tramitada. 7. Revisar los soportes documentales allegados para el reconocimiento, pago y legalización de recursos de los servicios y tecnologías en salud no cubiertos con cargo a la UPC que fueron radicados a través del mecanismo excepcional de glosa transversal. 8. Elaborar las actuaciones administrativas que desde el Grupo Interno de Gestión de Reconocimiento de la Dirección de Otras Prestaciones de la ADRES se debe adelantar para las entidades que se encuentran en liquidación. 9. Las demás actividades que se deriven del objeto y naturaleza del contrato, que para el efecto le asigne la Dirección de Otras Prestaciones</v>
          </cell>
          <cell r="Y672">
            <v>206</v>
          </cell>
          <cell r="Z672">
            <v>93151501</v>
          </cell>
          <cell r="AA672">
            <v>19746224</v>
          </cell>
          <cell r="AB672">
            <v>19746224</v>
          </cell>
          <cell r="AM672">
            <v>4936556</v>
          </cell>
          <cell r="AQ672" t="str">
            <v>N/A</v>
          </cell>
          <cell r="AR672">
            <v>447</v>
          </cell>
          <cell r="AS672">
            <v>44936</v>
          </cell>
          <cell r="AT672">
            <v>41462296</v>
          </cell>
          <cell r="AU672">
            <v>2457</v>
          </cell>
          <cell r="AV672">
            <v>44958</v>
          </cell>
          <cell r="AW672">
            <v>19746224</v>
          </cell>
          <cell r="AX672" t="str">
            <v>A-02-02-02-008-003-01</v>
          </cell>
          <cell r="AY672" t="str">
            <v>SERVICIOS DE CONSULTORÍA EN ADMINISTRACIÓN Y SERVICIOS DE GESTIÓN; SERVICIOS DE TECNOLOGÍA DE LA INFORMACIÓN</v>
          </cell>
          <cell r="AZ672" t="str">
            <v>ASEGURADORA SOLIDARIA DE COLOMBIA</v>
          </cell>
          <cell r="BA672" t="str">
            <v>380-47-994000131564</v>
          </cell>
          <cell r="BB672">
            <v>44959</v>
          </cell>
          <cell r="BC672" t="str">
            <v>CUMPLIMIENTO</v>
          </cell>
          <cell r="BD672">
            <v>25</v>
          </cell>
          <cell r="BE672">
            <v>4936556</v>
          </cell>
          <cell r="BF672">
            <v>44958</v>
          </cell>
          <cell r="BG672">
            <v>44959</v>
          </cell>
          <cell r="BH672">
            <v>45264</v>
          </cell>
          <cell r="BI672">
            <v>44960</v>
          </cell>
          <cell r="BJ672" t="str">
            <v>D. OTRAS PRESTACIONES</v>
          </cell>
          <cell r="BK672" t="str">
            <v>LORENA FABIOLA AMEZQUITA BECERRA</v>
          </cell>
          <cell r="BM672">
            <v>46458408</v>
          </cell>
          <cell r="BN672" t="str">
            <v>GRUPO DE GESTIÓN DE RECONOCIMIENTOS</v>
          </cell>
          <cell r="BO672" t="str">
            <v>GESTOR DE OPERACIONES</v>
          </cell>
          <cell r="BP672" t="str">
            <v>ROSA ELIANA RODRIGUEZ BERNAL</v>
          </cell>
          <cell r="BQ672" t="str">
            <v>TERMINADO</v>
          </cell>
          <cell r="BR672" t="str">
            <v>MASCULINO</v>
          </cell>
          <cell r="BS672" t="str">
            <v>Bogotá</v>
          </cell>
          <cell r="BT672" t="str">
            <v>CL 163 B 4 15</v>
          </cell>
          <cell r="BU672">
            <v>3138998802</v>
          </cell>
          <cell r="BV672" t="str">
            <v>jonsabogado@gmail.com</v>
          </cell>
          <cell r="BW672">
            <v>33741</v>
          </cell>
          <cell r="BX672">
            <v>45247</v>
          </cell>
          <cell r="BY672">
            <v>31</v>
          </cell>
          <cell r="BZ672" t="str">
            <v>COMPENSAR</v>
          </cell>
          <cell r="CA672" t="str">
            <v>PORVENIR</v>
          </cell>
          <cell r="CB672" t="str">
            <v>POSITIVA</v>
          </cell>
          <cell r="CC672" t="str">
            <v>ABOGADO-ESP EN DERECHO DE
FAMILIA</v>
          </cell>
          <cell r="CH672" t="str">
            <v>CO1.PCCNTR.4519221</v>
          </cell>
        </row>
        <row r="673">
          <cell r="C673">
            <v>518</v>
          </cell>
          <cell r="D673" t="str">
            <v>ADRES-CPS-518-2023</v>
          </cell>
          <cell r="E673" t="str">
            <v>CONTRATACION DIRECTA</v>
          </cell>
          <cell r="F673" t="str">
            <v>PRESTACION DE SERVICIOS PROFESIONALES</v>
          </cell>
          <cell r="G673" t="str">
            <v>CESION</v>
          </cell>
          <cell r="H673">
            <v>45099</v>
          </cell>
          <cell r="I673" t="str">
            <v>MARIA CAROLINA CARDENAS RAMOS</v>
          </cell>
          <cell r="J673" t="str">
            <v>CC</v>
          </cell>
          <cell r="K673">
            <v>1140853671</v>
          </cell>
          <cell r="L673">
            <v>1</v>
          </cell>
          <cell r="M673" t="str">
            <v>Bogotá</v>
          </cell>
          <cell r="N673" t="str">
            <v>N</v>
          </cell>
          <cell r="O673" t="str">
            <v>N/A</v>
          </cell>
          <cell r="P673" t="str">
            <v>N/A</v>
          </cell>
          <cell r="Q673" t="str">
            <v>N/A</v>
          </cell>
          <cell r="R673">
            <v>45099</v>
          </cell>
          <cell r="S673">
            <v>45291</v>
          </cell>
          <cell r="T673">
            <v>192</v>
          </cell>
          <cell r="U673">
            <v>45291</v>
          </cell>
          <cell r="V673">
            <v>9</v>
          </cell>
          <cell r="W673" t="str">
            <v>Prestar los servicios profesionales especializados para el apoyo jurídico en las etapas precontractual, contractual y postcontractual de los procesos contractuales que se adelantan en Administradora de los Recursos del Sistema General de Seguridad Social en Salud – ADRES</v>
          </cell>
          <cell r="X673"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ADRES.13. Presentar al supervisor el informe mensual de actividades, el informe final con las
principales actividades realizadas y los demás informes que se requieran durante la
ejecución del contrato.</v>
          </cell>
          <cell r="Z673">
            <v>80111620</v>
          </cell>
          <cell r="AA673">
            <v>0</v>
          </cell>
          <cell r="AB673">
            <v>0</v>
          </cell>
          <cell r="AE673">
            <v>45099</v>
          </cell>
          <cell r="AF673">
            <v>62321466.799999997</v>
          </cell>
          <cell r="AM673">
            <v>9395196</v>
          </cell>
          <cell r="AQ673" t="str">
            <v>N/A</v>
          </cell>
          <cell r="AR673">
            <v>638</v>
          </cell>
          <cell r="AS673">
            <v>45051</v>
          </cell>
          <cell r="AT673">
            <v>375807840</v>
          </cell>
          <cell r="AU673">
            <v>10254</v>
          </cell>
          <cell r="AV673">
            <v>45099</v>
          </cell>
          <cell r="AW673">
            <v>62321466.799999997</v>
          </cell>
          <cell r="AX673" t="str">
            <v>A-02-02-02-008-002-01</v>
          </cell>
          <cell r="AY673" t="str">
            <v>SERVICIOS JURÍDICOS</v>
          </cell>
          <cell r="AZ673" t="str">
            <v>ASEGURADORA SOLIDARIA DE COLOMBIA</v>
          </cell>
          <cell r="BA673" t="str">
            <v>380-47-994000136441</v>
          </cell>
          <cell r="BB673">
            <v>45099</v>
          </cell>
          <cell r="BC673" t="str">
            <v>CUMPLIMIENTO</v>
          </cell>
          <cell r="BD673">
            <v>25</v>
          </cell>
          <cell r="BE673">
            <v>0</v>
          </cell>
          <cell r="BF673">
            <v>45099</v>
          </cell>
          <cell r="BG673">
            <v>45099</v>
          </cell>
          <cell r="BH673">
            <v>45476</v>
          </cell>
          <cell r="BI673"/>
          <cell r="BJ673" t="str">
            <v>D. ADMINISTRATIVA Y FINANCIERA</v>
          </cell>
          <cell r="BK673" t="str">
            <v>AURA MARIA GOMEZ DE LOS RIOS-ESPERANZA RODRIGUEZ ROLDAN RAD 20236400046153 A PARTIR DEL 24 DE JULIO AL 14 DE AGOSTO</v>
          </cell>
          <cell r="BM673">
            <v>43262525</v>
          </cell>
          <cell r="BN673" t="str">
            <v>GRUPO DE GESTION DE CONTRATACION</v>
          </cell>
          <cell r="BO673" t="str">
            <v>COORDINADOR</v>
          </cell>
          <cell r="BP673" t="str">
            <v>LAURA SANCHEZ SANTAMARIA</v>
          </cell>
          <cell r="BQ673" t="str">
            <v>EN EJECUCION</v>
          </cell>
          <cell r="BR673" t="str">
            <v>FEMENINO</v>
          </cell>
          <cell r="BU673"/>
          <cell r="BX673">
            <v>45247</v>
          </cell>
          <cell r="BY673">
            <v>123</v>
          </cell>
        </row>
        <row r="674">
          <cell r="C674">
            <v>94</v>
          </cell>
          <cell r="D674" t="str">
            <v>ADRES-CPS-094-2023</v>
          </cell>
          <cell r="E674" t="str">
            <v>CONTRATACION DIRECTA</v>
          </cell>
          <cell r="F674" t="str">
            <v>PRESTACION DE SERVICIOS PROFESIONALES</v>
          </cell>
          <cell r="G674" t="str">
            <v>INICIAL</v>
          </cell>
          <cell r="H674">
            <v>44952</v>
          </cell>
          <cell r="I674" t="str">
            <v>RUBEN DARIO SUAREZ VARGAS</v>
          </cell>
          <cell r="J674" t="str">
            <v>CC</v>
          </cell>
          <cell r="K674">
            <v>1020775947</v>
          </cell>
          <cell r="L674">
            <v>9</v>
          </cell>
          <cell r="M674" t="str">
            <v>Bogotá</v>
          </cell>
          <cell r="N674" t="str">
            <v>N</v>
          </cell>
          <cell r="O674" t="str">
            <v>N/A</v>
          </cell>
          <cell r="P674" t="str">
            <v>N/A</v>
          </cell>
          <cell r="Q674" t="str">
            <v>N/A</v>
          </cell>
          <cell r="R674">
            <v>44953</v>
          </cell>
          <cell r="S674">
            <v>45072</v>
          </cell>
          <cell r="T674">
            <v>119</v>
          </cell>
          <cell r="U674">
            <v>45072</v>
          </cell>
          <cell r="V674" t="str">
            <v>13 TP+25 MEP</v>
          </cell>
          <cell r="W674"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74"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674">
            <v>362</v>
          </cell>
          <cell r="Z674">
            <v>93151501</v>
          </cell>
          <cell r="AA674">
            <v>20731148</v>
          </cell>
          <cell r="AB674">
            <v>20731148</v>
          </cell>
          <cell r="AM674">
            <v>5182787</v>
          </cell>
          <cell r="AQ674" t="str">
            <v>N/A</v>
          </cell>
          <cell r="AR674">
            <v>440</v>
          </cell>
          <cell r="AS674">
            <v>44936</v>
          </cell>
          <cell r="AT674">
            <v>684127884</v>
          </cell>
          <cell r="AU674">
            <v>860</v>
          </cell>
          <cell r="AV674">
            <v>44952</v>
          </cell>
          <cell r="AW674">
            <v>20731148</v>
          </cell>
          <cell r="AX674" t="str">
            <v>A-02-02-02-008-003-01</v>
          </cell>
          <cell r="AY674" t="str">
            <v>SERVICIOS DE CONSULTORÍA EN ADMINISTRACIÓN Y SERVICIOS DE GESTIÓN; SERVICIOS DE TECNOLOGÍA DE LA INFORMACIÓN</v>
          </cell>
          <cell r="AZ674" t="str">
            <v>SEGUROS DEL ESTADO</v>
          </cell>
          <cell r="BA674" t="str">
            <v>14-44-101172731</v>
          </cell>
          <cell r="BB674">
            <v>44952</v>
          </cell>
          <cell r="BC674" t="str">
            <v>CUMPLIMIENTO</v>
          </cell>
          <cell r="BD674">
            <v>25</v>
          </cell>
          <cell r="BE674">
            <v>5182787</v>
          </cell>
          <cell r="BF674">
            <v>44951</v>
          </cell>
          <cell r="BG674">
            <v>44952</v>
          </cell>
          <cell r="BH674">
            <v>45270</v>
          </cell>
          <cell r="BI674">
            <v>44953</v>
          </cell>
          <cell r="BJ674" t="str">
            <v>D. OTRAS PRESTACIONES</v>
          </cell>
          <cell r="BK674" t="str">
            <v>MAURICIO PAEZ VILLALBA</v>
          </cell>
          <cell r="BM674">
            <v>1010178182</v>
          </cell>
          <cell r="BN674" t="str">
            <v>GRUPO DE VERIFICACIÓN Y AUDITORÍA DE CUENTAS</v>
          </cell>
          <cell r="BO674" t="str">
            <v>GESTOR DE OPERACIONES</v>
          </cell>
          <cell r="BP674" t="str">
            <v>ESPERANZA RODRIGUEZ ROLDAN</v>
          </cell>
          <cell r="BQ674" t="str">
            <v>TERMINADO</v>
          </cell>
          <cell r="BR674" t="str">
            <v>FEMENINO</v>
          </cell>
          <cell r="BS674" t="str">
            <v>Bogotá</v>
          </cell>
          <cell r="BT674" t="str">
            <v>Cra 5 D 189 17 Casa</v>
          </cell>
          <cell r="BU674">
            <v>3006529814</v>
          </cell>
          <cell r="BV674" t="str">
            <v>suarez.pel.ruben@gmail.com</v>
          </cell>
          <cell r="BW674">
            <v>33834</v>
          </cell>
          <cell r="BX674">
            <v>45247</v>
          </cell>
          <cell r="BY674">
            <v>31</v>
          </cell>
          <cell r="BZ674" t="str">
            <v>SUSALUD SURA SURAMERCIANA EPS</v>
          </cell>
          <cell r="CA674" t="str">
            <v>PROTECCION</v>
          </cell>
          <cell r="CB674" t="str">
            <v>POSITIVA</v>
          </cell>
          <cell r="CC674" t="str">
            <v>ABOGADO-ESP EN DERECHO ADMINISTRATIVO</v>
          </cell>
          <cell r="CH674" t="str">
            <v>CO1.PCCNTR.4456521</v>
          </cell>
        </row>
        <row r="675">
          <cell r="C675">
            <v>785</v>
          </cell>
          <cell r="D675" t="str">
            <v>ADRES-CPS-785-2023</v>
          </cell>
          <cell r="E675" t="str">
            <v>CONTRATACION DIRECTA</v>
          </cell>
          <cell r="F675" t="str">
            <v>PRESTACION DE SERVICIOS PROFESIONALES</v>
          </cell>
          <cell r="G675" t="str">
            <v>INICIAL</v>
          </cell>
          <cell r="H675">
            <v>45092</v>
          </cell>
          <cell r="I675" t="str">
            <v>MARIA CLAUDIA FORTICH FORTICH</v>
          </cell>
          <cell r="J675" t="str">
            <v>CC</v>
          </cell>
          <cell r="K675">
            <v>1047407737</v>
          </cell>
          <cell r="L675">
            <v>1</v>
          </cell>
          <cell r="M675"/>
          <cell r="N675" t="str">
            <v>N</v>
          </cell>
          <cell r="O675" t="str">
            <v>N/A</v>
          </cell>
          <cell r="P675" t="str">
            <v>N/A</v>
          </cell>
          <cell r="Q675" t="str">
            <v>N/A</v>
          </cell>
          <cell r="R675">
            <v>45093</v>
          </cell>
          <cell r="S675">
            <v>45291</v>
          </cell>
          <cell r="T675">
            <v>198</v>
          </cell>
          <cell r="U675">
            <v>45291</v>
          </cell>
          <cell r="V675" t="str">
            <v>13 TP+25 MEP</v>
          </cell>
          <cell r="W675"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67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675"/>
          <cell r="Z675">
            <v>93151501</v>
          </cell>
          <cell r="AA675">
            <v>36279509</v>
          </cell>
          <cell r="AB675">
            <v>36279509</v>
          </cell>
          <cell r="AC675"/>
          <cell r="AD675"/>
          <cell r="AE675"/>
          <cell r="AF675"/>
          <cell r="AG675"/>
          <cell r="AH675"/>
          <cell r="AI675"/>
          <cell r="AJ675"/>
          <cell r="AK675"/>
          <cell r="AL675"/>
          <cell r="AM675">
            <v>5182787</v>
          </cell>
          <cell r="AN675"/>
          <cell r="AO675"/>
          <cell r="AP675"/>
          <cell r="AQ675" t="str">
            <v>N/A</v>
          </cell>
          <cell r="AR675">
            <v>687</v>
          </cell>
          <cell r="AS675">
            <v>45062</v>
          </cell>
          <cell r="AT675">
            <v>943267234</v>
          </cell>
          <cell r="AU675">
            <v>10156</v>
          </cell>
          <cell r="AV675">
            <v>45092</v>
          </cell>
          <cell r="AW675">
            <v>36279509</v>
          </cell>
          <cell r="AX675" t="str">
            <v>A-02-02-02-008-003-01</v>
          </cell>
          <cell r="AY675" t="str">
            <v>SERVICIOS DE CONSULTORÍA EN ADMINISTRACIÓN Y SERVICIOS DE GESTIÓN; SERVICIOS DE TECNOLOGÍA DE LA INFORMACIÓN</v>
          </cell>
          <cell r="AZ675" t="str">
            <v>SEGUROS DEL ESTADO</v>
          </cell>
          <cell r="BA675" t="str">
            <v>14-44-101185177</v>
          </cell>
          <cell r="BB675">
            <v>45092</v>
          </cell>
          <cell r="BC675" t="str">
            <v>CUMPLIMIENTO</v>
          </cell>
          <cell r="BD675">
            <v>25</v>
          </cell>
          <cell r="BE675">
            <v>9069877.25</v>
          </cell>
          <cell r="BF675">
            <v>45092</v>
          </cell>
          <cell r="BG675">
            <v>45093</v>
          </cell>
          <cell r="BH675">
            <v>45483</v>
          </cell>
          <cell r="BI675">
            <v>45093</v>
          </cell>
          <cell r="BJ675" t="str">
            <v>D. OTRAS PRESTACIONES</v>
          </cell>
          <cell r="BK675" t="str">
            <v>MILLER ALEXANDER REINA ESCOBAR-WILSON RUBIEL VELASQUEZ CASTAÑEDA RAD 20236400051293 DEL 11 DE AGOSTO AL 30 DE AGOSTO ALCANCE HASTA EL 30 DE SEPTIEMBRE RAD 20236400059363</v>
          </cell>
          <cell r="BL675"/>
          <cell r="BM675">
            <v>70663332</v>
          </cell>
          <cell r="BN675" t="str">
            <v>GRUPO DE VALIDACIÓN DE RESULTADOS DE AUDITORÍA</v>
          </cell>
          <cell r="BO675" t="str">
            <v>GESTOR DE OPERACIONES</v>
          </cell>
          <cell r="BP675" t="str">
            <v>JENNY CAROLINA GARCIA VARON</v>
          </cell>
          <cell r="BQ675" t="str">
            <v>EN EJECUCION</v>
          </cell>
          <cell r="BR675"/>
          <cell r="BS675"/>
          <cell r="BT675"/>
          <cell r="BU675"/>
          <cell r="BV675"/>
          <cell r="BW675"/>
          <cell r="BX675"/>
          <cell r="BY675"/>
          <cell r="BZ675"/>
          <cell r="CA675"/>
          <cell r="CB675"/>
          <cell r="CC675"/>
          <cell r="CD675"/>
          <cell r="CE675"/>
          <cell r="CF675"/>
          <cell r="CG675"/>
          <cell r="CH675"/>
          <cell r="CI675"/>
          <cell r="CJ675"/>
          <cell r="CK675"/>
          <cell r="CL675"/>
          <cell r="CM675"/>
          <cell r="CN675"/>
          <cell r="CO675"/>
        </row>
        <row r="676">
          <cell r="C676">
            <v>5</v>
          </cell>
          <cell r="D676" t="str">
            <v>ADRES-CPS-005-2023</v>
          </cell>
          <cell r="E676" t="str">
            <v>CONTRATACION DIRECTA</v>
          </cell>
          <cell r="F676" t="str">
            <v>PRESTACION DE SERVICIOS PROFESIONALES</v>
          </cell>
          <cell r="G676" t="str">
            <v>INICIAL</v>
          </cell>
          <cell r="H676">
            <v>44937</v>
          </cell>
          <cell r="I676" t="str">
            <v>LAURA SANCHEZ SANTAMARIA</v>
          </cell>
          <cell r="J676" t="str">
            <v>CC</v>
          </cell>
          <cell r="K676">
            <v>1020783412</v>
          </cell>
          <cell r="L676">
            <v>4</v>
          </cell>
          <cell r="M676" t="str">
            <v>Bogotá</v>
          </cell>
          <cell r="N676" t="str">
            <v>N</v>
          </cell>
          <cell r="O676" t="str">
            <v>N/A</v>
          </cell>
          <cell r="P676" t="str">
            <v>N/A</v>
          </cell>
          <cell r="Q676" t="str">
            <v>N/A</v>
          </cell>
          <cell r="R676">
            <v>44937</v>
          </cell>
          <cell r="S676">
            <v>45056</v>
          </cell>
          <cell r="T676">
            <v>119</v>
          </cell>
          <cell r="U676">
            <v>45056</v>
          </cell>
          <cell r="V676" t="str">
            <v>9 TP+E+23MPR</v>
          </cell>
          <cell r="W676" t="str">
            <v>Prestar los servicios profesionales especializados para el apoyo jurídico en las etapas precontractual. contractual y postcontractual de los procesos contractuales que se adelantan en Administradora de los Recursos del Sistema General de Seguridad Social en Salud ADRES</v>
          </cell>
          <cell r="X676"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
13. Presentar al supervisor el informe mensual de actividades. el informe final con las
principales actividades realizadas y los demás informes que se requieran durante la
ejecución del contrato.</v>
          </cell>
          <cell r="Y676">
            <v>6</v>
          </cell>
          <cell r="Z676">
            <v>80121704</v>
          </cell>
          <cell r="AA676">
            <v>37580784</v>
          </cell>
          <cell r="AB676">
            <v>37580784</v>
          </cell>
          <cell r="AM676">
            <v>9395196</v>
          </cell>
          <cell r="AQ676" t="str">
            <v>N/A</v>
          </cell>
          <cell r="AR676">
            <v>384</v>
          </cell>
          <cell r="AS676">
            <v>44932</v>
          </cell>
          <cell r="AT676">
            <v>225484704</v>
          </cell>
          <cell r="AU676">
            <v>366</v>
          </cell>
          <cell r="AV676">
            <v>44937</v>
          </cell>
          <cell r="AW676">
            <v>37580784</v>
          </cell>
          <cell r="AX676" t="str">
            <v>A-02-02-02-008- 002-01</v>
          </cell>
          <cell r="AY676" t="str">
            <v>SERVICIOS JURÍDICOS</v>
          </cell>
          <cell r="AZ676" t="str">
            <v>ASEGURADORA SOLIDARIA DE COLOMBIA</v>
          </cell>
          <cell r="BA676" t="str">
            <v>360-47-994000024792</v>
          </cell>
          <cell r="BB676">
            <v>44937</v>
          </cell>
          <cell r="BC676" t="str">
            <v>CUMPLIMIENTO</v>
          </cell>
          <cell r="BD676">
            <v>25</v>
          </cell>
          <cell r="BE676">
            <v>9395196</v>
          </cell>
          <cell r="BF676">
            <v>44937</v>
          </cell>
          <cell r="BG676">
            <v>44937</v>
          </cell>
          <cell r="BH676">
            <v>45271</v>
          </cell>
          <cell r="BI676">
            <v>44937</v>
          </cell>
          <cell r="BJ676" t="str">
            <v>D. ADMINISTRATIVA Y FINANCIERA</v>
          </cell>
          <cell r="BK676" t="str">
            <v>AURA MARIA GOMEZ DE LOS RIOS</v>
          </cell>
          <cell r="BM676">
            <v>43262525</v>
          </cell>
          <cell r="BN676" t="str">
            <v>GRUPO DE GESTION DE CONTRATACION</v>
          </cell>
          <cell r="BO676" t="str">
            <v>COORDINADOR</v>
          </cell>
          <cell r="BP676" t="str">
            <v>AURA MARIA GOMEZ DE LOS RIOS</v>
          </cell>
          <cell r="BQ676" t="str">
            <v>TERMINADO</v>
          </cell>
          <cell r="BR676" t="str">
            <v>FEMENINO</v>
          </cell>
          <cell r="BS676" t="str">
            <v>Bogotá</v>
          </cell>
          <cell r="BT676" t="str">
            <v>Cra 50 No 18-06 Apto 904</v>
          </cell>
          <cell r="BU676">
            <v>3107883209</v>
          </cell>
          <cell r="BV676" t="str">
            <v>LAUSANCHEZ1793@GMAIL.COM</v>
          </cell>
          <cell r="BW676">
            <v>34167</v>
          </cell>
          <cell r="BX676">
            <v>45247</v>
          </cell>
          <cell r="BY676">
            <v>30</v>
          </cell>
          <cell r="BZ676" t="str">
            <v>COMPENSAR</v>
          </cell>
          <cell r="CA676" t="str">
            <v>PORVENIR</v>
          </cell>
          <cell r="CB676" t="str">
            <v>POSITIVA</v>
          </cell>
          <cell r="CC676" t="str">
            <v>ABOGADA-ESP CONTRATACION ESTATAL</v>
          </cell>
          <cell r="CH676" t="str">
            <v>CO1.PCCNTR.4386307</v>
          </cell>
        </row>
        <row r="677">
          <cell r="C677">
            <v>518</v>
          </cell>
          <cell r="D677" t="str">
            <v>ADRES-CPS-518-2023</v>
          </cell>
          <cell r="E677" t="str">
            <v>CONTRATACION DIRECTA</v>
          </cell>
          <cell r="F677" t="str">
            <v>PRESTACION DE SERVICIOS PROFESIONALES</v>
          </cell>
          <cell r="G677" t="str">
            <v>INICIAL</v>
          </cell>
          <cell r="H677">
            <v>45057</v>
          </cell>
          <cell r="I677" t="str">
            <v>LAURA SANCHEZ SANTAMARIA</v>
          </cell>
          <cell r="J677" t="str">
            <v>CC</v>
          </cell>
          <cell r="K677">
            <v>1020783412</v>
          </cell>
          <cell r="L677">
            <v>4</v>
          </cell>
          <cell r="M677" t="str">
            <v>Bogotá</v>
          </cell>
          <cell r="N677" t="str">
            <v>N</v>
          </cell>
          <cell r="O677" t="str">
            <v>N/A</v>
          </cell>
          <cell r="P677" t="str">
            <v>N/A</v>
          </cell>
          <cell r="Q677" t="str">
            <v>N/A</v>
          </cell>
          <cell r="R677">
            <v>45057</v>
          </cell>
          <cell r="S677">
            <v>45291</v>
          </cell>
          <cell r="T677">
            <v>41</v>
          </cell>
          <cell r="U677">
            <v>45098</v>
          </cell>
          <cell r="V677">
            <v>9</v>
          </cell>
          <cell r="W677" t="str">
            <v>Prestar los servicios profesionales especializados para el apoyo jurídico en las etapas precontractual, contractual y postcontractual de los procesos contractuales que se adelantan en Administradora de los Recursos del Sistema General de Seguridad Social en Salud – ADRES</v>
          </cell>
          <cell r="X677"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ADRES.13. Presentar al supervisor el informe mensual de actividades, el informe final con las
principales actividades realizadas y los demás informes que se requieran durante la
ejecución del contrato.</v>
          </cell>
          <cell r="Z677">
            <v>80111620</v>
          </cell>
          <cell r="AA677">
            <v>75161568</v>
          </cell>
          <cell r="AB677">
            <v>75161568</v>
          </cell>
          <cell r="AM677">
            <v>9395196</v>
          </cell>
          <cell r="AQ677" t="str">
            <v>N/A</v>
          </cell>
          <cell r="AR677">
            <v>638</v>
          </cell>
          <cell r="AS677">
            <v>45051</v>
          </cell>
          <cell r="AT677">
            <v>375807840</v>
          </cell>
          <cell r="AU677">
            <v>8056</v>
          </cell>
          <cell r="AV677">
            <v>45057</v>
          </cell>
          <cell r="AW677">
            <v>75161568</v>
          </cell>
          <cell r="AX677" t="str">
            <v>A-02-02-02-008-002-01</v>
          </cell>
          <cell r="AY677" t="str">
            <v>SERVICIOS JURÍDICOS</v>
          </cell>
          <cell r="AZ677" t="str">
            <v>ASEGURADORA SOLIDARIA DE COLOMBIA</v>
          </cell>
          <cell r="BA677" t="str">
            <v>360-47-994000026799</v>
          </cell>
          <cell r="BB677">
            <v>45057</v>
          </cell>
          <cell r="BC677" t="str">
            <v>CUMPLIMIENTO</v>
          </cell>
          <cell r="BD677">
            <v>25</v>
          </cell>
          <cell r="BE677">
            <v>18790392</v>
          </cell>
          <cell r="BF677">
            <v>45057</v>
          </cell>
          <cell r="BG677">
            <v>45057</v>
          </cell>
          <cell r="BH677">
            <v>45484</v>
          </cell>
          <cell r="BI677">
            <v>45057</v>
          </cell>
          <cell r="BJ677" t="str">
            <v>D. ADMINISTRATIVA Y FINANCIERA</v>
          </cell>
          <cell r="BK677" t="str">
            <v>AURA MARIA GOMEZ DE LOS RIOS</v>
          </cell>
          <cell r="BM677">
            <v>43262525</v>
          </cell>
          <cell r="BN677" t="str">
            <v>GRUPO DE GESTION DE CONTRATACION</v>
          </cell>
          <cell r="BO677" t="str">
            <v>COORDINADOR</v>
          </cell>
          <cell r="BP677" t="str">
            <v>LAURA SANCHEZ SANTAMARIA</v>
          </cell>
          <cell r="BQ677" t="str">
            <v>TERMINADO</v>
          </cell>
          <cell r="BX677">
            <v>45247</v>
          </cell>
          <cell r="BY677">
            <v>123</v>
          </cell>
        </row>
        <row r="678">
          <cell r="C678">
            <v>378</v>
          </cell>
          <cell r="D678" t="str">
            <v>ADRES-CPS-378-2023</v>
          </cell>
          <cell r="E678" t="str">
            <v>CONTRATACION DIRECTA</v>
          </cell>
          <cell r="F678" t="str">
            <v>PRESTACION DE SERVICIOS PROFESIONALES</v>
          </cell>
          <cell r="G678" t="str">
            <v>INICIAL</v>
          </cell>
          <cell r="H678">
            <v>44971</v>
          </cell>
          <cell r="I678" t="str">
            <v>SEBASTIAN MORENO AMAYA</v>
          </cell>
          <cell r="J678" t="str">
            <v>CC</v>
          </cell>
          <cell r="K678">
            <v>1020799686</v>
          </cell>
          <cell r="L678">
            <v>5</v>
          </cell>
          <cell r="M678" t="str">
            <v>Bogotá</v>
          </cell>
          <cell r="N678" t="str">
            <v>N</v>
          </cell>
          <cell r="O678" t="str">
            <v>N/A</v>
          </cell>
          <cell r="P678" t="str">
            <v>N/A</v>
          </cell>
          <cell r="Q678" t="str">
            <v>N/A</v>
          </cell>
          <cell r="R678">
            <v>44973</v>
          </cell>
          <cell r="S678">
            <v>45092</v>
          </cell>
          <cell r="T678">
            <v>119</v>
          </cell>
          <cell r="U678">
            <v>45092</v>
          </cell>
          <cell r="V678" t="str">
            <v>11 TP+E+11 MEP</v>
          </cell>
          <cell r="W678"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678"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v>
          </cell>
          <cell r="Y678">
            <v>155</v>
          </cell>
          <cell r="Z678">
            <v>80121706</v>
          </cell>
          <cell r="AA678">
            <v>27904000</v>
          </cell>
          <cell r="AB678">
            <v>27904000</v>
          </cell>
          <cell r="AC678"/>
          <cell r="AD678"/>
          <cell r="AE678"/>
          <cell r="AF678"/>
          <cell r="AG678"/>
          <cell r="AH678"/>
          <cell r="AI678"/>
          <cell r="AJ678"/>
          <cell r="AK678"/>
          <cell r="AL678"/>
          <cell r="AM678">
            <v>6976000</v>
          </cell>
          <cell r="AN678"/>
          <cell r="AO678"/>
          <cell r="AP678"/>
          <cell r="AQ678" t="str">
            <v>N/A</v>
          </cell>
          <cell r="AR678">
            <v>570</v>
          </cell>
          <cell r="AS678">
            <v>44960</v>
          </cell>
          <cell r="AT678">
            <v>111616000</v>
          </cell>
          <cell r="AU678">
            <v>2569</v>
          </cell>
          <cell r="AV678">
            <v>44972</v>
          </cell>
          <cell r="AW678">
            <v>27904000</v>
          </cell>
          <cell r="AX678" t="str">
            <v>A-02-02-02-008-002-01</v>
          </cell>
          <cell r="AY678" t="str">
            <v>SERVICIOS JURÍDICOS</v>
          </cell>
          <cell r="AZ678" t="str">
            <v>SEGUROS DEL ESTADO</v>
          </cell>
          <cell r="BA678" t="str">
            <v>21-46-101062860</v>
          </cell>
          <cell r="BB678">
            <v>44971</v>
          </cell>
          <cell r="BC678" t="str">
            <v>CUMPLIMIENTO</v>
          </cell>
          <cell r="BD678">
            <v>25</v>
          </cell>
          <cell r="BE678">
            <v>6976000</v>
          </cell>
          <cell r="BF678">
            <v>44971</v>
          </cell>
          <cell r="BG678">
            <v>44972</v>
          </cell>
          <cell r="BH678">
            <v>45278</v>
          </cell>
          <cell r="BI678">
            <v>44973</v>
          </cell>
          <cell r="BJ678" t="str">
            <v>O. ASESORA JURIDICA</v>
          </cell>
          <cell r="BK678" t="str">
            <v>YEIMY JOHANA AFRICANO MARTINEZ</v>
          </cell>
          <cell r="BL678"/>
          <cell r="BM678">
            <v>1026270498</v>
          </cell>
          <cell r="BN678" t="str">
            <v>GRUPO PREJUDICIAL</v>
          </cell>
          <cell r="BO678" t="str">
            <v>GESTOR DE OPERACIONES</v>
          </cell>
          <cell r="BP678" t="str">
            <v>JUAN CAMILO MARTINEZ RODRIGUEZ</v>
          </cell>
          <cell r="BQ678" t="str">
            <v>TERMINADO</v>
          </cell>
          <cell r="BR678" t="str">
            <v>MASCULINO</v>
          </cell>
          <cell r="BS678" t="str">
            <v>Bogotá</v>
          </cell>
          <cell r="BT678" t="str">
            <v>Cra 62 No 164 - 40 Casa 13 Gilmar</v>
          </cell>
          <cell r="BU678">
            <v>3105874087</v>
          </cell>
          <cell r="BV678" t="str">
            <v>morenoamayasebastian@gmail.com</v>
          </cell>
          <cell r="BW678">
            <v>34666</v>
          </cell>
          <cell r="BX678">
            <v>45247</v>
          </cell>
          <cell r="BY678">
            <v>28</v>
          </cell>
          <cell r="BZ678" t="str">
            <v>COMPENSAR</v>
          </cell>
          <cell r="CA678" t="str">
            <v>PORVENIR</v>
          </cell>
          <cell r="CB678" t="str">
            <v>POSITIVA</v>
          </cell>
          <cell r="CC678" t="str">
            <v>ABOGADO-ESP EN DERECHO
CONTENCIOSO ADMINISTRATIVO</v>
          </cell>
          <cell r="CD678"/>
          <cell r="CE678"/>
          <cell r="CF678"/>
          <cell r="CG678"/>
          <cell r="CH678" t="str">
            <v>CO1.PCCNTR.4620724</v>
          </cell>
          <cell r="CI678"/>
          <cell r="CJ678"/>
          <cell r="CK678"/>
          <cell r="CL678"/>
          <cell r="CM678"/>
          <cell r="CN678"/>
          <cell r="CO678"/>
        </row>
        <row r="679">
          <cell r="C679">
            <v>670</v>
          </cell>
          <cell r="D679" t="str">
            <v>ADRES-CPS-670-2023</v>
          </cell>
          <cell r="E679" t="str">
            <v>CONTRATACION DIRECTA</v>
          </cell>
          <cell r="F679" t="str">
            <v>PRESTACION DE SERVICIOS PROFESIONALES</v>
          </cell>
          <cell r="G679" t="str">
            <v>INICIAL</v>
          </cell>
          <cell r="H679">
            <v>45084</v>
          </cell>
          <cell r="I679" t="str">
            <v>MARIA DEL CARMEN MENDIETA</v>
          </cell>
          <cell r="J679" t="str">
            <v>CC</v>
          </cell>
          <cell r="K679">
            <v>53131806</v>
          </cell>
          <cell r="L679">
            <v>4</v>
          </cell>
          <cell r="N679" t="str">
            <v>N</v>
          </cell>
          <cell r="O679" t="str">
            <v>N/A</v>
          </cell>
          <cell r="P679" t="str">
            <v>N/A</v>
          </cell>
          <cell r="Q679" t="str">
            <v>N/A</v>
          </cell>
          <cell r="R679">
            <v>45090</v>
          </cell>
          <cell r="S679">
            <v>45291</v>
          </cell>
          <cell r="T679">
            <v>201</v>
          </cell>
          <cell r="U679">
            <v>45291</v>
          </cell>
          <cell r="V679" t="str">
            <v>13 TP+25 MEP</v>
          </cell>
          <cell r="W67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7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679">
            <v>93151501</v>
          </cell>
          <cell r="AA679">
            <v>41462296</v>
          </cell>
          <cell r="AB679">
            <v>41462296</v>
          </cell>
          <cell r="AM679">
            <v>5182787</v>
          </cell>
          <cell r="AQ679" t="str">
            <v>N/A</v>
          </cell>
          <cell r="AR679">
            <v>735</v>
          </cell>
          <cell r="AS679">
            <v>45065</v>
          </cell>
          <cell r="AT679">
            <v>1368255768</v>
          </cell>
          <cell r="AU679">
            <v>10105</v>
          </cell>
          <cell r="AV679">
            <v>45090</v>
          </cell>
          <cell r="AW679">
            <v>41462296</v>
          </cell>
          <cell r="AX679" t="str">
            <v>A-02-02-02-008-003-01</v>
          </cell>
          <cell r="AY679" t="str">
            <v>SERVICIOS DE CONSULTORÍA EN ADMINISTRACIÓN Y SERVICIOS DE GESTIÓN; SERVICIOS DE TECNOLOGÍA DE LA INFORMACIÓN</v>
          </cell>
          <cell r="AZ679" t="str">
            <v>SEGUROS DEL ESTADO</v>
          </cell>
          <cell r="BA679" t="str">
            <v>14 44 101184372</v>
          </cell>
          <cell r="BB679">
            <v>45084</v>
          </cell>
          <cell r="BC679" t="str">
            <v>CUMPLIMIENTO</v>
          </cell>
          <cell r="BD679">
            <v>25</v>
          </cell>
          <cell r="BE679">
            <v>10365574</v>
          </cell>
          <cell r="BF679">
            <v>45084</v>
          </cell>
          <cell r="BG679">
            <v>45085</v>
          </cell>
          <cell r="BH679">
            <v>45483</v>
          </cell>
          <cell r="BI679">
            <v>45085</v>
          </cell>
          <cell r="BJ679" t="str">
            <v>D. OTRAS PRESTACIONES</v>
          </cell>
          <cell r="BK679" t="str">
            <v>PAOLA ANDREA CESPEDES FORERO</v>
          </cell>
          <cell r="BM679">
            <v>52536438</v>
          </cell>
          <cell r="BP679" t="str">
            <v>KELLY JHOANA ITURRIAGO TORREGROSA</v>
          </cell>
          <cell r="BQ679" t="str">
            <v>EN EJECUCION</v>
          </cell>
        </row>
        <row r="680">
          <cell r="C680">
            <v>722</v>
          </cell>
          <cell r="D680" t="str">
            <v>ADRES-CPS-722-2023</v>
          </cell>
          <cell r="E680" t="str">
            <v>CONTRATACION DIRECTA</v>
          </cell>
          <cell r="F680" t="str">
            <v>PRESTACION DE SERVICIOS PROFESIONALES</v>
          </cell>
          <cell r="G680" t="str">
            <v>INICIAL</v>
          </cell>
          <cell r="H680">
            <v>45091</v>
          </cell>
          <cell r="I680" t="str">
            <v>MARÍA FERNANDA GARZÓN VARGAS</v>
          </cell>
          <cell r="J680" t="str">
            <v>CC</v>
          </cell>
          <cell r="K680">
            <v>1070955709</v>
          </cell>
          <cell r="L680">
            <v>7</v>
          </cell>
          <cell r="N680" t="str">
            <v>N</v>
          </cell>
          <cell r="O680" t="str">
            <v>N/A</v>
          </cell>
          <cell r="P680" t="str">
            <v>N/A</v>
          </cell>
          <cell r="Q680" t="str">
            <v>N/A</v>
          </cell>
          <cell r="R680">
            <v>45093</v>
          </cell>
          <cell r="S680">
            <v>45291</v>
          </cell>
          <cell r="T680">
            <v>198</v>
          </cell>
          <cell r="U680">
            <v>45291</v>
          </cell>
          <cell r="W680"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68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680">
            <v>93151501</v>
          </cell>
          <cell r="AA680">
            <v>41462296</v>
          </cell>
          <cell r="AB680">
            <v>41462296</v>
          </cell>
          <cell r="AM680">
            <v>5182787</v>
          </cell>
          <cell r="AQ680" t="str">
            <v>N/A</v>
          </cell>
          <cell r="AR680">
            <v>731</v>
          </cell>
          <cell r="AS680">
            <v>45065</v>
          </cell>
          <cell r="AT680">
            <v>124386888</v>
          </cell>
          <cell r="AU680">
            <v>10160</v>
          </cell>
          <cell r="AV680">
            <v>45092</v>
          </cell>
          <cell r="AW680">
            <v>41462296</v>
          </cell>
          <cell r="AX680" t="str">
            <v>A-02-02-02-008-003-01</v>
          </cell>
          <cell r="AY680" t="str">
            <v>SERVICIOS DE CONSULTORÍA EN ADMINISTRACIÓN Y SERVICIOS DE GESTIÓN; SERVICIOS DE TECNOLOGÍA DE LA INFORMACIÓN</v>
          </cell>
          <cell r="AZ680" t="str">
            <v>SEGUROS DEL ESTADO</v>
          </cell>
          <cell r="BA680" t="str">
            <v>14-44-101184942</v>
          </cell>
          <cell r="BB680">
            <v>45091</v>
          </cell>
          <cell r="BC680" t="str">
            <v>CUMPLIMIENTO</v>
          </cell>
          <cell r="BD680">
            <v>25</v>
          </cell>
          <cell r="BE680">
            <v>10365574</v>
          </cell>
          <cell r="BF680">
            <v>45091</v>
          </cell>
          <cell r="BG680">
            <v>45092</v>
          </cell>
          <cell r="BH680">
            <v>45493</v>
          </cell>
          <cell r="BI680">
            <v>45092</v>
          </cell>
          <cell r="BJ680" t="str">
            <v>D. OTRAS PRESTACIONES</v>
          </cell>
          <cell r="BK680" t="str">
            <v>MAURICIO PAEZ VILLALBA</v>
          </cell>
          <cell r="BL680"/>
          <cell r="BM680">
            <v>1010178182</v>
          </cell>
          <cell r="BN680" t="str">
            <v>GRUPO DE VERIFICACIÓN Y AUDITORÍA DE CUENTAS</v>
          </cell>
          <cell r="BO680" t="str">
            <v>GESTOR DE OPERACIONES</v>
          </cell>
          <cell r="BP680" t="str">
            <v>DIANA CAROLINA BONILLA RODRIGUEZ</v>
          </cell>
          <cell r="BQ680" t="str">
            <v>EN EJECUCION</v>
          </cell>
        </row>
        <row r="681">
          <cell r="C681">
            <v>370</v>
          </cell>
          <cell r="D681" t="str">
            <v>ADRES-CPS-370-2023</v>
          </cell>
          <cell r="E681" t="str">
            <v>CONTRATACION DIRECTA</v>
          </cell>
          <cell r="F681" t="str">
            <v>PRESTACION DE SERVICIOS PROFESIONALES</v>
          </cell>
          <cell r="G681" t="str">
            <v>INICIAL</v>
          </cell>
          <cell r="H681">
            <v>44964</v>
          </cell>
          <cell r="I681" t="str">
            <v>DIMAS ALEJANDRO VASQUEZ DE ALBA</v>
          </cell>
          <cell r="J681" t="str">
            <v>CC</v>
          </cell>
          <cell r="K681">
            <v>1022323140</v>
          </cell>
          <cell r="L681">
            <v>0</v>
          </cell>
          <cell r="M681" t="str">
            <v>Bogotá</v>
          </cell>
          <cell r="N681" t="str">
            <v>N</v>
          </cell>
          <cell r="O681" t="str">
            <v>N/A</v>
          </cell>
          <cell r="P681" t="str">
            <v>N/A</v>
          </cell>
          <cell r="Q681" t="str">
            <v>N/A</v>
          </cell>
          <cell r="R681">
            <v>44966</v>
          </cell>
          <cell r="S681">
            <v>45085</v>
          </cell>
          <cell r="T681">
            <v>180</v>
          </cell>
          <cell r="U681">
            <v>45146</v>
          </cell>
          <cell r="V681" t="str">
            <v>14 TP</v>
          </cell>
          <cell r="W681" t="str">
            <v>Prestar servicios profesionales en la producción y administración de contenidos de la intranet y apoyo de las funciones de gestión institucional de la ADRES</v>
          </cell>
          <cell r="X681" t="str">
            <v>1. Administrar los contenidos de la Intranet de la ADRES bajo la política de comunicaciones de la entidad. 2. Apoyar la actualización de los módulos de la Intranet de la ADRES en la plataforma Sharepoint de Microsoft. 3. Verificar que los contenidos y módulos de los portales web (externo e internos) de la ADRES cumplan con las normas vigentes de Gobierno en Línea, transparencia y participación ciudadana. 4. Estructurar estratégicas de mejoramiento de la Intranet de la ADRES para procurar el cumplimiento de las normas vigentes de Gobierno en Línea, transparencia y participación ciudadana. 5. Generar las respuestas oportunas a los requerimientos de ajustes de los módulos y publicación de contenido en la web e Intranet que realicen las diferentes dependencias de la ADRES. 6. Instruir a los colaboradores de la ADRES que contribuirán con la estrategia de coadministración de la Intranet de la entidad, sobre el manejo de la plataforma Sharepoint. 7. Coadyuvar la implementación y dar cumplimiento de los procesos institucionales establecidos para la administración de contenidos de los portales web de la ADRES. 8. Apoyar las actividades de comunicaciones internas y externas con la creación de contenidos, escritos, gráficos y audiovisuales que se requieran en la entidad. 9. Asistir a las reuniones (presenciales y virtuales) y demás eventos que convoquen las diferentes áreas de la ADRES, de acuerdo con las directrices de asesor de comunicaciones o quien haga sus veces. 10. Las demás que se deriven del objeto y naturaleza del contrato</v>
          </cell>
          <cell r="Y681">
            <v>43</v>
          </cell>
          <cell r="Z681">
            <v>80111620</v>
          </cell>
          <cell r="AA681">
            <v>18759144</v>
          </cell>
          <cell r="AB681">
            <v>18759144</v>
          </cell>
          <cell r="AC681"/>
          <cell r="AD681"/>
          <cell r="AE681"/>
          <cell r="AF681"/>
          <cell r="AG681">
            <v>45077</v>
          </cell>
          <cell r="AH681">
            <v>45146</v>
          </cell>
          <cell r="AI681">
            <v>45077</v>
          </cell>
          <cell r="AJ681">
            <v>9379572</v>
          </cell>
          <cell r="AK681">
            <v>45146</v>
          </cell>
          <cell r="AL681">
            <v>28138716</v>
          </cell>
          <cell r="AM681">
            <v>4689786</v>
          </cell>
          <cell r="AN681"/>
          <cell r="AO681"/>
          <cell r="AP681"/>
          <cell r="AQ681" t="str">
            <v>N/A</v>
          </cell>
          <cell r="AR681">
            <v>569</v>
          </cell>
          <cell r="AS681">
            <v>44960</v>
          </cell>
          <cell r="AT681">
            <v>18759144</v>
          </cell>
          <cell r="AU681">
            <v>2502</v>
          </cell>
          <cell r="AV681">
            <v>44965</v>
          </cell>
          <cell r="AW681">
            <v>18759144</v>
          </cell>
          <cell r="AX681" t="str">
            <v>A-02-02-02-008-003-01</v>
          </cell>
          <cell r="AY681" t="str">
            <v>SERVICIOS DE CONSULTORÍA EN ADMINISTRACIÓN Y SERVICIOS DE GESTIÓN; SERVICIOS DE TECNOLOGÍA DE LA INFORMACIÓN</v>
          </cell>
          <cell r="AZ681" t="str">
            <v>ASEGURADORA SOLIDARIA DE COLOMBIA</v>
          </cell>
          <cell r="BA681" t="str">
            <v>380-47-994000131888</v>
          </cell>
          <cell r="BB681">
            <v>44965</v>
          </cell>
          <cell r="BC681" t="str">
            <v>CUMPLIMIENTO</v>
          </cell>
          <cell r="BD681">
            <v>25</v>
          </cell>
          <cell r="BE681">
            <v>4689786</v>
          </cell>
          <cell r="BF681">
            <v>44964</v>
          </cell>
          <cell r="BG681">
            <v>44965</v>
          </cell>
          <cell r="BH681">
            <v>45270</v>
          </cell>
          <cell r="BI681">
            <v>44966</v>
          </cell>
          <cell r="BJ681" t="str">
            <v>D. GENERAL</v>
          </cell>
          <cell r="BK681" t="str">
            <v>JOHANNA ANDREA CONTRERAS VALDERRAMA-EDNA ZORAYA SANCHEZ GONZALEZ RAD 20231450013103 A PARTIR DEL 1 DE MARZO DE 2023-SONIA ALEJANDRA PERDOMO ARIAS RADICADO 20236400046233 A PARTIR DEL 18 DE JULIO DE 2023</v>
          </cell>
          <cell r="BL681" t="str">
            <v>EDNA ZORAYA SANCHEZ GONZALEZ RAD 20231450013103 A PARTIR DEL 1 DE MARZO DE 2023</v>
          </cell>
          <cell r="BM681">
            <v>1018428869</v>
          </cell>
          <cell r="BN681" t="str">
            <v>DIRECCION GENERAL</v>
          </cell>
          <cell r="BO681" t="str">
            <v>ASESORA</v>
          </cell>
          <cell r="BP681" t="str">
            <v>LAURA SANCHEZ SANTAMARIA</v>
          </cell>
          <cell r="BQ681" t="str">
            <v>TERMINADO</v>
          </cell>
          <cell r="BR681" t="str">
            <v>MASCULINO</v>
          </cell>
          <cell r="BS681" t="str">
            <v>Bogotá</v>
          </cell>
          <cell r="BT681" t="str">
            <v xml:space="preserve">Cra 5 No 23 – 29 Torre 1 Apt 502 </v>
          </cell>
          <cell r="BU681">
            <v>8915422</v>
          </cell>
          <cell r="BV681" t="str">
            <v>vasquezdealba@gmail.com</v>
          </cell>
          <cell r="BW681">
            <v>31505</v>
          </cell>
          <cell r="BX681">
            <v>45247</v>
          </cell>
          <cell r="BY681">
            <v>37</v>
          </cell>
          <cell r="BZ681" t="str">
            <v>SURA</v>
          </cell>
          <cell r="CA681" t="str">
            <v>PORVENIR</v>
          </cell>
          <cell r="CB681" t="str">
            <v>POSITIVA</v>
          </cell>
          <cell r="CC681" t="str">
            <v>COMUNICADORA SOCIAL-PERIODISTA-ESP EN ADMINISTRACI0N DE EMPRESAS</v>
          </cell>
          <cell r="CD681"/>
          <cell r="CE681"/>
          <cell r="CF681"/>
          <cell r="CG681"/>
          <cell r="CH681" t="str">
            <v>CO1.PCCNTR.4576825</v>
          </cell>
          <cell r="CI681"/>
          <cell r="CJ681"/>
          <cell r="CK681"/>
          <cell r="CL681"/>
          <cell r="CM681"/>
          <cell r="CN681"/>
          <cell r="CO681"/>
        </row>
        <row r="682">
          <cell r="C682">
            <v>420</v>
          </cell>
          <cell r="D682" t="str">
            <v>ADRES-CPS-420-2023</v>
          </cell>
          <cell r="E682" t="str">
            <v>CONTRATACION DIRECTA</v>
          </cell>
          <cell r="F682" t="str">
            <v>PRESTACION DE SERVICIOS DE APOYO A LA GESTION</v>
          </cell>
          <cell r="G682" t="str">
            <v>INICIAL</v>
          </cell>
          <cell r="H682">
            <v>45054</v>
          </cell>
          <cell r="I682" t="str">
            <v>MARIA FERNANDA OROZCO CASTELLANO</v>
          </cell>
          <cell r="J682" t="str">
            <v>CC</v>
          </cell>
          <cell r="K682">
            <v>1014190472</v>
          </cell>
          <cell r="L682">
            <v>9</v>
          </cell>
          <cell r="M682" t="str">
            <v>Bogotá</v>
          </cell>
          <cell r="N682" t="str">
            <v>N</v>
          </cell>
          <cell r="O682" t="str">
            <v>N/A</v>
          </cell>
          <cell r="P682" t="str">
            <v>N/A</v>
          </cell>
          <cell r="Q682" t="str">
            <v>N/A</v>
          </cell>
          <cell r="R682">
            <v>45057</v>
          </cell>
          <cell r="S682">
            <v>45291</v>
          </cell>
          <cell r="T682">
            <v>234</v>
          </cell>
          <cell r="U682">
            <v>45291</v>
          </cell>
          <cell r="V682" t="str">
            <v>15 TFTL/TL+4 ME O 6 SES+4 ME</v>
          </cell>
          <cell r="W68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68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682">
            <v>93151501</v>
          </cell>
          <cell r="AA682">
            <v>38460399</v>
          </cell>
          <cell r="AB682">
            <v>38460399</v>
          </cell>
          <cell r="AM682">
            <v>4048463</v>
          </cell>
          <cell r="AQ682" t="str">
            <v>N/A</v>
          </cell>
          <cell r="AR682">
            <v>605</v>
          </cell>
          <cell r="AS682">
            <v>45016</v>
          </cell>
          <cell r="AT682">
            <v>1999940748</v>
          </cell>
          <cell r="AU682">
            <v>8043</v>
          </cell>
          <cell r="AV682">
            <v>45056</v>
          </cell>
          <cell r="AW682">
            <v>38460399</v>
          </cell>
          <cell r="AX682" t="str">
            <v>A-02-02-02-008-003-01</v>
          </cell>
          <cell r="AY682" t="str">
            <v>SERVICIOS DE CONSULTORÍA EN ADMINISTRACIÓN Y SERVICIOS DE GESTIÓN; SERVICIOS DE TECNOLOGÍA DE LA INFORMACIÓN</v>
          </cell>
          <cell r="AZ682" t="str">
            <v>SEGUROS DEL ESTADO</v>
          </cell>
          <cell r="BA682" t="str">
            <v>14-44-101181752</v>
          </cell>
          <cell r="BB682">
            <v>45055</v>
          </cell>
          <cell r="BC682" t="str">
            <v>CUMPLIMIENTO</v>
          </cell>
          <cell r="BD682">
            <v>25</v>
          </cell>
          <cell r="BF682">
            <v>45054</v>
          </cell>
          <cell r="BG682">
            <v>45057</v>
          </cell>
          <cell r="BH682">
            <v>45483</v>
          </cell>
          <cell r="BI682">
            <v>45056</v>
          </cell>
          <cell r="BJ682" t="str">
            <v>D. OTRAS PRESTACIONES</v>
          </cell>
          <cell r="BK682" t="str">
            <v>CAMILO ALBERTO ALFARO JIMENEZ-EDINSON MAURICIO HERNANDEZ MANRIQUE RAD 20236400060953  A PARTIR DEL 29 DE SEPTIEMBRE AL 20 DE OCTUBRE</v>
          </cell>
          <cell r="BM682">
            <v>1020740232</v>
          </cell>
          <cell r="BN682" t="str">
            <v>GRUPO DE GESTIÓN DE RECONOCIMIENTOS</v>
          </cell>
          <cell r="BO682" t="str">
            <v>GESTOR DE OPERACIONES</v>
          </cell>
          <cell r="BP682" t="str">
            <v>KELLY JHOANA ITURRIAGO TORREGROSA</v>
          </cell>
          <cell r="BQ682" t="str">
            <v>EN EJECUCION</v>
          </cell>
          <cell r="BR682" t="str">
            <v>FEMENINO</v>
          </cell>
          <cell r="BS682" t="str">
            <v>Bogotá</v>
          </cell>
          <cell r="BT682" t="str">
            <v>Cra 101 # 82 – 49 Torre 2 Apto 310</v>
          </cell>
          <cell r="BU682">
            <v>3508097202</v>
          </cell>
          <cell r="BV682" t="str">
            <v>mafeoroca17@hotmail.com</v>
          </cell>
          <cell r="BW682">
            <v>32158</v>
          </cell>
          <cell r="BX682">
            <v>45247</v>
          </cell>
          <cell r="BY682">
            <v>35</v>
          </cell>
          <cell r="BZ682" t="str">
            <v>SALUD TOTAL</v>
          </cell>
          <cell r="CA682" t="str">
            <v>COLFONDOS</v>
          </cell>
          <cell r="CB682" t="str">
            <v>POSITIVA</v>
          </cell>
          <cell r="CC682" t="str">
            <v>BACHILLER ACADEMICO</v>
          </cell>
          <cell r="CH682" t="str">
            <v>CO1.PCCNTR.4921921</v>
          </cell>
        </row>
        <row r="683">
          <cell r="C683">
            <v>308</v>
          </cell>
          <cell r="D683" t="str">
            <v>ADRES-CPS-308-2023</v>
          </cell>
          <cell r="E683" t="str">
            <v>CONTRATACION DIRECTA</v>
          </cell>
          <cell r="F683" t="str">
            <v>PRESTACION DE SERVICIOS PROFESIONALES</v>
          </cell>
          <cell r="G683" t="str">
            <v>INICIAL</v>
          </cell>
          <cell r="H683">
            <v>44966</v>
          </cell>
          <cell r="I683" t="str">
            <v>JHON MAURICIO BOHORQUEZ MENDOZA</v>
          </cell>
          <cell r="J683" t="str">
            <v>CC</v>
          </cell>
          <cell r="K683">
            <v>1022341985</v>
          </cell>
          <cell r="L683">
            <v>3</v>
          </cell>
          <cell r="M683" t="str">
            <v>Bogotá</v>
          </cell>
          <cell r="N683" t="str">
            <v>N</v>
          </cell>
          <cell r="O683" t="str">
            <v>N/A</v>
          </cell>
          <cell r="P683" t="str">
            <v>N/A</v>
          </cell>
          <cell r="Q683" t="str">
            <v>N/A</v>
          </cell>
          <cell r="R683">
            <v>44970</v>
          </cell>
          <cell r="S683">
            <v>45089</v>
          </cell>
          <cell r="T683">
            <v>119</v>
          </cell>
          <cell r="U683">
            <v>45089</v>
          </cell>
          <cell r="V683" t="str">
            <v>13 TP+25 MEP</v>
          </cell>
          <cell r="W68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8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683">
            <v>242</v>
          </cell>
          <cell r="Z683">
            <v>93151501</v>
          </cell>
          <cell r="AA683">
            <v>20731148</v>
          </cell>
          <cell r="AB683">
            <v>20731148</v>
          </cell>
          <cell r="AM683">
            <v>5182787</v>
          </cell>
          <cell r="AQ683" t="str">
            <v>N/A</v>
          </cell>
          <cell r="AR683">
            <v>449</v>
          </cell>
          <cell r="AS683">
            <v>44936</v>
          </cell>
          <cell r="AT683">
            <v>539009848</v>
          </cell>
          <cell r="AU683">
            <v>2547</v>
          </cell>
          <cell r="AV683">
            <v>44966</v>
          </cell>
          <cell r="AW683">
            <v>20731148</v>
          </cell>
          <cell r="AX683" t="str">
            <v>A-02-02-02-008-003-01</v>
          </cell>
          <cell r="AY683" t="str">
            <v>SERVICIOS DE CONSULTORÍA EN ADMINISTRACIÓN Y SERVICIOS DE GESTIÓN; SERVICIOS DE TECNOLOGÍA DE LA INFORMACIÓN</v>
          </cell>
          <cell r="AZ683" t="str">
            <v>ASEGURADORA SOLIDARIA DE COLOMBIA</v>
          </cell>
          <cell r="BA683" t="str">
            <v>340-47-994000043035</v>
          </cell>
          <cell r="BB683">
            <v>44966</v>
          </cell>
          <cell r="BC683" t="str">
            <v>CUMPLIMIENTO</v>
          </cell>
          <cell r="BD683">
            <v>25</v>
          </cell>
          <cell r="BE683">
            <v>5182787</v>
          </cell>
          <cell r="BF683">
            <v>44966</v>
          </cell>
          <cell r="BG683">
            <v>44967</v>
          </cell>
          <cell r="BH683">
            <v>45280</v>
          </cell>
          <cell r="BI683">
            <v>44968</v>
          </cell>
          <cell r="BJ683" t="str">
            <v>D. OTRAS PRESTACIONES</v>
          </cell>
          <cell r="BK683" t="str">
            <v>LEIDY JANNETH LUIS CUERVO</v>
          </cell>
          <cell r="BM683">
            <v>53062135</v>
          </cell>
          <cell r="BN683" t="str">
            <v>GRUPO DE VALIDACIÓN DE RESULTADOS DE AUDITORÍA</v>
          </cell>
          <cell r="BO683" t="str">
            <v>GESTOR DE OPERACIONES</v>
          </cell>
          <cell r="BP683" t="str">
            <v>ROSA ELIANA RODRIGUEZ BERNAL</v>
          </cell>
          <cell r="BQ683" t="str">
            <v>TERMINADO</v>
          </cell>
          <cell r="BR683" t="str">
            <v>MASCULINO</v>
          </cell>
          <cell r="BS683" t="str">
            <v>Bogotá</v>
          </cell>
          <cell r="BT683" t="str">
            <v>Cl 70A No 17 - 28</v>
          </cell>
          <cell r="BU683">
            <v>3007173210</v>
          </cell>
          <cell r="BV683" t="str">
            <v>mauriciob87@hotmail.com</v>
          </cell>
          <cell r="BW683">
            <v>32132</v>
          </cell>
          <cell r="BX683">
            <v>45247</v>
          </cell>
          <cell r="BY683">
            <v>35</v>
          </cell>
          <cell r="CA683" t="str">
            <v>PORVENIR</v>
          </cell>
          <cell r="CB683" t="str">
            <v>POSITIVA</v>
          </cell>
          <cell r="CC683" t="str">
            <v>ADM SALUD OCUPACIONAL</v>
          </cell>
          <cell r="CH683" t="str">
            <v>CO1.PCCNTR.4592588</v>
          </cell>
        </row>
        <row r="684">
          <cell r="C684">
            <v>550</v>
          </cell>
          <cell r="D684" t="str">
            <v>ADRES-CPS-550-2023</v>
          </cell>
          <cell r="E684" t="str">
            <v>CONTRATACION DIRECTA</v>
          </cell>
          <cell r="F684" t="str">
            <v>PRESTACION DE SERVICIOS PROFESIONALES</v>
          </cell>
          <cell r="G684" t="str">
            <v>INICIAL</v>
          </cell>
          <cell r="H684">
            <v>45064</v>
          </cell>
          <cell r="I684" t="str">
            <v>MARIA JOSE MURGAS ROBLES</v>
          </cell>
          <cell r="J684" t="str">
            <v>CC</v>
          </cell>
          <cell r="K684">
            <v>1065658800</v>
          </cell>
          <cell r="L684">
            <v>8</v>
          </cell>
          <cell r="M684" t="str">
            <v>Bogotá</v>
          </cell>
          <cell r="N684" t="str">
            <v>N</v>
          </cell>
          <cell r="O684" t="str">
            <v>N/A</v>
          </cell>
          <cell r="P684" t="str">
            <v>N/A</v>
          </cell>
          <cell r="Q684" t="str">
            <v>N/A</v>
          </cell>
          <cell r="R684">
            <v>45065</v>
          </cell>
          <cell r="S684">
            <v>45291</v>
          </cell>
          <cell r="T684">
            <v>226</v>
          </cell>
          <cell r="U684">
            <v>45291</v>
          </cell>
          <cell r="V684">
            <v>11</v>
          </cell>
          <cell r="W684"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684"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684">
            <v>93151501</v>
          </cell>
          <cell r="AA684">
            <v>55656000</v>
          </cell>
          <cell r="AB684">
            <v>55656000</v>
          </cell>
          <cell r="AM684">
            <v>6976000</v>
          </cell>
          <cell r="AQ684" t="str">
            <v>N/A</v>
          </cell>
          <cell r="AR684">
            <v>664</v>
          </cell>
          <cell r="AS684">
            <v>45056</v>
          </cell>
          <cell r="AT684">
            <v>390656000</v>
          </cell>
          <cell r="AU684">
            <v>8126</v>
          </cell>
          <cell r="AV684">
            <v>45064</v>
          </cell>
          <cell r="AW684">
            <v>55656000</v>
          </cell>
          <cell r="AX684" t="str">
            <v>A-02-02-02-008-002-01</v>
          </cell>
          <cell r="AY684" t="str">
            <v>SERVICIOS JURÍDICOS</v>
          </cell>
          <cell r="AZ684" t="str">
            <v>SEGUROS DEL ESTADO</v>
          </cell>
          <cell r="BA684" t="str">
            <v>33-46-101051060</v>
          </cell>
          <cell r="BB684">
            <v>45064</v>
          </cell>
          <cell r="BC684" t="str">
            <v>CUMPLIMIENTO</v>
          </cell>
          <cell r="BD684">
            <v>25</v>
          </cell>
          <cell r="BE684">
            <v>13914000</v>
          </cell>
          <cell r="BF684">
            <v>45064</v>
          </cell>
          <cell r="BG684">
            <v>45064</v>
          </cell>
          <cell r="BH684">
            <v>45478</v>
          </cell>
          <cell r="BI684">
            <v>45065</v>
          </cell>
          <cell r="BJ684" t="str">
            <v>O. ASESORA JURIDICA</v>
          </cell>
          <cell r="BK684" t="str">
            <v>JULIO EDUARDO RODRIGUEZ ALVARADO</v>
          </cell>
          <cell r="BL684"/>
          <cell r="BM684">
            <v>1085251376</v>
          </cell>
          <cell r="BN684" t="str">
            <v>GRUPO DE ACCIONES CONSTITUCIONALES Y TUTELAS</v>
          </cell>
          <cell r="BO684" t="str">
            <v>COORDINADOR</v>
          </cell>
          <cell r="BP684" t="str">
            <v>JUAN CAMILO MARTINEZ RODRIGUEZ</v>
          </cell>
          <cell r="BQ684" t="str">
            <v>EN EJECUCION</v>
          </cell>
        </row>
        <row r="685">
          <cell r="C685">
            <v>70</v>
          </cell>
          <cell r="D685" t="str">
            <v>ADRES-CPS-070-2023</v>
          </cell>
          <cell r="E685" t="str">
            <v>CONTRATACION DIRECTA</v>
          </cell>
          <cell r="F685" t="str">
            <v>PRESTACION DE SERVICIOS PROFESIONALES</v>
          </cell>
          <cell r="G685" t="str">
            <v>INICIAL</v>
          </cell>
          <cell r="H685">
            <v>44950</v>
          </cell>
          <cell r="I685" t="str">
            <v>CESAR AUGUSTO NICOL VALENCIA</v>
          </cell>
          <cell r="J685" t="str">
            <v>CC</v>
          </cell>
          <cell r="K685">
            <v>1022342855</v>
          </cell>
          <cell r="L685">
            <v>9</v>
          </cell>
          <cell r="M685" t="str">
            <v>Bogotá</v>
          </cell>
          <cell r="N685" t="str">
            <v>N</v>
          </cell>
          <cell r="O685" t="str">
            <v>N/A</v>
          </cell>
          <cell r="P685" t="str">
            <v>N/A</v>
          </cell>
          <cell r="Q685" t="str">
            <v>N/A</v>
          </cell>
          <cell r="R685">
            <v>44952</v>
          </cell>
          <cell r="S685">
            <v>45071</v>
          </cell>
          <cell r="T685">
            <v>119</v>
          </cell>
          <cell r="U685">
            <v>45071</v>
          </cell>
          <cell r="V685" t="str">
            <v>13 TP+25 MEP</v>
          </cell>
          <cell r="W68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8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685">
            <v>335</v>
          </cell>
          <cell r="Z685">
            <v>93151501</v>
          </cell>
          <cell r="AA685">
            <v>20731148</v>
          </cell>
          <cell r="AB685">
            <v>20731148</v>
          </cell>
          <cell r="AM685">
            <v>5182787</v>
          </cell>
          <cell r="AQ685" t="str">
            <v>N/A</v>
          </cell>
          <cell r="AR685">
            <v>440</v>
          </cell>
          <cell r="AS685">
            <v>44936</v>
          </cell>
          <cell r="AT685">
            <v>684127884</v>
          </cell>
          <cell r="AU685">
            <v>498</v>
          </cell>
          <cell r="AV685">
            <v>44950</v>
          </cell>
          <cell r="AW685">
            <v>20731148</v>
          </cell>
          <cell r="AX685" t="str">
            <v>A-02-02-02-008-003-01</v>
          </cell>
          <cell r="AY685" t="str">
            <v>SERVICIOS DE CONSULTORÍA EN ADMINISTRACIÓN Y SERVICIOS DE GESTIÓN; SERVICIOS DE TECNOLOGÍA DE LA INFORMACIÓN</v>
          </cell>
          <cell r="AZ685" t="str">
            <v>SEGUROS DEL ESTADO</v>
          </cell>
          <cell r="BA685" t="str">
            <v>14-46-101084183</v>
          </cell>
          <cell r="BB685">
            <v>44951</v>
          </cell>
          <cell r="BC685" t="str">
            <v>CUMPLIMIENTO</v>
          </cell>
          <cell r="BD685">
            <v>25</v>
          </cell>
          <cell r="BE685">
            <v>5182787</v>
          </cell>
          <cell r="BF685">
            <v>44950</v>
          </cell>
          <cell r="BG685">
            <v>44951</v>
          </cell>
          <cell r="BH685">
            <v>45290</v>
          </cell>
          <cell r="BI685">
            <v>44952</v>
          </cell>
          <cell r="BJ685" t="str">
            <v>D. OTRAS PRESTACIONES</v>
          </cell>
          <cell r="BK685" t="str">
            <v>WILLIAM ENRIQUE TORRES RODRIGUEZ</v>
          </cell>
          <cell r="BL685"/>
          <cell r="BM685">
            <v>11275886</v>
          </cell>
          <cell r="BN685" t="str">
            <v>GRUPO DE VERIFICACION Y AUDITORIA DE CUENTAS</v>
          </cell>
          <cell r="BO685" t="str">
            <v>GESTOR DE OPERACIONES</v>
          </cell>
          <cell r="BP685" t="str">
            <v>ESPERANZA RODRIGUEZ ROLDAN</v>
          </cell>
          <cell r="BQ685" t="str">
            <v>TERMINADO</v>
          </cell>
          <cell r="BR685" t="str">
            <v>MASCULINO</v>
          </cell>
          <cell r="BS685" t="str">
            <v>Bogotá</v>
          </cell>
          <cell r="BT685" t="str">
            <v>Cll 2 N 68C 11 Piso 3</v>
          </cell>
          <cell r="BU685">
            <v>3004214158</v>
          </cell>
          <cell r="BV685" t="str">
            <v>cesar_nicol@hotmail.com</v>
          </cell>
          <cell r="BW685">
            <v>32115</v>
          </cell>
          <cell r="BX685">
            <v>45247</v>
          </cell>
          <cell r="BY685">
            <v>35</v>
          </cell>
          <cell r="BZ685" t="str">
            <v>SURA</v>
          </cell>
          <cell r="CA685" t="str">
            <v>PROTECCION</v>
          </cell>
          <cell r="CB685" t="str">
            <v>POSITIVA</v>
          </cell>
          <cell r="CC685" t="str">
            <v>ADM DE EMPRESAS</v>
          </cell>
          <cell r="CH685" t="str">
            <v>CO1.PCCNTR.4454849</v>
          </cell>
        </row>
        <row r="686">
          <cell r="C686">
            <v>472</v>
          </cell>
          <cell r="D686" t="str">
            <v>ADRES-CPS-472-2023</v>
          </cell>
          <cell r="E686" t="str">
            <v>CONTRATACION DIRECTA</v>
          </cell>
          <cell r="F686" t="str">
            <v>PRESTACION DE SERVICIOS PROFESIONALES</v>
          </cell>
          <cell r="G686" t="str">
            <v>INICIAL</v>
          </cell>
          <cell r="H686">
            <v>45056</v>
          </cell>
          <cell r="I686" t="str">
            <v>MARIA MARGARITA ROSA FLÓREZ TRUJILLO</v>
          </cell>
          <cell r="J686" t="str">
            <v>CC</v>
          </cell>
          <cell r="K686">
            <v>1032406544</v>
          </cell>
          <cell r="L686">
            <v>6</v>
          </cell>
          <cell r="M686" t="str">
            <v>Bogotá</v>
          </cell>
          <cell r="N686" t="str">
            <v>N</v>
          </cell>
          <cell r="O686" t="str">
            <v>N/A</v>
          </cell>
          <cell r="P686" t="str">
            <v>N/A</v>
          </cell>
          <cell r="Q686" t="str">
            <v>N/A</v>
          </cell>
          <cell r="R686">
            <v>45057</v>
          </cell>
          <cell r="S686">
            <v>45291</v>
          </cell>
          <cell r="T686">
            <v>234</v>
          </cell>
          <cell r="U686">
            <v>45291</v>
          </cell>
          <cell r="V686" t="str">
            <v>13 TP+25 MEP</v>
          </cell>
          <cell r="W686"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68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686">
            <v>93151501</v>
          </cell>
          <cell r="AA686">
            <v>49236477</v>
          </cell>
          <cell r="AB686">
            <v>49236477</v>
          </cell>
          <cell r="AM686">
            <v>5182787</v>
          </cell>
          <cell r="AQ686" t="str">
            <v>N/A</v>
          </cell>
          <cell r="AR686">
            <v>604</v>
          </cell>
          <cell r="AS686">
            <v>45016</v>
          </cell>
          <cell r="AT686">
            <v>2806479189</v>
          </cell>
          <cell r="AU686">
            <v>8049</v>
          </cell>
          <cell r="AV686">
            <v>45056</v>
          </cell>
          <cell r="AW686">
            <v>49236477</v>
          </cell>
          <cell r="AX686" t="str">
            <v>A-02-02-02-008-003-01</v>
          </cell>
          <cell r="AY686" t="str">
            <v>SERVICIOS DE CONSULTORÍA EN ADMINISTRACIÓN Y SERVICIOS DE GESTIÓN; SERVICIOS DE TECNOLOGÍA DE LA INFORMACIÓN</v>
          </cell>
          <cell r="AZ686" t="str">
            <v>SEGUROS DEL ESTADO</v>
          </cell>
          <cell r="BA686" t="str">
            <v>61-46-101021475</v>
          </cell>
          <cell r="BB686">
            <v>45056</v>
          </cell>
          <cell r="BC686" t="str">
            <v>CUMPLIMIENTO</v>
          </cell>
          <cell r="BD686">
            <v>25</v>
          </cell>
          <cell r="BE686">
            <v>12309119.25</v>
          </cell>
          <cell r="BF686">
            <v>45056</v>
          </cell>
          <cell r="BG686">
            <v>45057</v>
          </cell>
          <cell r="BH686">
            <v>45477</v>
          </cell>
          <cell r="BI686">
            <v>45057</v>
          </cell>
          <cell r="BJ686" t="str">
            <v>D. OTRAS PRESTACIONES</v>
          </cell>
          <cell r="BK686" t="str">
            <v>RENA LISAG MORALES HERNANDEZ</v>
          </cell>
          <cell r="BL686"/>
          <cell r="BM686">
            <v>53139056</v>
          </cell>
          <cell r="BN686" t="str">
            <v>GRUPO DE GESTIÓN DE RECONOCIMIENTOS</v>
          </cell>
          <cell r="BO686" t="str">
            <v>GESTOR DE OPERACIONES</v>
          </cell>
          <cell r="BP686" t="str">
            <v>DIANA CAROLINA BONILLA RODRIGUEZ</v>
          </cell>
          <cell r="BQ686" t="str">
            <v>EN EJECUCION</v>
          </cell>
          <cell r="BR686" t="str">
            <v>FEMENINO</v>
          </cell>
          <cell r="BS686" t="str">
            <v>Bogotá</v>
          </cell>
          <cell r="BT686" t="str">
            <v>Cra 2 N 16 A 38 104 TORRE 2</v>
          </cell>
          <cell r="BU686">
            <v>6619603</v>
          </cell>
          <cell r="BV686" t="str">
            <v>titaflorez1004@hotmail.com</v>
          </cell>
          <cell r="BW686">
            <v>31870</v>
          </cell>
          <cell r="BX686">
            <v>45247</v>
          </cell>
          <cell r="BY686">
            <v>36</v>
          </cell>
          <cell r="BZ686" t="str">
            <v>FAMISANAR</v>
          </cell>
          <cell r="CA686" t="str">
            <v>PORVENIR</v>
          </cell>
          <cell r="CB686" t="str">
            <v>POSITIVA</v>
          </cell>
          <cell r="CC686" t="str">
            <v>ABOGADA</v>
          </cell>
          <cell r="CH686" t="str">
            <v>CO1.PCCNTR.4920178</v>
          </cell>
        </row>
        <row r="687">
          <cell r="C687">
            <v>340</v>
          </cell>
          <cell r="D687" t="str">
            <v>ADRES-CPS-340-2023</v>
          </cell>
          <cell r="E687" t="str">
            <v>CONTRATACION DIRECTA</v>
          </cell>
          <cell r="F687" t="str">
            <v>PRESTACION DE SERVICIOS DE APOYO A LA GESTION</v>
          </cell>
          <cell r="G687" t="str">
            <v>INICIAL</v>
          </cell>
          <cell r="H687">
            <v>44965</v>
          </cell>
          <cell r="I687" t="str">
            <v>VIVIANA ANDREA CORREA JIMENEZ</v>
          </cell>
          <cell r="J687" t="str">
            <v>CC</v>
          </cell>
          <cell r="K687">
            <v>1022349594</v>
          </cell>
          <cell r="L687">
            <v>3</v>
          </cell>
          <cell r="M687" t="str">
            <v>Bogotá</v>
          </cell>
          <cell r="N687" t="str">
            <v>N</v>
          </cell>
          <cell r="O687" t="str">
            <v>N/A</v>
          </cell>
          <cell r="P687" t="str">
            <v>N/A</v>
          </cell>
          <cell r="Q687" t="str">
            <v>N/A</v>
          </cell>
          <cell r="R687">
            <v>44967</v>
          </cell>
          <cell r="S687">
            <v>45086</v>
          </cell>
          <cell r="T687">
            <v>119</v>
          </cell>
          <cell r="U687">
            <v>45086</v>
          </cell>
          <cell r="V687" t="str">
            <v>15 TFTL/TL+4 ME O 6 SES+4 ME</v>
          </cell>
          <cell r="W68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8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687">
            <v>296</v>
          </cell>
          <cell r="Z687">
            <v>93151501</v>
          </cell>
          <cell r="AA687">
            <v>16193852</v>
          </cell>
          <cell r="AB687">
            <v>16193852</v>
          </cell>
          <cell r="AC687"/>
          <cell r="AD687"/>
          <cell r="AE687"/>
          <cell r="AF687"/>
          <cell r="AG687"/>
          <cell r="AH687"/>
          <cell r="AI687"/>
          <cell r="AJ687"/>
          <cell r="AK687"/>
          <cell r="AL687"/>
          <cell r="AM687">
            <v>4048463</v>
          </cell>
          <cell r="AN687"/>
          <cell r="AO687"/>
          <cell r="AP687"/>
          <cell r="AQ687" t="str">
            <v>N/A</v>
          </cell>
          <cell r="AR687">
            <v>432</v>
          </cell>
          <cell r="AS687">
            <v>44936</v>
          </cell>
          <cell r="AT687">
            <v>615366376</v>
          </cell>
          <cell r="AU687">
            <v>2513</v>
          </cell>
          <cell r="AV687">
            <v>44965</v>
          </cell>
          <cell r="AW687">
            <v>16193852</v>
          </cell>
          <cell r="AX687" t="str">
            <v>A-02-02-02-008-003-01</v>
          </cell>
          <cell r="AY687" t="str">
            <v>SERVICIOS DE CONSULTORÍA EN ADMINISTRACIÓN Y SERVICIOS DE GESTIÓN; SERVICIOS DE TECNOLOGÍA DE LA INFORMACIÓN</v>
          </cell>
          <cell r="AZ687" t="str">
            <v>SEGUROS DEL ESTADO</v>
          </cell>
          <cell r="BA687" t="str">
            <v>17-46-101024348</v>
          </cell>
          <cell r="BB687">
            <v>44966</v>
          </cell>
          <cell r="BC687" t="str">
            <v>CUMPLIMIENTO</v>
          </cell>
          <cell r="BD687">
            <v>25</v>
          </cell>
          <cell r="BE687">
            <v>4048463</v>
          </cell>
          <cell r="BF687">
            <v>44966</v>
          </cell>
          <cell r="BG687">
            <v>44967</v>
          </cell>
          <cell r="BH687">
            <v>45267</v>
          </cell>
          <cell r="BI687">
            <v>44964</v>
          </cell>
          <cell r="BJ687" t="str">
            <v>D. OTRAS PRESTACIONES</v>
          </cell>
          <cell r="BK687" t="str">
            <v>ANDREA RODRIGUEZ SIERRA</v>
          </cell>
          <cell r="BL687"/>
          <cell r="BM687">
            <v>52394998</v>
          </cell>
          <cell r="BN687" t="str">
            <v>GRUPO DE VERIFICACION Y AUDITORIA DE CUENTAS</v>
          </cell>
          <cell r="BO687" t="str">
            <v>GESTOR DE OPERACIONES</v>
          </cell>
          <cell r="BP687" t="str">
            <v>JOSE WILLMAN TORRRES GOMEZ</v>
          </cell>
          <cell r="BQ687" t="str">
            <v>TERMINADO</v>
          </cell>
          <cell r="BR687" t="str">
            <v>FEMENINO</v>
          </cell>
          <cell r="BS687" t="str">
            <v>Soacha</v>
          </cell>
          <cell r="BT687" t="str">
            <v>Cl 15A 36 103 TO 10-204 Ciudad Verde</v>
          </cell>
          <cell r="BU687">
            <v>3016652742</v>
          </cell>
          <cell r="BV687" t="str">
            <v>andrrea_1713@hotmail.com</v>
          </cell>
          <cell r="BW687">
            <v>31335</v>
          </cell>
          <cell r="BX687">
            <v>45247</v>
          </cell>
          <cell r="BY687">
            <v>38</v>
          </cell>
          <cell r="BZ687" t="str">
            <v>SALUD TOTAL</v>
          </cell>
          <cell r="CA687" t="str">
            <v>PORVENIR</v>
          </cell>
          <cell r="CB687" t="str">
            <v>POSITIVA</v>
          </cell>
          <cell r="CC687" t="str">
            <v>AUXILIAR ADTIVO EN SALUD</v>
          </cell>
          <cell r="CD687"/>
          <cell r="CE687"/>
          <cell r="CF687"/>
          <cell r="CG687"/>
          <cell r="CH687" t="str">
            <v>CO1.PCCNTR.4576957</v>
          </cell>
          <cell r="CI687"/>
          <cell r="CJ687"/>
          <cell r="CK687"/>
          <cell r="CL687"/>
          <cell r="CM687"/>
          <cell r="CN687"/>
          <cell r="CO687"/>
        </row>
        <row r="688">
          <cell r="C688">
            <v>812</v>
          </cell>
          <cell r="D688" t="str">
            <v>ADRES-CPS-812-2023</v>
          </cell>
          <cell r="E688" t="str">
            <v>CONTRATACION DIRECTA</v>
          </cell>
          <cell r="F688" t="str">
            <v>PRESTACION DE SERVICIOS PROFESIONALES</v>
          </cell>
          <cell r="G688" t="str">
            <v>INICIAL</v>
          </cell>
          <cell r="H688">
            <v>45097</v>
          </cell>
          <cell r="I688" t="str">
            <v>MARIA MERCEDES GRIMALDO GOMEZ</v>
          </cell>
          <cell r="J688" t="str">
            <v>CC</v>
          </cell>
          <cell r="K688">
            <v>52709194</v>
          </cell>
          <cell r="L688">
            <v>4</v>
          </cell>
          <cell r="N688" t="str">
            <v>N</v>
          </cell>
          <cell r="O688" t="str">
            <v>N/A</v>
          </cell>
          <cell r="P688" t="str">
            <v>N/A</v>
          </cell>
          <cell r="Q688" t="str">
            <v>N/A</v>
          </cell>
          <cell r="R688">
            <v>45099</v>
          </cell>
          <cell r="S688">
            <v>45291</v>
          </cell>
          <cell r="T688">
            <v>192</v>
          </cell>
          <cell r="U688">
            <v>45291</v>
          </cell>
          <cell r="W688" t="str">
            <v>Prestar servicios profesionales para ejercer la representación administrativa, prejudicial y judicial en los procesos en que sea parte la Administradora de los Recursos del Sistema General de Seguridad Social en Salud – ADRES o contra el entonces FOSYGA, como son los procesos liquidatorios, así como tramitar consultas y peticiones de carácter jurídico y requerimientos de entes de control</v>
          </cell>
          <cell r="X688"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Ejercer la representación prejudicial, extrajudicial y judicial de la ADRES dentro de los términos legales, adelantando las actuaciones necesarias dentro de los procesos judiciales que versen sobre entidades liquidadas o en proceso de liquidación y que hagan parte del sistema general de seguridad social en salud. 3. Allegar y solicitar la práctica de las pruebas que correspondan, en las etapas procesales apropiadas dentro de las diligencias administrativas y judiciales en los procesos en los cuales ejerza la Defensa Judicial de la entidad.3.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688">
            <v>85101702</v>
          </cell>
          <cell r="AA688">
            <v>48832000</v>
          </cell>
          <cell r="AB688">
            <v>48832000</v>
          </cell>
          <cell r="AM688">
            <v>6976000</v>
          </cell>
          <cell r="AQ688" t="str">
            <v>N/A</v>
          </cell>
          <cell r="AR688">
            <v>766</v>
          </cell>
          <cell r="AS688">
            <v>45071</v>
          </cell>
          <cell r="AT688">
            <v>48832000</v>
          </cell>
          <cell r="AU688">
            <v>10228</v>
          </cell>
          <cell r="AV688">
            <v>45098</v>
          </cell>
          <cell r="AW688">
            <v>48832000</v>
          </cell>
          <cell r="AX688" t="str">
            <v>A-02-02-02-008-002-01</v>
          </cell>
          <cell r="AY688" t="str">
            <v>SERVICIOS JURÍDICOS</v>
          </cell>
          <cell r="AZ688" t="str">
            <v>SEGUROS DEL ESTADO</v>
          </cell>
          <cell r="BA688" t="str">
            <v>33-46-101051936</v>
          </cell>
          <cell r="BB688">
            <v>45097</v>
          </cell>
          <cell r="BC688" t="str">
            <v>CUMPLIMIENTO</v>
          </cell>
          <cell r="BD688">
            <v>25</v>
          </cell>
          <cell r="BE688">
            <v>12208000</v>
          </cell>
          <cell r="BF688">
            <v>45097</v>
          </cell>
          <cell r="BG688">
            <v>45098</v>
          </cell>
          <cell r="BH688">
            <v>45473</v>
          </cell>
          <cell r="BI688">
            <v>45099</v>
          </cell>
          <cell r="BJ688" t="str">
            <v>O. ASESORA JURIDICA</v>
          </cell>
          <cell r="BK688" t="str">
            <v>CRISTIAN DAVID PAEZ PAEZ</v>
          </cell>
          <cell r="BM688">
            <v>1049614764</v>
          </cell>
          <cell r="BN688" t="str">
            <v>GRUPO DE REPRESENTACION JUDICIAL</v>
          </cell>
          <cell r="BO688" t="str">
            <v>GESTOR DE OPERACIONES</v>
          </cell>
          <cell r="BP688" t="str">
            <v>ESPERANZA RODRIGUEZ ROLDAN</v>
          </cell>
          <cell r="BQ688" t="str">
            <v>EN EJECUCION</v>
          </cell>
        </row>
        <row r="689">
          <cell r="C689">
            <v>352</v>
          </cell>
          <cell r="D689" t="str">
            <v>ADRES-CPS-352-2023</v>
          </cell>
          <cell r="E689" t="str">
            <v>CONTRATACION DIRECTA</v>
          </cell>
          <cell r="F689" t="str">
            <v>PRESTACION DE SERVICIOS DE APOYO A LA GESTION</v>
          </cell>
          <cell r="G689" t="str">
            <v>INICIAL</v>
          </cell>
          <cell r="H689">
            <v>44965</v>
          </cell>
          <cell r="I689" t="str">
            <v>EDNA CAROLINA SANABRIA AREVALO</v>
          </cell>
          <cell r="J689" t="str">
            <v>CC</v>
          </cell>
          <cell r="K689">
            <v>1022368199</v>
          </cell>
          <cell r="L689">
            <v>8</v>
          </cell>
          <cell r="M689" t="str">
            <v>Bogotá</v>
          </cell>
          <cell r="N689" t="str">
            <v>N</v>
          </cell>
          <cell r="O689" t="str">
            <v>N/A</v>
          </cell>
          <cell r="P689" t="str">
            <v>N/A</v>
          </cell>
          <cell r="Q689" t="str">
            <v>N/A</v>
          </cell>
          <cell r="R689">
            <v>44971</v>
          </cell>
          <cell r="S689">
            <v>45090</v>
          </cell>
          <cell r="T689">
            <v>119</v>
          </cell>
          <cell r="U689">
            <v>45090</v>
          </cell>
          <cell r="V689" t="str">
            <v>15 TFTL/TL+4 ME O 6 SES+4 ME</v>
          </cell>
          <cell r="W68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8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689">
            <v>308</v>
          </cell>
          <cell r="Z689">
            <v>93151501</v>
          </cell>
          <cell r="AA689">
            <v>16193852</v>
          </cell>
          <cell r="AB689">
            <v>16193852</v>
          </cell>
          <cell r="AC689"/>
          <cell r="AD689"/>
          <cell r="AE689"/>
          <cell r="AF689"/>
          <cell r="AG689"/>
          <cell r="AH689"/>
          <cell r="AI689"/>
          <cell r="AJ689"/>
          <cell r="AK689"/>
          <cell r="AL689"/>
          <cell r="AM689">
            <v>4048463</v>
          </cell>
          <cell r="AN689"/>
          <cell r="AO689"/>
          <cell r="AP689"/>
          <cell r="AQ689" t="str">
            <v>N/A</v>
          </cell>
          <cell r="AR689">
            <v>432</v>
          </cell>
          <cell r="AS689">
            <v>44936</v>
          </cell>
          <cell r="AT689">
            <v>615366376</v>
          </cell>
          <cell r="AU689">
            <v>2524</v>
          </cell>
          <cell r="AV689">
            <v>44965</v>
          </cell>
          <cell r="AW689">
            <v>16193852</v>
          </cell>
          <cell r="AX689" t="str">
            <v>A-02-02-02-008-003-01</v>
          </cell>
          <cell r="AY689" t="str">
            <v>SERVICIOS DE CONSULTORÍA EN ADMINISTRACIÓN Y SERVICIOS DE GESTIÓN; SERVICIOS DE TECNOLOGÍA DE LA INFORMACIÓN</v>
          </cell>
          <cell r="AZ689" t="str">
            <v>SURAMERICANA</v>
          </cell>
          <cell r="BA689" t="str">
            <v>3558085-2</v>
          </cell>
          <cell r="BB689">
            <v>44967</v>
          </cell>
          <cell r="BC689" t="str">
            <v>CUMPLIMIENTO</v>
          </cell>
          <cell r="BD689">
            <v>25</v>
          </cell>
          <cell r="BE689">
            <v>4048463</v>
          </cell>
          <cell r="BF689">
            <v>44965</v>
          </cell>
          <cell r="BG689">
            <v>44967</v>
          </cell>
          <cell r="BH689">
            <v>45275</v>
          </cell>
          <cell r="BI689">
            <v>44964</v>
          </cell>
          <cell r="BJ689" t="str">
            <v>D. OTRAS PRESTACIONES</v>
          </cell>
          <cell r="BK689" t="str">
            <v>RENA LISAG MORALES HERNANDEZ</v>
          </cell>
          <cell r="BL689"/>
          <cell r="BM689">
            <v>53139056</v>
          </cell>
          <cell r="BN689" t="str">
            <v>GRUPO DE GESTIÓN DE RECONOCIMIENTOS</v>
          </cell>
          <cell r="BO689" t="str">
            <v>GESTOR DE OPERACIONES</v>
          </cell>
          <cell r="BP689" t="str">
            <v>JOSE WILLMAN TORRRES GOMEZ</v>
          </cell>
          <cell r="BQ689" t="str">
            <v>TERMINADO</v>
          </cell>
          <cell r="BR689" t="str">
            <v>FEMENINO</v>
          </cell>
          <cell r="BS689" t="str">
            <v>Bogotá</v>
          </cell>
          <cell r="BT689" t="str">
            <v>Cra 67 N 58-31</v>
          </cell>
          <cell r="BU689">
            <v>3192508373</v>
          </cell>
          <cell r="BV689" t="str">
            <v>krito2209@gmail.com</v>
          </cell>
          <cell r="BW689">
            <v>33176</v>
          </cell>
          <cell r="BX689">
            <v>45247</v>
          </cell>
          <cell r="BY689">
            <v>33</v>
          </cell>
          <cell r="BZ689" t="str">
            <v>COMPENSAR</v>
          </cell>
          <cell r="CA689" t="str">
            <v>COLPENSIONES</v>
          </cell>
          <cell r="CB689" t="str">
            <v>POSITIVA</v>
          </cell>
          <cell r="CC689" t="str">
            <v>TECNICO EN APOYO ADTIVO EN SALUD</v>
          </cell>
          <cell r="CD689"/>
          <cell r="CE689"/>
          <cell r="CF689"/>
          <cell r="CG689"/>
          <cell r="CH689" t="str">
            <v>CO1.PCCNTR.4582538</v>
          </cell>
          <cell r="CI689"/>
          <cell r="CJ689"/>
          <cell r="CK689"/>
          <cell r="CL689"/>
          <cell r="CM689"/>
          <cell r="CN689"/>
          <cell r="CO689"/>
        </row>
        <row r="690">
          <cell r="C690">
            <v>825</v>
          </cell>
          <cell r="D690" t="str">
            <v>ADRES-CPS-825-2023</v>
          </cell>
          <cell r="E690" t="str">
            <v>CONTRATACION DIRECTA</v>
          </cell>
          <cell r="F690" t="str">
            <v>PRESTACION DE SERVICIOS DE APOYO A LA GESTION</v>
          </cell>
          <cell r="G690" t="str">
            <v>INICIAL</v>
          </cell>
          <cell r="H690">
            <v>45096</v>
          </cell>
          <cell r="I690" t="str">
            <v>EDNA CAROLINA SANABRIA AREVALO</v>
          </cell>
          <cell r="J690" t="str">
            <v>CC</v>
          </cell>
          <cell r="K690">
            <v>1022368199</v>
          </cell>
          <cell r="L690">
            <v>8</v>
          </cell>
          <cell r="N690" t="str">
            <v>N</v>
          </cell>
          <cell r="O690" t="str">
            <v>N/A</v>
          </cell>
          <cell r="P690" t="str">
            <v>N/A</v>
          </cell>
          <cell r="Q690" t="str">
            <v>N/A</v>
          </cell>
          <cell r="R690">
            <v>45098</v>
          </cell>
          <cell r="S690">
            <v>45291</v>
          </cell>
          <cell r="T690">
            <v>27</v>
          </cell>
          <cell r="U690">
            <v>45125</v>
          </cell>
          <cell r="V690" t="str">
            <v>15 TFTL/TL+4 ME O 6 SES+4 ME</v>
          </cell>
          <cell r="W690"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690"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690">
            <v>93151501</v>
          </cell>
          <cell r="AA690">
            <v>28339241</v>
          </cell>
          <cell r="AB690">
            <v>28339241</v>
          </cell>
          <cell r="AM690">
            <v>4048463</v>
          </cell>
          <cell r="AQ690" t="str">
            <v>N/A</v>
          </cell>
          <cell r="AR690">
            <v>736</v>
          </cell>
          <cell r="AS690">
            <v>45065</v>
          </cell>
          <cell r="AT690">
            <v>651802543</v>
          </cell>
          <cell r="AU690">
            <v>10203</v>
          </cell>
          <cell r="AV690">
            <v>45097</v>
          </cell>
          <cell r="AW690">
            <v>28339241</v>
          </cell>
          <cell r="AX690" t="str">
            <v>A-02-02-02-008-003-01</v>
          </cell>
          <cell r="AY690" t="str">
            <v>SERVICIOS DE CONSULTORÍA EN ADMINISTRACIÓN Y SERVICIOS DE GESTIÓN; SERVICIOS DE TECNOLOGÍA DE LA INFORMACIÓN</v>
          </cell>
          <cell r="AZ690" t="str">
            <v>ASEGURADORA SOLIDARIA DE COLOMBIA</v>
          </cell>
          <cell r="BA690" t="str">
            <v>380-47-994000136407</v>
          </cell>
          <cell r="BB690">
            <v>45098</v>
          </cell>
          <cell r="BC690" t="str">
            <v>CUMPLIMIENTO</v>
          </cell>
          <cell r="BD690">
            <v>25</v>
          </cell>
          <cell r="BE690">
            <v>7084810.25</v>
          </cell>
          <cell r="BF690">
            <v>45096</v>
          </cell>
          <cell r="BG690">
            <v>45098</v>
          </cell>
          <cell r="BH690">
            <v>45476</v>
          </cell>
          <cell r="BI690">
            <v>45097</v>
          </cell>
          <cell r="BJ690" t="str">
            <v>D. OTRAS PRESTACIONES</v>
          </cell>
          <cell r="BK690" t="str">
            <v>RENA LISAG MORALES HERNANDEZ</v>
          </cell>
          <cell r="BL690"/>
          <cell r="BM690">
            <v>53139056</v>
          </cell>
          <cell r="BN690" t="str">
            <v>GRUPO DE GESTIÓN DE RECONOCIMIENTOS</v>
          </cell>
          <cell r="BO690" t="str">
            <v>GESTOR DE OPERACIONES</v>
          </cell>
          <cell r="BP690" t="str">
            <v>JOSE WILLMAN TORRRES GOMEZ</v>
          </cell>
          <cell r="BQ690" t="str">
            <v>TERMINADO</v>
          </cell>
        </row>
        <row r="691">
          <cell r="C691">
            <v>133</v>
          </cell>
          <cell r="D691" t="str">
            <v>ADRES-CPS-133-2023</v>
          </cell>
          <cell r="E691" t="str">
            <v>CONTRATACION DIRECTA</v>
          </cell>
          <cell r="F691" t="str">
            <v>PRESTACION DE SERVICIOS PROFESIONALES</v>
          </cell>
          <cell r="G691" t="str">
            <v>INICIAL</v>
          </cell>
          <cell r="H691">
            <v>44946</v>
          </cell>
          <cell r="I691" t="str">
            <v>PAOLA ANDREA RUIZ GONZALEZ</v>
          </cell>
          <cell r="J691" t="str">
            <v>CC</v>
          </cell>
          <cell r="K691">
            <v>1022373346</v>
          </cell>
          <cell r="L691">
            <v>4</v>
          </cell>
          <cell r="M691" t="str">
            <v>Bogotá</v>
          </cell>
          <cell r="N691" t="str">
            <v>N</v>
          </cell>
          <cell r="O691" t="str">
            <v>N/A</v>
          </cell>
          <cell r="P691" t="str">
            <v>N/A</v>
          </cell>
          <cell r="Q691" t="str">
            <v>N/A</v>
          </cell>
          <cell r="R691">
            <v>44950</v>
          </cell>
          <cell r="S691">
            <v>45069</v>
          </cell>
          <cell r="T691">
            <v>119</v>
          </cell>
          <cell r="U691">
            <v>45069</v>
          </cell>
          <cell r="V691" t="str">
            <v>11 TP+E+11 MEP</v>
          </cell>
          <cell r="W691"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691"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691">
            <v>165</v>
          </cell>
          <cell r="Z691">
            <v>80121706</v>
          </cell>
          <cell r="AA691">
            <v>27904000</v>
          </cell>
          <cell r="AB691">
            <v>27904000</v>
          </cell>
          <cell r="AM691">
            <v>6976000</v>
          </cell>
          <cell r="AQ691" t="str">
            <v>N/A</v>
          </cell>
          <cell r="AR691">
            <v>517</v>
          </cell>
          <cell r="AS691">
            <v>44938</v>
          </cell>
          <cell r="AT691">
            <v>423861760</v>
          </cell>
          <cell r="AU691">
            <v>461</v>
          </cell>
          <cell r="AV691">
            <v>44949</v>
          </cell>
          <cell r="AW691">
            <v>27904000</v>
          </cell>
          <cell r="AX691" t="str">
            <v>A-02-02-02-008-002-01</v>
          </cell>
          <cell r="AY691" t="str">
            <v>SERVICIOS JURÍDICOS</v>
          </cell>
          <cell r="AZ691" t="str">
            <v>SEGUROS DEL ESTADO</v>
          </cell>
          <cell r="BA691" t="str">
            <v>33-46-101046755</v>
          </cell>
          <cell r="BB691">
            <v>44946</v>
          </cell>
          <cell r="BC691" t="str">
            <v>CUMPLIMIENTO</v>
          </cell>
          <cell r="BD691">
            <v>25</v>
          </cell>
          <cell r="BE691">
            <v>6976000</v>
          </cell>
          <cell r="BF691">
            <v>44946</v>
          </cell>
          <cell r="BG691">
            <v>44949</v>
          </cell>
          <cell r="BH691">
            <v>45260</v>
          </cell>
          <cell r="BI691">
            <v>44950</v>
          </cell>
          <cell r="BJ691" t="str">
            <v>O. ASESORA JURIDICA</v>
          </cell>
          <cell r="BK691" t="str">
            <v>CRISTIAN DAVID PAEZ PAEZ</v>
          </cell>
          <cell r="BM691">
            <v>1049614764</v>
          </cell>
          <cell r="BN691" t="str">
            <v>GRUPO DE REPRESENTACION JUDICIAL</v>
          </cell>
          <cell r="BO691" t="str">
            <v>GESTOR DE OPERACIONES</v>
          </cell>
          <cell r="BP691" t="str">
            <v>KELLY JHOANA ITURRIAGO TORREGROSA</v>
          </cell>
          <cell r="BQ691" t="str">
            <v>TERMINADO</v>
          </cell>
          <cell r="BR691" t="str">
            <v>FEMENINO</v>
          </cell>
          <cell r="BS691" t="str">
            <v>Bogotá</v>
          </cell>
          <cell r="BT691" t="str">
            <v>AV. Cll 24 NO. 82-57</v>
          </cell>
          <cell r="BU691">
            <v>3213265443</v>
          </cell>
          <cell r="BV691" t="str">
            <v>PAOANDRELA@LIVE.RU</v>
          </cell>
          <cell r="BW691">
            <v>33607</v>
          </cell>
          <cell r="BX691">
            <v>45247</v>
          </cell>
          <cell r="BY691">
            <v>31</v>
          </cell>
          <cell r="BZ691" t="str">
            <v>COMPENSAR</v>
          </cell>
          <cell r="CA691" t="str">
            <v>PROTECCION</v>
          </cell>
          <cell r="CB691" t="str">
            <v>POSITIVA</v>
          </cell>
          <cell r="CC691" t="str">
            <v>ABOGADO-ESP EN DERECHO MEDICO SANITARIO</v>
          </cell>
          <cell r="CH691" t="str">
            <v>CO1.PCCNTR.4450474</v>
          </cell>
        </row>
        <row r="692">
          <cell r="C692">
            <v>679</v>
          </cell>
          <cell r="D692" t="str">
            <v>ADRES-CPS-679-2023</v>
          </cell>
          <cell r="E692" t="str">
            <v>CONTRATACION DIRECTA</v>
          </cell>
          <cell r="F692" t="str">
            <v>PRESTACION DE SERVICIOS PROFESIONALES</v>
          </cell>
          <cell r="G692" t="str">
            <v>INICIAL</v>
          </cell>
          <cell r="H692">
            <v>45079</v>
          </cell>
          <cell r="I692" t="str">
            <v>PAOLA ANDREA RUIZ GONZALEZ</v>
          </cell>
          <cell r="J692" t="str">
            <v>CC</v>
          </cell>
          <cell r="K692">
            <v>1022373346</v>
          </cell>
          <cell r="L692">
            <v>4</v>
          </cell>
          <cell r="N692" t="str">
            <v>N</v>
          </cell>
          <cell r="O692" t="str">
            <v>N/A</v>
          </cell>
          <cell r="P692" t="str">
            <v>N/A</v>
          </cell>
          <cell r="Q692" t="str">
            <v>N/A</v>
          </cell>
          <cell r="R692">
            <v>45082</v>
          </cell>
          <cell r="S692">
            <v>45291</v>
          </cell>
          <cell r="T692">
            <v>78</v>
          </cell>
          <cell r="U692">
            <v>45160</v>
          </cell>
          <cell r="W692"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692"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692">
            <v>80121706</v>
          </cell>
          <cell r="AA692">
            <v>55808000</v>
          </cell>
          <cell r="AB692">
            <v>55808000</v>
          </cell>
          <cell r="AM692">
            <v>6976000</v>
          </cell>
          <cell r="AQ692" t="str">
            <v>N/A</v>
          </cell>
          <cell r="AR692">
            <v>767</v>
          </cell>
          <cell r="AS692">
            <v>45071</v>
          </cell>
          <cell r="AT692">
            <v>819819520</v>
          </cell>
          <cell r="AU692">
            <v>10023</v>
          </cell>
          <cell r="AV692">
            <v>45082</v>
          </cell>
          <cell r="AW692">
            <v>55808000</v>
          </cell>
          <cell r="AX692" t="str">
            <v>A-02-02-02-008-002-01</v>
          </cell>
          <cell r="AY692" t="str">
            <v>SERVICIOS JURÍDICOS</v>
          </cell>
          <cell r="AZ692" t="str">
            <v>SEGUROS DEL ESTADO</v>
          </cell>
          <cell r="BA692" t="str">
            <v>33-46-101051592</v>
          </cell>
          <cell r="BB692">
            <v>45079</v>
          </cell>
          <cell r="BC692" t="str">
            <v>CUMPLIMIENTO</v>
          </cell>
          <cell r="BD692">
            <v>25</v>
          </cell>
          <cell r="BE692">
            <v>13952000</v>
          </cell>
          <cell r="BF692">
            <v>45079</v>
          </cell>
          <cell r="BG692">
            <v>45082</v>
          </cell>
          <cell r="BH692">
            <v>45478</v>
          </cell>
          <cell r="BI692">
            <v>45080</v>
          </cell>
          <cell r="BJ692" t="str">
            <v>O. ASESORA JURIDICA</v>
          </cell>
          <cell r="BK692" t="str">
            <v>CRISTIAN DAVID PAEZ PAEZ</v>
          </cell>
          <cell r="BM692">
            <v>1049614764</v>
          </cell>
          <cell r="BN692" t="str">
            <v>GRUPO DE REPRESENTACION JUDICIAL</v>
          </cell>
          <cell r="BO692" t="str">
            <v>GESTOR DE OPERACIONES</v>
          </cell>
          <cell r="BP692" t="str">
            <v>DIANA CAROLINA BONILLA RODRIGUEZ</v>
          </cell>
          <cell r="BQ692" t="str">
            <v>TERMINADO</v>
          </cell>
        </row>
        <row r="693">
          <cell r="C693">
            <v>672</v>
          </cell>
          <cell r="D693" t="str">
            <v>ADRES-CPS-672-2023</v>
          </cell>
          <cell r="E693" t="str">
            <v>CONTRATACION DIRECTA</v>
          </cell>
          <cell r="F693" t="str">
            <v>PRESTACION DE SERVICIOS PROFESIONALES</v>
          </cell>
          <cell r="G693" t="str">
            <v>INICIAL</v>
          </cell>
          <cell r="H693">
            <v>45083</v>
          </cell>
          <cell r="I693" t="str">
            <v>MARIA SANTOS ALBARRACIN FUENTES</v>
          </cell>
          <cell r="J693" t="str">
            <v>CC</v>
          </cell>
          <cell r="K693">
            <v>27674025</v>
          </cell>
          <cell r="L693">
            <v>4</v>
          </cell>
          <cell r="N693" t="str">
            <v>N</v>
          </cell>
          <cell r="O693" t="str">
            <v>N/A</v>
          </cell>
          <cell r="P693" t="str">
            <v>N/A</v>
          </cell>
          <cell r="Q693" t="str">
            <v>N/A</v>
          </cell>
          <cell r="R693">
            <v>45085</v>
          </cell>
          <cell r="S693">
            <v>45291</v>
          </cell>
          <cell r="T693">
            <v>206</v>
          </cell>
          <cell r="U693">
            <v>45291</v>
          </cell>
          <cell r="V693" t="str">
            <v>13 TP+25 MEP</v>
          </cell>
          <cell r="W693"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693"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693">
            <v>93151501</v>
          </cell>
          <cell r="AA693">
            <v>41462296</v>
          </cell>
          <cell r="AB693">
            <v>41462296</v>
          </cell>
          <cell r="AM693">
            <v>5182787</v>
          </cell>
          <cell r="AQ693" t="str">
            <v>N/A</v>
          </cell>
          <cell r="AR693">
            <v>735</v>
          </cell>
          <cell r="AS693">
            <v>45065</v>
          </cell>
          <cell r="AT693">
            <v>1368255768</v>
          </cell>
          <cell r="AU693">
            <v>10089</v>
          </cell>
          <cell r="AV693">
            <v>45085</v>
          </cell>
          <cell r="AW693">
            <v>41462296</v>
          </cell>
          <cell r="AX693" t="str">
            <v>A-02-02-02-008-003-01</v>
          </cell>
          <cell r="AY693" t="str">
            <v>SERVICIOS DE CONSULTORÍA EN ADMINISTRACIÓN Y SERVICIOS DE GESTIÓN; SERVICIOS DE TECNOLOGÍA DE LA INFORMACIÓN</v>
          </cell>
          <cell r="AZ693" t="str">
            <v>SEGUROS DEL ESTADO</v>
          </cell>
          <cell r="BA693" t="str">
            <v>14-44-101184269</v>
          </cell>
          <cell r="BB693">
            <v>45083</v>
          </cell>
          <cell r="BC693" t="str">
            <v>CUMPLIMIENTO</v>
          </cell>
          <cell r="BD693">
            <v>25</v>
          </cell>
          <cell r="BE693">
            <v>10365574</v>
          </cell>
          <cell r="BF693">
            <v>45083</v>
          </cell>
          <cell r="BG693">
            <v>45085</v>
          </cell>
          <cell r="BH693">
            <v>45483</v>
          </cell>
          <cell r="BI693">
            <v>45085</v>
          </cell>
          <cell r="BJ693" t="str">
            <v>D. OTRAS PRESTACIONES</v>
          </cell>
          <cell r="BK693" t="str">
            <v>PAOLA ANDREA CESPEDES FORERO</v>
          </cell>
          <cell r="BM693">
            <v>52536438</v>
          </cell>
          <cell r="BP693" t="str">
            <v>KELLY JHOANA ITURRIAGO TORREGROSA</v>
          </cell>
          <cell r="BQ693" t="str">
            <v>EN EJECUCION</v>
          </cell>
        </row>
        <row r="694">
          <cell r="C694">
            <v>37</v>
          </cell>
          <cell r="D694" t="str">
            <v>ADRES-CPS-037-2023</v>
          </cell>
          <cell r="E694" t="str">
            <v>CONTRATACION DIRECTA</v>
          </cell>
          <cell r="F694" t="str">
            <v>PRESTACION DE SERVICIOS DE APOYO A LA GESTION</v>
          </cell>
          <cell r="G694" t="str">
            <v>INICIAL</v>
          </cell>
          <cell r="H694">
            <v>44944</v>
          </cell>
          <cell r="I694" t="str">
            <v>KELLY FERNANDA OVIEDO JIMENEZ</v>
          </cell>
          <cell r="J694" t="str">
            <v>CC</v>
          </cell>
          <cell r="K694">
            <v>1022381144</v>
          </cell>
          <cell r="L694">
            <v>7</v>
          </cell>
          <cell r="M694" t="str">
            <v>Bogotá</v>
          </cell>
          <cell r="N694" t="str">
            <v>N</v>
          </cell>
          <cell r="O694" t="str">
            <v>N/A</v>
          </cell>
          <cell r="P694" t="str">
            <v>N/A</v>
          </cell>
          <cell r="Q694" t="str">
            <v>N/A</v>
          </cell>
          <cell r="R694">
            <v>44949</v>
          </cell>
          <cell r="S694">
            <v>45068</v>
          </cell>
          <cell r="T694">
            <v>119</v>
          </cell>
          <cell r="U694">
            <v>45068</v>
          </cell>
          <cell r="V694" t="str">
            <v>16 TL/P O TFT</v>
          </cell>
          <cell r="W694" t="str">
            <v xml:space="preserve">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v>
          </cell>
          <cell r="X694" t="str">
            <v>1. Adelantar las actividades relacionadas con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Organizar. inventariar y gestionar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aplique. 6. Realizar la verificación de las imágenes cargadas en el proceso de radicación de reclamaciones presentadas por concepto de servicios de salud. indemnizaciones y otros gastos con ocasión de los eventos descritos en el artículo 167 de la Ley 100 de 1993. 7. Participar o apoyar en las capacitaciones que se desarrollen durante el proceso de radicación de reclamaciones presentadas por concepto de servicios de salud. indemnizaciones y otros gastos con ocasión de los eventos descritos en el artículo 167 de la Ley 100 de 1993. 8. Las demás actividades que se deriven del</v>
          </cell>
          <cell r="Y694">
            <v>282</v>
          </cell>
          <cell r="Z694">
            <v>93151501</v>
          </cell>
          <cell r="AA694">
            <v>11357496</v>
          </cell>
          <cell r="AB694">
            <v>11357496</v>
          </cell>
          <cell r="AM694">
            <v>2839374</v>
          </cell>
          <cell r="AQ694" t="str">
            <v>N/A</v>
          </cell>
          <cell r="AR694">
            <v>460</v>
          </cell>
          <cell r="AS694">
            <v>44936</v>
          </cell>
          <cell r="AT694">
            <v>33279972</v>
          </cell>
          <cell r="AU694">
            <v>415</v>
          </cell>
          <cell r="AV694">
            <v>44944</v>
          </cell>
          <cell r="AW694">
            <v>11357496</v>
          </cell>
          <cell r="AX694" t="str">
            <v>A-02-02-02-008-003-01</v>
          </cell>
          <cell r="AY694" t="str">
            <v>SERVICIOS DE CONSULTORÍA EN ADMINISTRACIÓN Y SERVICIOS DE GESTIÓN; SERVICIOS DE TECNOLOGÍA DE LA INFORMACIÓN</v>
          </cell>
          <cell r="AZ694" t="str">
            <v>ASEGURADORA SOLIDARIA DE COLOMBIA</v>
          </cell>
          <cell r="BA694" t="str">
            <v>380-47-994000130404</v>
          </cell>
          <cell r="BB694">
            <v>44946</v>
          </cell>
          <cell r="BC694" t="str">
            <v>CUMPLIMIENTO</v>
          </cell>
          <cell r="BD694">
            <v>25</v>
          </cell>
          <cell r="BE694">
            <v>2839374</v>
          </cell>
          <cell r="BF694">
            <v>44944</v>
          </cell>
          <cell r="BG694">
            <v>44949</v>
          </cell>
          <cell r="BH694">
            <v>45260</v>
          </cell>
          <cell r="BI694">
            <v>44946</v>
          </cell>
          <cell r="BJ694" t="str">
            <v>D. OTRAS PRESTACIONES</v>
          </cell>
          <cell r="BK694" t="str">
            <v>PAOLA ANDREA CESPEDES FORERO-ANDREA RODRÍGUEZ SIERRA RAD 20231450020123 A PARTIR DEL  10 DE ABRIL AL 1 DE MAYO DE 2023</v>
          </cell>
          <cell r="BM694">
            <v>52536438</v>
          </cell>
          <cell r="BN694" t="str">
            <v>GRUPO DE VERIFICACIÓN Y AUDITORÍA DE CUENTAS</v>
          </cell>
          <cell r="BO694" t="str">
            <v>GESTOR DE OPERACIONES</v>
          </cell>
          <cell r="BP694" t="str">
            <v>ESPERANZA RODRIGUEZ ROLDAN</v>
          </cell>
          <cell r="BQ694" t="str">
            <v>TERMINADO</v>
          </cell>
          <cell r="BR694" t="str">
            <v>FEMENINO</v>
          </cell>
          <cell r="BS694" t="str">
            <v>Bogotá</v>
          </cell>
          <cell r="BT694" t="str">
            <v>Cll 8 bis b No 81 b 33 Cas</v>
          </cell>
          <cell r="BU694">
            <v>3212494932</v>
          </cell>
          <cell r="BV694" t="str">
            <v>feroviedo05@hotmail.com</v>
          </cell>
          <cell r="BW694">
            <v>33790</v>
          </cell>
          <cell r="BX694">
            <v>45247</v>
          </cell>
          <cell r="BY694">
            <v>31</v>
          </cell>
          <cell r="BZ694" t="str">
            <v>SURA</v>
          </cell>
          <cell r="CA694" t="str">
            <v>PORVENIR</v>
          </cell>
          <cell r="CB694" t="str">
            <v>POSITIVA</v>
          </cell>
          <cell r="CC694" t="str">
            <v>TECNICO EN APOYO ADTIVO EN SALUD</v>
          </cell>
          <cell r="CH694" t="str">
            <v>CO1.PCCNTR.4412107</v>
          </cell>
        </row>
        <row r="695">
          <cell r="C695">
            <v>633</v>
          </cell>
          <cell r="D695" t="str">
            <v>ADRES-CPS-633-2023</v>
          </cell>
          <cell r="E695" t="str">
            <v>CONTRATACION DIRECTA</v>
          </cell>
          <cell r="F695" t="str">
            <v>PRESTACION DE SERVICIOS DE APOYO A LA GESTION</v>
          </cell>
          <cell r="G695" t="str">
            <v>INICIAL</v>
          </cell>
          <cell r="H695">
            <v>45090</v>
          </cell>
          <cell r="I695" t="str">
            <v>MARIBEL GUTIERREZ TOLOZA</v>
          </cell>
          <cell r="J695" t="str">
            <v>CC</v>
          </cell>
          <cell r="K695">
            <v>1053608491</v>
          </cell>
          <cell r="L695">
            <v>8</v>
          </cell>
          <cell r="M695"/>
          <cell r="N695" t="str">
            <v>N</v>
          </cell>
          <cell r="O695" t="str">
            <v>N/A</v>
          </cell>
          <cell r="P695" t="str">
            <v>N/A</v>
          </cell>
          <cell r="Q695" t="str">
            <v>N/A</v>
          </cell>
          <cell r="R695">
            <v>45092</v>
          </cell>
          <cell r="S695">
            <v>45291</v>
          </cell>
          <cell r="T695">
            <v>199</v>
          </cell>
          <cell r="U695">
            <v>45291</v>
          </cell>
          <cell r="V695" t="str">
            <v>15 TFTL/TL+4 ME O 6 SES+4 ME</v>
          </cell>
          <cell r="W695"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695"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695"/>
          <cell r="Z695">
            <v>93151501</v>
          </cell>
          <cell r="AA695">
            <v>28339241</v>
          </cell>
          <cell r="AB695">
            <v>28339241</v>
          </cell>
          <cell r="AC695"/>
          <cell r="AD695"/>
          <cell r="AE695"/>
          <cell r="AF695"/>
          <cell r="AG695"/>
          <cell r="AH695"/>
          <cell r="AI695"/>
          <cell r="AJ695"/>
          <cell r="AK695"/>
          <cell r="AL695"/>
          <cell r="AM695">
            <v>4048463</v>
          </cell>
          <cell r="AN695"/>
          <cell r="AO695"/>
          <cell r="AP695"/>
          <cell r="AQ695" t="str">
            <v>N/A</v>
          </cell>
          <cell r="AR695">
            <v>702</v>
          </cell>
          <cell r="AS695">
            <v>45064</v>
          </cell>
          <cell r="AT695">
            <v>538445579</v>
          </cell>
          <cell r="AU695">
            <v>10116</v>
          </cell>
          <cell r="AV695">
            <v>45091</v>
          </cell>
          <cell r="AW695">
            <v>28339241</v>
          </cell>
          <cell r="AX695" t="str">
            <v>A-02-02-02-008-003-01</v>
          </cell>
          <cell r="AY695" t="str">
            <v>SERVICIOS DE CONSULTORÍA EN ADMINISTRACIÓN Y SERVICIOS DE GESTIÓN; SERVICIOS DE TECNOLOGÍA DE LA INFORMACIÓN</v>
          </cell>
          <cell r="AZ695" t="str">
            <v>ASEGURADORA SOLIDARIA DE COLOMBIA</v>
          </cell>
          <cell r="BA695" t="str">
            <v>340 47 994000045800</v>
          </cell>
          <cell r="BB695">
            <v>45091</v>
          </cell>
          <cell r="BC695" t="str">
            <v>CUMPLIMIENTO</v>
          </cell>
          <cell r="BD695">
            <v>25</v>
          </cell>
          <cell r="BE695">
            <v>7084810.25</v>
          </cell>
          <cell r="BF695">
            <v>45090</v>
          </cell>
          <cell r="BG695">
            <v>45091</v>
          </cell>
          <cell r="BH695">
            <v>45478</v>
          </cell>
          <cell r="BI695">
            <v>45092</v>
          </cell>
          <cell r="BJ695" t="str">
            <v>D. OTRAS PRESTACIONES</v>
          </cell>
          <cell r="BK695" t="str">
            <v xml:space="preserve">MILLER ALEXANDER REINA ESCOBAR-RODRIGO ALEXANDER MOLINA PALOMARES RAD 20236400051283 A PARTIR DEL 11 AL 30 DE AGOSTO-ALCANCE 20236400059373 HASTA EL 30 DE SEPTIEMBRE </v>
          </cell>
          <cell r="BL695"/>
          <cell r="BM695">
            <v>70663332</v>
          </cell>
          <cell r="BN695" t="str">
            <v>GRUPO DE VALIDACIÓN DE RESULTADOS DE AUDITORÍA</v>
          </cell>
          <cell r="BO695" t="str">
            <v>GESTOR DE OPERACIONES</v>
          </cell>
          <cell r="BP695" t="str">
            <v>ROSA ELIANA RODRIGUEZ BERNAL</v>
          </cell>
          <cell r="BQ695" t="str">
            <v>EN EJECUCION</v>
          </cell>
          <cell r="BR695"/>
          <cell r="BS695"/>
          <cell r="BT695"/>
          <cell r="BU695"/>
          <cell r="BV695"/>
          <cell r="BW695"/>
          <cell r="BX695"/>
          <cell r="BY695"/>
          <cell r="BZ695"/>
          <cell r="CA695"/>
          <cell r="CB695"/>
          <cell r="CC695"/>
          <cell r="CD695"/>
          <cell r="CE695"/>
          <cell r="CF695"/>
          <cell r="CG695"/>
          <cell r="CH695"/>
          <cell r="CI695"/>
          <cell r="CJ695"/>
          <cell r="CK695"/>
          <cell r="CL695"/>
          <cell r="CM695"/>
          <cell r="CN695"/>
          <cell r="CO695"/>
        </row>
        <row r="696">
          <cell r="C696">
            <v>867</v>
          </cell>
          <cell r="D696" t="str">
            <v>ADRES-CPS-867-2023</v>
          </cell>
          <cell r="E696" t="str">
            <v>CONTRATACION DIRECTA</v>
          </cell>
          <cell r="F696" t="str">
            <v>PRESTACION DE SERVICIOS PROFESIONALES</v>
          </cell>
          <cell r="G696" t="str">
            <v>INICIAL</v>
          </cell>
          <cell r="H696">
            <v>45098</v>
          </cell>
          <cell r="I696" t="str">
            <v>MARINELA QUINTERO ALZATE</v>
          </cell>
          <cell r="J696" t="str">
            <v>CC</v>
          </cell>
          <cell r="K696">
            <v>36285447</v>
          </cell>
          <cell r="L696">
            <v>2</v>
          </cell>
          <cell r="N696" t="str">
            <v>N</v>
          </cell>
          <cell r="O696" t="str">
            <v>N/A</v>
          </cell>
          <cell r="P696" t="str">
            <v>N/A</v>
          </cell>
          <cell r="Q696" t="str">
            <v>N/A</v>
          </cell>
          <cell r="R696">
            <v>45103</v>
          </cell>
          <cell r="S696">
            <v>45291</v>
          </cell>
          <cell r="T696">
            <v>188</v>
          </cell>
          <cell r="U696">
            <v>45291</v>
          </cell>
          <cell r="W696" t="str">
            <v>Prestar servicios profesionales a la Dirección de Gestión de Tecnologías de Información y Comunicaciones en las actividades de soporte, mantenimiento y desarrollo en los sistemas de información que soportan los procesos misionales de la ADRES</v>
          </cell>
          <cell r="X696" t="str">
            <v>1. Realizar actividades de soporte de los sistemas de información conforme con las solicitudes del procedimiento de Gestión de Requerimientos que al interior de la Dirección de Gestión de Tecnología de Información y Comunicaciones - DGTIC se tengan definidos; documentando y notificando al usuario funcional y/o área técnica la solución pertinente según corresponda. 2. Realizar solución de los incidentes reportados por los Usuarios acorde con las solicitudes del procedimiento de Gestión de Incidentes que al interior de la DGTIC se tenga definido; documentando y notificando al usuario funcional y/o área técnica la solución pertinente según corresponda. 3. Realizar entrevistas, mesas de trabajo, revisión de información y demás gestiones que le permitan levantar y documentar los casos de soporte de aplicativos, mantenimientos y ajustes de incidentes sobre los aplicativos de las líneas misionales que le sean asignados. 4. Presentar los informes requeridos por la ADRES, actores del sistema y entes de control que eventualmente le sean solicitados a través del proceso de mesa de servicios que tenga la Dirección de Gestión de Tecnología de Información y Comunicaciones – DGTIC o por parte del Supervisor del contrato. 5. Realizar los despliegues en ambientes productivos de mejoras o nuevos aplicativos que sean generados dentro de la ADRES ya sea por el equipo interno o por algún tercero que apoye las actividades de proyectos y mantenimiento de Sistemas de Información. 6. Realizar seguimiento y proponer mejoras a los sistemas de información que soporta y formular las recomendaciones y sugerencias para evaluar la conveniencia de su implementación. 7. Las demás actividades que se deriven del objeto y naturaleza del contrato, que para el efecto le designe la Dirección de Gestión de Tecnología de Información y Comunicaciones - DGTIC</v>
          </cell>
          <cell r="AA696">
            <v>48300000</v>
          </cell>
          <cell r="AB696">
            <v>48300000</v>
          </cell>
          <cell r="AM696">
            <v>6900000</v>
          </cell>
          <cell r="AQ696" t="str">
            <v>N/A</v>
          </cell>
          <cell r="AR696">
            <v>808</v>
          </cell>
          <cell r="AS696">
            <v>45084</v>
          </cell>
          <cell r="AT696">
            <v>48300000</v>
          </cell>
          <cell r="AU696">
            <v>10245</v>
          </cell>
          <cell r="AV696">
            <v>45099</v>
          </cell>
          <cell r="AW696">
            <v>48300000</v>
          </cell>
          <cell r="AX696" t="str">
            <v>A-02-02-02-008-003-01</v>
          </cell>
          <cell r="AY696" t="str">
            <v>SERVICIOS DE CONSULTORÍA EN ADMINISTRACIÓN Y SERVICIOS DE GESTIÓN; SERVICIOS DE TECNOLOGÍA DE LA INFORMACIÓN</v>
          </cell>
          <cell r="AZ696" t="str">
            <v>SEGUROS DEL ESTADO</v>
          </cell>
          <cell r="BA696" t="str">
            <v>11-44-101203777</v>
          </cell>
          <cell r="BB696">
            <v>45099</v>
          </cell>
          <cell r="BC696" t="str">
            <v>CUMPLIMIENTO</v>
          </cell>
          <cell r="BD696">
            <v>25</v>
          </cell>
          <cell r="BE696">
            <v>12075000</v>
          </cell>
          <cell r="BF696">
            <v>45099</v>
          </cell>
          <cell r="BG696">
            <v>45099</v>
          </cell>
          <cell r="BH696">
            <v>45474</v>
          </cell>
          <cell r="BI696">
            <v>45101</v>
          </cell>
          <cell r="BJ696" t="str">
            <v>D. GESTION TECNOLOGIAS DE LA INFORMACION Y COMUNICACIONES</v>
          </cell>
          <cell r="BK696" t="str">
            <v>ISAI AVILA WILCHES</v>
          </cell>
          <cell r="BM696">
            <v>80198045</v>
          </cell>
          <cell r="BN696" t="str">
            <v>D. GESTION TECNOLOGIAS DE LA INFORMACION Y COMUNICACIONES</v>
          </cell>
          <cell r="BO696" t="str">
            <v>GESTOR DE OPERACIONES</v>
          </cell>
          <cell r="BP696" t="str">
            <v>ESPERANZA RODRIGUEZ ROLDAN</v>
          </cell>
          <cell r="BQ696" t="str">
            <v>EN EJECUCION</v>
          </cell>
        </row>
        <row r="697">
          <cell r="C697">
            <v>363</v>
          </cell>
          <cell r="D697" t="str">
            <v>ADRES-CPS-363-2023</v>
          </cell>
          <cell r="E697" t="str">
            <v>CONTRATACION DIRECTA</v>
          </cell>
          <cell r="F697" t="str">
            <v>PRESTACION DE SERVICIOS PROFESIONALES</v>
          </cell>
          <cell r="G697" t="str">
            <v>INICIAL</v>
          </cell>
          <cell r="H697">
            <v>44960</v>
          </cell>
          <cell r="I697" t="str">
            <v>MARIA CAMILA MARTINEZ CHINCHILLA</v>
          </cell>
          <cell r="J697" t="str">
            <v>CC</v>
          </cell>
          <cell r="K697">
            <v>1022431523</v>
          </cell>
          <cell r="L697">
            <v>0</v>
          </cell>
          <cell r="M697" t="str">
            <v>Bogotá</v>
          </cell>
          <cell r="N697" t="str">
            <v>N</v>
          </cell>
          <cell r="O697" t="str">
            <v>N/A</v>
          </cell>
          <cell r="P697" t="str">
            <v>N/A</v>
          </cell>
          <cell r="Q697" t="str">
            <v>N/A</v>
          </cell>
          <cell r="R697">
            <v>44963</v>
          </cell>
          <cell r="S697">
            <v>45082</v>
          </cell>
          <cell r="T697">
            <v>119</v>
          </cell>
          <cell r="U697">
            <v>45082</v>
          </cell>
          <cell r="V697" t="str">
            <v>14 TP</v>
          </cell>
          <cell r="W697" t="str">
            <v>Prestar los servicios profesionales a las actividades que conllevan al giro de los recursos a los terceros beneficiarios, de los procesos misionales, así como seguimiento y calculo requeridos en el marco del Decreto 1437 Cuentas Maestras a cargo del grupo de Gestión de Pagos y Portafolio</v>
          </cell>
          <cell r="X697" t="str">
            <v>1. Apoyar en las actividades de carácter profesional que conlleven 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Realizar propuestas de acciones de mejora continua para maximizar los resultados de los
procesos en los cuales desarrolla sus actividades, recomendando y sugiriendo las acciones
convenientes para la coordinación.
10. Guardar estricta reserva y confidencialidad sobre las operaciones, sus resultados y sobre la
información que tenga acceso en la ejecución de las obligaciones y/o la que conozca por
medio de las actividades propias de la Coordinación de Gestión de Pago y Portafolio.
11. Abstenerse de realizar directa e indirectamente operaciones, utilizando información
privilegiada, suministrándola a terceros o recomendando la realización de operaciones con
fundamento en dicha información.
12. Apoyar todos los temas operativos correspondiente a la reprogramación de pagos de todos
los procesos misionales y los relacionados con programas COVID (THS – CET).
13. Realizar el seguimiento y calculo requeridos en el marco del Decreto 1437 Cuentas Maestras
a cargo del grupo de Gestión de Pagos y Portafolio.
14. Las demás actividades que se deriven del objeto y naturaleza del contrato, que para el efecto
le designe la Entidad.
15. Realizar las actividades que conlleven a la organización de las carpetas, documentos y/o
soportes que se generen a partir de la aplicación del procedimiento de giro de recursos o pago
de procesos misionales.</v>
          </cell>
          <cell r="Y697">
            <v>79</v>
          </cell>
          <cell r="Z697">
            <v>93151501</v>
          </cell>
          <cell r="AA697">
            <v>19746224</v>
          </cell>
          <cell r="AB697">
            <v>19746224</v>
          </cell>
          <cell r="AC697"/>
          <cell r="AD697"/>
          <cell r="AE697"/>
          <cell r="AF697"/>
          <cell r="AG697"/>
          <cell r="AH697"/>
          <cell r="AI697"/>
          <cell r="AJ697"/>
          <cell r="AK697"/>
          <cell r="AL697"/>
          <cell r="AM697">
            <v>4936556</v>
          </cell>
          <cell r="AN697"/>
          <cell r="AO697"/>
          <cell r="AP697"/>
          <cell r="AQ697" t="str">
            <v>N/A</v>
          </cell>
          <cell r="AR697">
            <v>565</v>
          </cell>
          <cell r="AS697">
            <v>44956</v>
          </cell>
          <cell r="AT697">
            <v>19746224</v>
          </cell>
          <cell r="AU697">
            <v>2472</v>
          </cell>
          <cell r="AV697">
            <v>44960</v>
          </cell>
          <cell r="AW697">
            <v>19746224</v>
          </cell>
          <cell r="AX697" t="str">
            <v>A-02-02-02-008- 003-09</v>
          </cell>
          <cell r="AY697" t="str">
            <v>OTROS SERVICIOS PROFESIONALES Y TÉCNICOS N.C.P</v>
          </cell>
          <cell r="AZ697" t="str">
            <v>SEGUROS DEL ESTADO</v>
          </cell>
          <cell r="BA697" t="str">
            <v>25-46-101025508</v>
          </cell>
          <cell r="BB697">
            <v>44960</v>
          </cell>
          <cell r="BC697" t="str">
            <v>CUMPLIMIENTO</v>
          </cell>
          <cell r="BD697">
            <v>25</v>
          </cell>
          <cell r="BE697">
            <v>4936556</v>
          </cell>
          <cell r="BF697">
            <v>44960</v>
          </cell>
          <cell r="BG697">
            <v>44960</v>
          </cell>
          <cell r="BH697">
            <v>45292</v>
          </cell>
          <cell r="BI697">
            <v>44961</v>
          </cell>
          <cell r="BJ697" t="str">
            <v>D. DE GESTION DE LOS RECURSOS FINANCIEROS DE LA SALUD</v>
          </cell>
          <cell r="BK697" t="str">
            <v>ANGELICA MARIA LONDOÑO GUEVARA-RAFAEL GUILLERMO ANAYA SANTRICH RAD 20231450013113 A PARTIR DEL 1 DE MARZO DE 2023</v>
          </cell>
          <cell r="BL697" t="str">
            <v>RAFAEL GUILLERMO ANAYA SANTRICH RAD 20231450013113 A PARTIR DEL 1 DE MARZO DE 2023</v>
          </cell>
          <cell r="BM697">
            <v>31575313</v>
          </cell>
          <cell r="BN697" t="str">
            <v>GRUPO DE GESTION DE PAGO Y PORTAFOLIO</v>
          </cell>
          <cell r="BO697" t="str">
            <v>GESTOR DE OPERACIONES</v>
          </cell>
          <cell r="BP697" t="str">
            <v>ROSA ELIANA RODRIGUEZ BERNAL</v>
          </cell>
          <cell r="BQ697" t="str">
            <v>TERMINADO</v>
          </cell>
          <cell r="BR697" t="str">
            <v>FEMENINO</v>
          </cell>
          <cell r="BS697" t="str">
            <v>Bogotá</v>
          </cell>
          <cell r="BT697" t="str">
            <v>Cl 64C 68B 98</v>
          </cell>
          <cell r="BU697">
            <v>3212949890</v>
          </cell>
          <cell r="BV697" t="str">
            <v>macamachi11@gmail.com</v>
          </cell>
          <cell r="BW697">
            <v>35758</v>
          </cell>
          <cell r="BX697">
            <v>45247</v>
          </cell>
          <cell r="BY697">
            <v>25</v>
          </cell>
          <cell r="BZ697" t="str">
            <v>COMPENSAR</v>
          </cell>
          <cell r="CA697" t="str">
            <v>COLPENSIONES</v>
          </cell>
          <cell r="CB697" t="str">
            <v>POSITIVA</v>
          </cell>
          <cell r="CC697" t="str">
            <v>ECONOMISTA</v>
          </cell>
          <cell r="CD697"/>
          <cell r="CE697"/>
          <cell r="CF697"/>
          <cell r="CG697"/>
          <cell r="CH697" t="str">
            <v>CO1.PCCNTR.4546504</v>
          </cell>
          <cell r="CI697"/>
          <cell r="CJ697"/>
          <cell r="CK697"/>
          <cell r="CL697"/>
          <cell r="CM697"/>
          <cell r="CN697"/>
          <cell r="CO697"/>
        </row>
        <row r="698">
          <cell r="C698">
            <v>678</v>
          </cell>
          <cell r="D698" t="str">
            <v>ADRES-CPS-678-2023</v>
          </cell>
          <cell r="E698" t="str">
            <v>CONTRATACION DIRECTA</v>
          </cell>
          <cell r="F698" t="str">
            <v>PRESTACION DE SERVICIOS PROFESIONALES</v>
          </cell>
          <cell r="G698" t="str">
            <v>INICIAL</v>
          </cell>
          <cell r="H698">
            <v>45079</v>
          </cell>
          <cell r="I698" t="str">
            <v>MARIO ALBERTO SANTOS NOVA</v>
          </cell>
          <cell r="J698" t="str">
            <v>CC</v>
          </cell>
          <cell r="K698">
            <v>2235492</v>
          </cell>
          <cell r="L698">
            <v>7</v>
          </cell>
          <cell r="M698"/>
          <cell r="N698" t="str">
            <v>N</v>
          </cell>
          <cell r="O698" t="str">
            <v>N/A</v>
          </cell>
          <cell r="P698" t="str">
            <v>N/A</v>
          </cell>
          <cell r="Q698" t="str">
            <v>N/A</v>
          </cell>
          <cell r="R698">
            <v>45082</v>
          </cell>
          <cell r="S698">
            <v>45291</v>
          </cell>
          <cell r="T698">
            <v>209</v>
          </cell>
          <cell r="U698">
            <v>45291</v>
          </cell>
          <cell r="V698"/>
          <cell r="W698" t="str">
            <v>Prestar los servicios especializados a la Dirección de Otras Prestaciones de la ADRES en las actividades relacionadas con la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conforme a lo establecido en la normativa y manuales vigentes.</v>
          </cell>
          <cell r="X698" t="str">
            <v>1. Elaborar o proveer los documentos, requerimientos, oficios y demás insumos que se requieran en las actividades relacionadas con la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conforme a lo establecido en la normativa y manuales vigentes. 2. Brindar apoyo desde un enfoque financiero al proceso de certificación de los pre-cierres y cierres de paquetes de otras prestaciones respecto a la auditoría integral de otras prestaciones por conceptos de los servicios de salud determinados por el Ministerio de Salud y Protección Social; de las prestaciones de servicios de salud a víctimas de eventos de origen natural, de eventos terroristas, de las víctimas de accidentes de tránsito cuando no exista cobertura por parte del SOAT y de las solicitudes de recobro por servicios extraordinarios no incluidos en el Plan General de Beneficios. 3. 3. Realizar el seguimiento y monitoreo del proceso de recobros y reclamaciones, a través de la validación de la consistencia de la información generada a partir de las fuentes internas y externas que se validan. 4. 4. Participar en las sesiones de conciliación a las que se le cite para brindar el apoyo técnico operativo necesario a fin de justificar las no conformidades encontradas en el proceso de verificación de calidad de los resultados de auditoría de recobros y reclamaciones. 5. Participar en la elaboración de los informes que sean requeridos por organismos de control internos y/o externos, así como los diferentes actores involucrados en el proceso de validación de resultados de auditoría. 6. Efectuar el seguimiento de gestión documental de las comunicaciones remitidas en relación con el proceso de auditoría de recobros y reclamaciones, realizando la respectiva clasificación y archivo de cada uno de los paquetes en el repositorio determinado para tal fin. 7. Las demás actividades que se deriven del objeto y naturaleza del contrato, que para el efecto le asigne la Dirección de Otras Prestaciones.</v>
          </cell>
          <cell r="Y698"/>
          <cell r="Z698">
            <v>93151501</v>
          </cell>
          <cell r="AA698">
            <v>75161584</v>
          </cell>
          <cell r="AB698">
            <v>75161584</v>
          </cell>
          <cell r="AC698"/>
          <cell r="AD698"/>
          <cell r="AE698"/>
          <cell r="AF698"/>
          <cell r="AG698"/>
          <cell r="AH698"/>
          <cell r="AI698"/>
          <cell r="AJ698"/>
          <cell r="AK698"/>
          <cell r="AL698"/>
          <cell r="AM698">
            <v>9395198</v>
          </cell>
          <cell r="AN698"/>
          <cell r="AO698"/>
          <cell r="AP698"/>
          <cell r="AQ698" t="str">
            <v>N/A</v>
          </cell>
          <cell r="AR698">
            <v>683</v>
          </cell>
          <cell r="AS698">
            <v>45062</v>
          </cell>
          <cell r="AT698">
            <v>75161584</v>
          </cell>
          <cell r="AU698">
            <v>10016</v>
          </cell>
          <cell r="AV698">
            <v>45082</v>
          </cell>
          <cell r="AW698">
            <v>75161584</v>
          </cell>
          <cell r="AX698" t="str">
            <v>A-02-02-02-008-003-01</v>
          </cell>
          <cell r="AY698" t="str">
            <v>SERVICIOS DE CONSULTORÍA EN ADMINISTRACIÓN Y SERVICIOS DE GESTIÓN; SERVICIOS DE TECNOLOGÍA DE LA INFORMACIÓN</v>
          </cell>
          <cell r="AZ698" t="str">
            <v>SEGUROS DEL ESTADO</v>
          </cell>
          <cell r="BA698" t="str">
            <v>14-44-101183943</v>
          </cell>
          <cell r="BB698">
            <v>45079</v>
          </cell>
          <cell r="BC698" t="str">
            <v>CUMPLIMIENTO</v>
          </cell>
          <cell r="BD698">
            <v>25</v>
          </cell>
          <cell r="BE698">
            <v>18790396</v>
          </cell>
          <cell r="BF698">
            <v>45079</v>
          </cell>
          <cell r="BG698">
            <v>45082</v>
          </cell>
          <cell r="BH698">
            <v>45483</v>
          </cell>
          <cell r="BI698">
            <v>45080</v>
          </cell>
          <cell r="BJ698" t="str">
            <v>D. OTRAS PRESTACIONES</v>
          </cell>
          <cell r="BK698" t="str">
            <v>CAMILO ANDRES PLAZAS VELOZA-WILSON RUBIEL VELASQUEZ CASTAÑEDA RAD 20236400054993 A PARTIR DEL 1 DE SEPTIEMBRE</v>
          </cell>
          <cell r="BL698"/>
          <cell r="BM698">
            <v>4151998</v>
          </cell>
          <cell r="BN698" t="str">
            <v>GRUPO DE VALIDACION DE RESULTADOS DE AUDITORIA</v>
          </cell>
          <cell r="BO698" t="str">
            <v>GESTOR DE OPERACIONES</v>
          </cell>
          <cell r="BP698" t="str">
            <v>LAURA SANCHEZ SANTAMARIA</v>
          </cell>
          <cell r="BQ698" t="str">
            <v>EN EJECUCION</v>
          </cell>
          <cell r="BR698"/>
          <cell r="BS698"/>
          <cell r="BT698"/>
          <cell r="BU698"/>
          <cell r="BV698"/>
          <cell r="BW698"/>
          <cell r="BX698"/>
          <cell r="BY698"/>
          <cell r="BZ698"/>
          <cell r="CA698"/>
          <cell r="CB698"/>
          <cell r="CC698"/>
          <cell r="CD698"/>
          <cell r="CE698"/>
          <cell r="CF698"/>
          <cell r="CG698"/>
          <cell r="CH698"/>
          <cell r="CI698"/>
          <cell r="CJ698"/>
          <cell r="CK698"/>
          <cell r="CL698"/>
          <cell r="CM698"/>
          <cell r="CN698"/>
          <cell r="CO698"/>
        </row>
        <row r="699">
          <cell r="C699">
            <v>318</v>
          </cell>
          <cell r="D699" t="str">
            <v>ADRES-CPS-318-2023</v>
          </cell>
          <cell r="E699" t="str">
            <v>CONTRATACION DIRECTA</v>
          </cell>
          <cell r="F699" t="str">
            <v>PRESTACION DE SERVICIOS PROFESIONALES</v>
          </cell>
          <cell r="G699" t="str">
            <v>INICIAL</v>
          </cell>
          <cell r="H699">
            <v>44957.790451388886</v>
          </cell>
          <cell r="I699" t="str">
            <v>JOHAN ANDREY SANCHEZ MORALES</v>
          </cell>
          <cell r="J699" t="str">
            <v>CC</v>
          </cell>
          <cell r="K699">
            <v>1022935658</v>
          </cell>
          <cell r="L699">
            <v>1</v>
          </cell>
          <cell r="M699" t="str">
            <v>Bogotá</v>
          </cell>
          <cell r="N699" t="str">
            <v>N</v>
          </cell>
          <cell r="O699" t="str">
            <v>N/A</v>
          </cell>
          <cell r="P699" t="str">
            <v>N/A</v>
          </cell>
          <cell r="Q699" t="str">
            <v>N/A</v>
          </cell>
          <cell r="R699">
            <v>44959</v>
          </cell>
          <cell r="S699">
            <v>45078</v>
          </cell>
          <cell r="T699">
            <v>119</v>
          </cell>
          <cell r="U699">
            <v>45078</v>
          </cell>
          <cell r="V699" t="str">
            <v>13 TP+25 MEP</v>
          </cell>
          <cell r="W699" t="str">
            <v>Prestar servicios profesionales para apoyar la definición y adopción de métodos, herramientas y tecnologías para el control y mejoramiento de los procesos misionales de la Entidad.</v>
          </cell>
          <cell r="X699" t="str">
            <v>1. Revisión de los procesos que soportan las operaciones y procesos misionales que indique el supervisor del contrato, para proyectar mejoras que optimicen la operación de las áreas funcionales. 2. Identificar y proponer nuevos procesos que mejoren la interacción entre las áreas funcionales y la DGTIC, que incluyan soluciones tecnológicas para optimizar la operación de las áreas funcionales, logrando una mayor eficiencia y control de los mismos. 3. Apoyar la identificación de los aspectos relevantes a mejorar en los procesos misionales que se indiquen por el supervisor del contrato, y realizar las respectivas recomendaciones de mejoramiento para su validación y posible adopción. 4. Realizar las entrevistas, mesas de trabajo, revisión y análisis de información y demás gestiones que le permitan levantar y documentar las especificaciones técnicas y demás artefactos que se requieran para conocer los procesos que indique el supervisor del contrato. 5. Entregar documento con la arquitectura de los procesos y los flujos en notación BPMN, con las caracterizaciones y detalles requeridos por el supervisor del contrato. 6. Hacer entrega de los productos acordados con el supervisor del contrato en las fechas definidas en el cronograma. 7. Las demás actividades que se deriven del objeto y naturaleza del contrato, que para el efecto le designe el supervisor del contrato</v>
          </cell>
          <cell r="Y699">
            <v>419</v>
          </cell>
          <cell r="Z699" t="str">
            <v>81111700
81111800</v>
          </cell>
          <cell r="AA699">
            <v>20731148</v>
          </cell>
          <cell r="AB699">
            <v>20731148</v>
          </cell>
          <cell r="AC699"/>
          <cell r="AD699"/>
          <cell r="AE699"/>
          <cell r="AF699"/>
          <cell r="AG699"/>
          <cell r="AH699"/>
          <cell r="AI699"/>
          <cell r="AJ699"/>
          <cell r="AK699"/>
          <cell r="AL699"/>
          <cell r="AM699">
            <v>5182787</v>
          </cell>
          <cell r="AN699"/>
          <cell r="AO699"/>
          <cell r="AP699"/>
          <cell r="AQ699" t="str">
            <v>N/A</v>
          </cell>
          <cell r="AR699">
            <v>560</v>
          </cell>
          <cell r="AS699">
            <v>44951</v>
          </cell>
          <cell r="AT699">
            <v>20731148</v>
          </cell>
          <cell r="AU699">
            <v>2429</v>
          </cell>
          <cell r="AV699">
            <v>44957</v>
          </cell>
          <cell r="AW699">
            <v>20731148</v>
          </cell>
          <cell r="AX699" t="str">
            <v>A-02-02-02-008-003-01</v>
          </cell>
          <cell r="AY699" t="str">
            <v>SERVICIOS DE CONSULTORÍA EN ADMINISTRACIÓN Y SERVICIOS DE GESTIÓN; SERVICIOS DE TECNOLOGÍA DE LA INFORMACIÓN</v>
          </cell>
          <cell r="AZ699" t="str">
            <v>ASEGURADORA SOLIDARIA DE COLOMBIA</v>
          </cell>
          <cell r="BA699" t="str">
            <v>376-47-994000020560-0</v>
          </cell>
          <cell r="BB699">
            <v>44959</v>
          </cell>
          <cell r="BC699" t="str">
            <v>CUMPLIMIENTO</v>
          </cell>
          <cell r="BD699">
            <v>25</v>
          </cell>
          <cell r="BE699">
            <v>5182787</v>
          </cell>
          <cell r="BF699">
            <v>44956</v>
          </cell>
          <cell r="BG699">
            <v>44959</v>
          </cell>
          <cell r="BH699">
            <v>45270</v>
          </cell>
          <cell r="BI699">
            <v>44958</v>
          </cell>
          <cell r="BJ699" t="str">
            <v>D. GESTION TECNOLOGIAS DE LA INFORMACION Y COMUNICACIONES</v>
          </cell>
          <cell r="BK699" t="str">
            <v>JUAN CARLOS MENDOZA PEDRAZA-SAUL DIAZ OLIVARES RAD 20231450012503 A PARTIR DEL 1 DE MARZO DE 2023</v>
          </cell>
          <cell r="BL699" t="str">
            <v>SAUL DIAZ OLIVARES RAD 20231450012503 A PARTIR DEL 1 DE MARZO DE 2023</v>
          </cell>
          <cell r="BM699">
            <v>79239341</v>
          </cell>
          <cell r="BN699" t="str">
            <v>DIRECCION DE GESTION DE TECNOLOGIAS DE LA INFORMACION Y COMUNICACIONES</v>
          </cell>
          <cell r="BO699" t="str">
            <v>DIRECTOR</v>
          </cell>
          <cell r="BP699" t="str">
            <v>ROSA ELIANA RODRIGUEZ BERNAL</v>
          </cell>
          <cell r="BQ699" t="str">
            <v>TERMINADO</v>
          </cell>
          <cell r="BR699" t="str">
            <v>MASCULINO</v>
          </cell>
          <cell r="BS699" t="str">
            <v>Bogotá</v>
          </cell>
          <cell r="BT699" t="str">
            <v>Cra 96B 16H - 70</v>
          </cell>
          <cell r="BU699" t="str">
            <v>3883551/6017644537</v>
          </cell>
          <cell r="BV699" t="str">
            <v>jubasanchez@gmail.com</v>
          </cell>
          <cell r="BW699">
            <v>31987</v>
          </cell>
          <cell r="BX699">
            <v>45247</v>
          </cell>
          <cell r="BY699">
            <v>36</v>
          </cell>
          <cell r="BZ699" t="str">
            <v>SALUD TOTAL</v>
          </cell>
          <cell r="CA699" t="str">
            <v>PROTECCION</v>
          </cell>
          <cell r="CB699" t="str">
            <v>POSITIVA</v>
          </cell>
          <cell r="CC699" t="str">
            <v>ING DE PORDUCCION-ESP EN GERENCIA DE
PROCESOS Y CALIDAD</v>
          </cell>
          <cell r="CD699"/>
          <cell r="CE699"/>
          <cell r="CF699"/>
          <cell r="CG699"/>
          <cell r="CH699" t="str">
            <v>CO1.PCCNTR.4523258</v>
          </cell>
          <cell r="CI699"/>
          <cell r="CJ699"/>
          <cell r="CK699"/>
          <cell r="CL699"/>
          <cell r="CM699"/>
          <cell r="CN699"/>
          <cell r="CO699"/>
        </row>
        <row r="700">
          <cell r="C700">
            <v>779</v>
          </cell>
          <cell r="D700" t="str">
            <v>ADRES-CPS-779-2023</v>
          </cell>
          <cell r="E700" t="str">
            <v>CONTRATACION DIRECTA</v>
          </cell>
          <cell r="F700" t="str">
            <v>PRESTACION DE SERVICIOS DE APOYO A LA GESTION</v>
          </cell>
          <cell r="G700" t="str">
            <v>INICIAL</v>
          </cell>
          <cell r="H700">
            <v>45091</v>
          </cell>
          <cell r="I700" t="str">
            <v>MARISELLA GIRALDO OCAMPO</v>
          </cell>
          <cell r="J700" t="str">
            <v>CC</v>
          </cell>
          <cell r="K700">
            <v>1013598046</v>
          </cell>
          <cell r="L700">
            <v>3</v>
          </cell>
          <cell r="N700" t="str">
            <v>N</v>
          </cell>
          <cell r="O700" t="str">
            <v>N/A</v>
          </cell>
          <cell r="P700" t="str">
            <v>N/A</v>
          </cell>
          <cell r="Q700" t="str">
            <v>N/A</v>
          </cell>
          <cell r="R700">
            <v>45093</v>
          </cell>
          <cell r="S700">
            <v>45291</v>
          </cell>
          <cell r="T700">
            <v>198</v>
          </cell>
          <cell r="U700">
            <v>45291</v>
          </cell>
          <cell r="V700" t="str">
            <v>15 TFTL/TL+4 ME O 6 SES+4 ME</v>
          </cell>
          <cell r="W700"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00"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700">
            <v>93151501</v>
          </cell>
          <cell r="AA700">
            <v>32387704</v>
          </cell>
          <cell r="AB700">
            <v>32387704</v>
          </cell>
          <cell r="AM700">
            <v>4048463</v>
          </cell>
          <cell r="AQ700" t="str">
            <v>N/A</v>
          </cell>
          <cell r="AR700">
            <v>737</v>
          </cell>
          <cell r="AS700">
            <v>45065</v>
          </cell>
          <cell r="AT700">
            <v>485815560</v>
          </cell>
          <cell r="AU700">
            <v>10139</v>
          </cell>
          <cell r="AV700">
            <v>45092</v>
          </cell>
          <cell r="AW700">
            <v>32387704</v>
          </cell>
          <cell r="AX700" t="str">
            <v>A-02-02-02-008-003-01</v>
          </cell>
          <cell r="AY700" t="str">
            <v>SERVICIOS DE CONSULTORÍA EN ADMINISTRACIÓN Y SERVICIOS DE GESTIÓN; SERVICIOS DE TECNOLOGÍA DE LA INFORMACIÓN</v>
          </cell>
          <cell r="AZ700" t="str">
            <v>ASEGURADORA SOLIDARIA DE COLOMBIA</v>
          </cell>
          <cell r="BA700" t="str">
            <v>380-47-99400136277</v>
          </cell>
          <cell r="BB700">
            <v>45092</v>
          </cell>
          <cell r="BC700" t="str">
            <v>CUMPLIMIENTO</v>
          </cell>
          <cell r="BD700">
            <v>25</v>
          </cell>
          <cell r="BE700">
            <v>8096926</v>
          </cell>
          <cell r="BF700">
            <v>45091</v>
          </cell>
          <cell r="BG700">
            <v>45092</v>
          </cell>
          <cell r="BH700">
            <v>45476</v>
          </cell>
          <cell r="BI700">
            <v>45093</v>
          </cell>
          <cell r="BJ700" t="str">
            <v>D. OTRAS PRESTACIONES</v>
          </cell>
          <cell r="BK700" t="str">
            <v>MAURICIO ANDRES GONZALEZ ANTOLINEZ</v>
          </cell>
          <cell r="BM700">
            <v>80074021</v>
          </cell>
          <cell r="BN700" t="str">
            <v>GRUPO DE GESTIÓN DE RECONOCIMIENTOS</v>
          </cell>
          <cell r="BO700" t="str">
            <v>GESTOR DE OPERACIONES</v>
          </cell>
          <cell r="BP700" t="str">
            <v>JENNY CAROLINA GARCIA VARON</v>
          </cell>
          <cell r="BQ700" t="str">
            <v>EN EJECUCION</v>
          </cell>
        </row>
        <row r="701">
          <cell r="C701">
            <v>857</v>
          </cell>
          <cell r="D701" t="str">
            <v>ADRES-CPS-857-2023</v>
          </cell>
          <cell r="E701" t="str">
            <v>CONTRATACION DIRECTA</v>
          </cell>
          <cell r="F701" t="str">
            <v>PRESTACION DE SERVICIOS PROFESIONALES</v>
          </cell>
          <cell r="G701" t="str">
            <v>INICIAL</v>
          </cell>
          <cell r="H701">
            <v>45100</v>
          </cell>
          <cell r="I701" t="str">
            <v>MARLYN GINETH DUARTE SANABRIA</v>
          </cell>
          <cell r="J701" t="str">
            <v>CC</v>
          </cell>
          <cell r="K701">
            <v>1055314516</v>
          </cell>
          <cell r="L701">
            <v>8</v>
          </cell>
          <cell r="N701" t="str">
            <v>N</v>
          </cell>
          <cell r="O701" t="str">
            <v>N/A</v>
          </cell>
          <cell r="P701" t="str">
            <v>N/A</v>
          </cell>
          <cell r="Q701" t="str">
            <v>N/A</v>
          </cell>
          <cell r="R701">
            <v>45106</v>
          </cell>
          <cell r="S701">
            <v>45291</v>
          </cell>
          <cell r="T701">
            <v>185</v>
          </cell>
          <cell r="U701">
            <v>45291</v>
          </cell>
          <cell r="V701" t="str">
            <v>13 TP+25 MEP</v>
          </cell>
          <cell r="W701"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701"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701">
            <v>93151501</v>
          </cell>
          <cell r="AA701">
            <v>41462296</v>
          </cell>
          <cell r="AB701">
            <v>41462296</v>
          </cell>
          <cell r="AM701">
            <v>5182787</v>
          </cell>
          <cell r="AQ701" t="str">
            <v>N/A</v>
          </cell>
          <cell r="AR701">
            <v>735</v>
          </cell>
          <cell r="AS701">
            <v>45065</v>
          </cell>
          <cell r="AT701">
            <v>1368255768</v>
          </cell>
          <cell r="AU701">
            <v>10271</v>
          </cell>
          <cell r="AV701">
            <v>45103</v>
          </cell>
          <cell r="AW701">
            <v>41462296</v>
          </cell>
          <cell r="AX701" t="str">
            <v>A-02-02-02-008-003-01</v>
          </cell>
          <cell r="AY701" t="str">
            <v>SERVICIOS DE CONSULTORÍA EN ADMINISTRACIÓN Y SERVICIOS DE GESTIÓN; SERVICIOS DE TECNOLOGÍA DE LA INFORMACIÓN</v>
          </cell>
          <cell r="AZ701" t="str">
            <v>ASEGURADORA SOLIDARIA DE COLOMBIA</v>
          </cell>
          <cell r="BA701" t="str">
            <v>380-47994000136400</v>
          </cell>
          <cell r="BB701">
            <v>45100</v>
          </cell>
          <cell r="BC701" t="str">
            <v>CUMPLIMIENTO</v>
          </cell>
          <cell r="BD701">
            <v>25</v>
          </cell>
          <cell r="BE701">
            <v>10365574</v>
          </cell>
          <cell r="BF701">
            <v>45100</v>
          </cell>
          <cell r="BG701">
            <v>45105</v>
          </cell>
          <cell r="BH701">
            <v>45476</v>
          </cell>
          <cell r="BI701">
            <v>45106</v>
          </cell>
          <cell r="BJ701" t="str">
            <v>D. OTRAS PRESTACIONES</v>
          </cell>
          <cell r="BK701" t="str">
            <v>JHAN PIERO CAMPOS CUELLAR</v>
          </cell>
          <cell r="BM701">
            <v>1093755452</v>
          </cell>
          <cell r="BN701" t="str">
            <v>GRUPO DE VERIFICACIÓN Y AUDITORÍA DE CUENTAS</v>
          </cell>
          <cell r="BO701" t="str">
            <v>GESTOR DE OPERACIONES</v>
          </cell>
          <cell r="BP701" t="str">
            <v>DIANA MARCELA SERRANO ASPRILLA</v>
          </cell>
          <cell r="BQ701" t="str">
            <v>EN EJECUCION</v>
          </cell>
        </row>
        <row r="702">
          <cell r="C702">
            <v>71</v>
          </cell>
          <cell r="D702" t="str">
            <v>ADRES-CPS-071-2023</v>
          </cell>
          <cell r="E702" t="str">
            <v>CONTRATACION DIRECTA</v>
          </cell>
          <cell r="F702" t="str">
            <v>PRESTACION DE SERVICIOS PROFESIONALES</v>
          </cell>
          <cell r="G702" t="str">
            <v>INICIAL</v>
          </cell>
          <cell r="H702">
            <v>44951</v>
          </cell>
          <cell r="I702" t="str">
            <v>DEISY LILIANA VELASQUEZ ALARCON</v>
          </cell>
          <cell r="J702" t="str">
            <v>CC</v>
          </cell>
          <cell r="K702">
            <v>1023873742</v>
          </cell>
          <cell r="L702">
            <v>7</v>
          </cell>
          <cell r="M702" t="str">
            <v>Bogotá</v>
          </cell>
          <cell r="N702" t="str">
            <v>N</v>
          </cell>
          <cell r="O702" t="str">
            <v>N/A</v>
          </cell>
          <cell r="P702" t="str">
            <v>N/A</v>
          </cell>
          <cell r="Q702" t="str">
            <v>N/A</v>
          </cell>
          <cell r="R702">
            <v>44953</v>
          </cell>
          <cell r="S702">
            <v>45072</v>
          </cell>
          <cell r="T702">
            <v>119</v>
          </cell>
          <cell r="U702">
            <v>45072</v>
          </cell>
          <cell r="V702" t="str">
            <v>13 TP+25 MEP</v>
          </cell>
          <cell r="W70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70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702">
            <v>336</v>
          </cell>
          <cell r="Z702">
            <v>93151501</v>
          </cell>
          <cell r="AA702">
            <v>20731148</v>
          </cell>
          <cell r="AB702">
            <v>20731148</v>
          </cell>
          <cell r="AM702">
            <v>5182787</v>
          </cell>
          <cell r="AQ702" t="str">
            <v>N/A</v>
          </cell>
          <cell r="AR702">
            <v>440</v>
          </cell>
          <cell r="AS702">
            <v>44936</v>
          </cell>
          <cell r="AT702">
            <v>684127884</v>
          </cell>
          <cell r="AU702">
            <v>528</v>
          </cell>
          <cell r="AV702">
            <v>44951</v>
          </cell>
          <cell r="AW702">
            <v>20731148</v>
          </cell>
          <cell r="AX702" t="str">
            <v>A-02-02-02-008-003-01</v>
          </cell>
          <cell r="AY702" t="str">
            <v>SERVICIOS DE CONSULTORÍA EN ADMINISTRACIÓN Y SERVICIOS DE GESTIÓN; SERVICIOS DE TECNOLOGÍA DE LA INFORMACIÓN</v>
          </cell>
          <cell r="AZ702" t="str">
            <v>SEGUROS DEL ESTADO</v>
          </cell>
          <cell r="BA702" t="str">
            <v>14-44-101172525</v>
          </cell>
          <cell r="BB702">
            <v>44951</v>
          </cell>
          <cell r="BC702" t="str">
            <v>CUMPLIMIENTO</v>
          </cell>
          <cell r="BD702">
            <v>25</v>
          </cell>
          <cell r="BE702">
            <v>5182787</v>
          </cell>
          <cell r="BF702">
            <v>44951</v>
          </cell>
          <cell r="BG702">
            <v>44952</v>
          </cell>
          <cell r="BH702">
            <v>45260</v>
          </cell>
          <cell r="BI702">
            <v>44953</v>
          </cell>
          <cell r="BJ702" t="str">
            <v>D. OTRAS PRESTACIONES</v>
          </cell>
          <cell r="BK702" t="str">
            <v>WILLIAM ENRIQUE TORRES RODRIGUEZ</v>
          </cell>
          <cell r="BL702"/>
          <cell r="BM702">
            <v>11275886</v>
          </cell>
          <cell r="BN702" t="str">
            <v>GRUPO DE VERIFICACION Y AUDITORIA DE CUENTAS</v>
          </cell>
          <cell r="BO702" t="str">
            <v>GESTOR DE OPERACIONES</v>
          </cell>
          <cell r="BP702" t="str">
            <v>ESPERANZA RODRIGUEZ ROLDAN</v>
          </cell>
          <cell r="BQ702" t="str">
            <v>TERMINADO</v>
          </cell>
          <cell r="BR702" t="str">
            <v>FEMENINO</v>
          </cell>
          <cell r="BS702" t="str">
            <v>Bogotá</v>
          </cell>
          <cell r="BT702" t="str">
            <v>DG 32 B BIS SUR 4 42</v>
          </cell>
          <cell r="BU702">
            <v>3625704</v>
          </cell>
          <cell r="BV702" t="str">
            <v>DEYSYV@GMAIL.COM</v>
          </cell>
          <cell r="BW702">
            <v>32045</v>
          </cell>
          <cell r="BX702">
            <v>45247</v>
          </cell>
          <cell r="BY702">
            <v>36</v>
          </cell>
          <cell r="BZ702" t="str">
            <v>SUSALUD SURA SURAMERCIANA EPS</v>
          </cell>
          <cell r="CA702" t="str">
            <v>PORVENIR</v>
          </cell>
          <cell r="CB702" t="str">
            <v>POSITIVA</v>
          </cell>
          <cell r="CC702" t="str">
            <v>ADM EMPRESAS</v>
          </cell>
          <cell r="CH702" t="str">
            <v>CO1.PCCNTR.4456027</v>
          </cell>
        </row>
        <row r="703">
          <cell r="C703">
            <v>760</v>
          </cell>
          <cell r="D703" t="str">
            <v>ADRES-CPS-760-2023</v>
          </cell>
          <cell r="E703" t="str">
            <v>CONTRATACION DIRECTA</v>
          </cell>
          <cell r="F703" t="str">
            <v>PRESTACION DE SERVICIOS PROFESIONALES</v>
          </cell>
          <cell r="G703" t="str">
            <v>INICIAL</v>
          </cell>
          <cell r="H703">
            <v>45092</v>
          </cell>
          <cell r="I703" t="str">
            <v>MARTHA CAROLINA ANGULO POSSE</v>
          </cell>
          <cell r="J703" t="str">
            <v>CC</v>
          </cell>
          <cell r="K703">
            <v>1110460851</v>
          </cell>
          <cell r="L703">
            <v>4</v>
          </cell>
          <cell r="N703" t="str">
            <v>N</v>
          </cell>
          <cell r="O703" t="str">
            <v>N/A</v>
          </cell>
          <cell r="P703" t="str">
            <v>N/A</v>
          </cell>
          <cell r="Q703" t="str">
            <v>N/A</v>
          </cell>
          <cell r="R703">
            <v>45093</v>
          </cell>
          <cell r="S703">
            <v>45291</v>
          </cell>
          <cell r="T703">
            <v>198</v>
          </cell>
          <cell r="U703">
            <v>45291</v>
          </cell>
          <cell r="W703" t="str">
            <v>Prestar servicios profesionales a la Dirección de Otras Prestaciones de la ADRES para las actividades relacionadas con la ejecución del proceso de saneamiento definitivo de las cuentas de recobro relacionadas con los servicios y tecnologías de salud no financiados con cargo a la UPC del régimen contributivo según lo dispuesto en el artículo 237 de la Ley 1955 de 2019 y el Decreto 521 de 2020, así como las demás normas que los modifiquen o sustituyan.</v>
          </cell>
          <cell r="X703" t="str">
            <v>1. Apoyar en la emisión de insumos y demás documentos que se requieran para la planeación y
desarrollo del proceso de
saneamiento definitivo de las cuentas de recobro relacionadas con los servicios y tecnologías de
salud no financiados con
cargo a la UPC.
2. Elaborar los documentos que se suscriban para el desarrollo del proceso de saneamiento
definitivo de las cuentas de
recobro relacionadas con los servicios y tecnologías de salud no financiados con cargo a la UPC.
3. Apoyar en la revisión de la consistencia de la información que se disponga para la elaboración
de los acuerdos de pago,
contratos de transacción, actas, certificados, actos administrativos y demás documentos que sean
necesarios en el trámite
del proceso de saneamiento definitivo de las cuentas que sean presentadas ante la ADRES.
4. Elaborar la documentación y archivos que sean presentados ante el Comité de Conciliación u
otras áreas de la ADRES,
entidades privadas y públicas durante el proceso de saneamiento definitivo de las cuentas de los
servicios y tecnologías de
salud no financiados con cargo a la UPC.
5. Elaborar las respuestas a las observaciones que realicen los distintos actores que conforman el
Sistema de Seguridad
Social en Salud durante el trámite de verificación, reconocimiento y pago de las cuentas que son
presentadas en el marco
del proceso de saneamiento definitivo.
6. Elaborar las respuestas a las consultas y peticiones presentadas por actores que conforman el
Sistema de Seguridad Social
en Salud y de los entes de inspección, vigilancia, control e investigación que estén relacionadas
con el saneamiento
definitivo previsto en el artículo 237 de la Ley 1955 de 2019.
7. Dar respuesta a los requerimientos internos y demás reportes sobre el avance del proceso de
saneamiento definitivo de las
cuentas de los servicios y tecnologías de salud no financiados con cargo a la UPC.
8. Participar en las reuniones o mesas de trabajo que se adelanten durante el trámite de las
cuentas de recobro de servicios
y tecnologías de salud no financiados con la UPC que hayan sido presentados en el proceso de
saneamiento definitivo.
9. Las demás actividades que se deriven del objeto y naturaleza del contrato que para el efecto le
asigne la Dirección de Otras
Prestaciones</v>
          </cell>
          <cell r="Z703">
            <v>93151501</v>
          </cell>
          <cell r="AA703">
            <v>41462296</v>
          </cell>
          <cell r="AB703">
            <v>41462296</v>
          </cell>
          <cell r="AM703">
            <v>5182787</v>
          </cell>
          <cell r="AQ703" t="str">
            <v>N/A</v>
          </cell>
          <cell r="AR703">
            <v>720</v>
          </cell>
          <cell r="AS703">
            <v>45065</v>
          </cell>
          <cell r="AT703">
            <v>41462296</v>
          </cell>
          <cell r="AU703">
            <v>10132</v>
          </cell>
          <cell r="AV703">
            <v>45092</v>
          </cell>
          <cell r="AW703">
            <v>41462296</v>
          </cell>
          <cell r="AX703" t="str">
            <v>A-02-02-02-008-003-01</v>
          </cell>
          <cell r="AY703" t="str">
            <v>SERVICIOS DE CONSULTORÍA EN ADMINISTRACIÓN Y SERVICIOS DE GESTIÓN; SERVICIOS DE TECNOLOGÍA DE LA INFORMACIÓN</v>
          </cell>
          <cell r="AZ703" t="str">
            <v>SEGUROS DEL ESTADO</v>
          </cell>
          <cell r="BA703" t="str">
            <v>14-46-101095578</v>
          </cell>
          <cell r="BB703">
            <v>45092</v>
          </cell>
          <cell r="BC703" t="str">
            <v>CUMPLIMIENTO</v>
          </cell>
          <cell r="BD703">
            <v>25</v>
          </cell>
          <cell r="BE703">
            <v>10365574</v>
          </cell>
          <cell r="BF703">
            <v>45092</v>
          </cell>
          <cell r="BG703">
            <v>45093</v>
          </cell>
          <cell r="BH703">
            <v>45474</v>
          </cell>
          <cell r="BI703">
            <v>45093</v>
          </cell>
          <cell r="BJ703" t="str">
            <v>D. OTRAS PRESTACIONES</v>
          </cell>
          <cell r="BK703" t="str">
            <v>PAOLA ANDREA CESPEDES FORERO</v>
          </cell>
          <cell r="BM703">
            <v>52536438</v>
          </cell>
          <cell r="BP703" t="str">
            <v>KELLY JHOANA ITURRIAGO TORREGROSA</v>
          </cell>
          <cell r="BQ703" t="str">
            <v>EN EJECUCION</v>
          </cell>
        </row>
        <row r="704">
          <cell r="C704">
            <v>281</v>
          </cell>
          <cell r="D704" t="str">
            <v>ADRES-CPS-281-2023</v>
          </cell>
          <cell r="E704" t="str">
            <v>CONTRATACION DIRECTA</v>
          </cell>
          <cell r="F704" t="str">
            <v>PRESTACION DE SERVICIOS PROFESIONALES</v>
          </cell>
          <cell r="G704" t="str">
            <v>INICIAL</v>
          </cell>
          <cell r="H704">
            <v>44958</v>
          </cell>
          <cell r="I704" t="str">
            <v>CARLOS ANDRES VEGA MENDOZA</v>
          </cell>
          <cell r="J704" t="str">
            <v>CC</v>
          </cell>
          <cell r="K704">
            <v>1023879763</v>
          </cell>
          <cell r="L704">
            <v>9</v>
          </cell>
          <cell r="M704" t="str">
            <v>Bogotá</v>
          </cell>
          <cell r="N704" t="str">
            <v>N</v>
          </cell>
          <cell r="O704" t="str">
            <v>N/A</v>
          </cell>
          <cell r="P704" t="str">
            <v>N/A</v>
          </cell>
          <cell r="Q704" t="str">
            <v>N/A</v>
          </cell>
          <cell r="R704">
            <v>44958</v>
          </cell>
          <cell r="S704">
            <v>45077</v>
          </cell>
          <cell r="T704">
            <v>119</v>
          </cell>
          <cell r="U704">
            <v>45077</v>
          </cell>
          <cell r="W704"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 y de embargos</v>
          </cell>
          <cell r="X704" t="str">
            <v>1. Ejercer la representación extrajudicial y judicial de la ADRES dentro de los términos legales, adelantando las actuaciones necesarias dentro de los procesos judiciales en los cuales se decreten medidas cautelares sobre recursos de naturaleza inembargable del sistema general de seguridad social en salud. 2. Preparar y proyectar las respuestas a los requerimientos de autoridades administrativas y/o personas naturales o jurídicas, relacionados con los temas de competencia de la ADRES 3. Hacer seguimiento permanente a los procesos asignados, con el fin de evitar vencimientos de
términos y garantizar la intervención oportuna de la entidad en los procesos judiciales.
4. Gestionar ante las direcciones competentes y por los medios dispuestos por la entidad, los
insumos y soportes que sean, necesarios y conducentes para el análisis de los casos puestos
a su consideración y efectuar los requerimientos de insistencia que resulten necesarios.
5. Mantener actualizada la base de datos con la información de las solicitudes de embargos, en
donde se evidencien las actuaciones surtidas que tengan relación con las medidas cautelares
allegadas, datos procesales y actuaciones adelantadas; tanto en medio magnético, como
físico, para los fines pertinentes al archivo documental de ADRES.
6. Remitir con el informe de actividades a la supervisión del contrato las actuaciones surtidas
dentro de las solicitudes de embargo, tales como, oficios, comunicaciones, notas internas,
informes, avisos, conceptos técnicos, demanda, contestación, recursos, excepciones,
alegatos, copias de las sentencias de primera y segunda instancia, grabaciones de audiencias,
actas, entre otros.
7. Proyectar dentro del término otorgado por la ley, la respuesta a los derechos de petición,
requerimientos, consultas, observaciones y solicitudes que sean competencia de la Oficina
Asesora Jurídica y que sean asignados para su trámite por parte del supervisor del contrato;
para lo cual contará con la herramienta electrónica que disponga la entidad para tal fin.
8. Atender las solicitudes de carácter administrativo dentro de los términos establecidos e
interponer los recursos de ley que procedan contra las mismas.
9.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10.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11.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12. Presentar y sustentar ante el Comité Conciliación de la ADRES las fichas técnicas de los
procesos judiciales relevantes en la cual se requiera su pronunciamiento.
13.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14.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15. Proyectar dentro del término otorgado por la ley, la respuesta a los derechos de petición,
consultas, observaciones y solicitudes que le sean asignados; para lo cual contará con la
herramienta electrónica que disponga la entidad para tal fin 16. Rendir los informes, reportes y estados de información que requiera el supervisor del contrato
con relación a los procesos judiciales, trámites administrativos y solicitudes bajo su
responsabilidad.
17. Asistir a las convocatorias de reuniones que realice el supervisor del contrato y todas aquellas
en las que se requiera de su presencia en la entidad.
18. Realizar todas las gestiones necesarias para garantizar la adecuada defensa de la entidad</v>
          </cell>
          <cell r="Y704">
            <v>180</v>
          </cell>
          <cell r="Z704">
            <v>80121706</v>
          </cell>
          <cell r="AA704">
            <v>27904000</v>
          </cell>
          <cell r="AB704">
            <v>27904000</v>
          </cell>
          <cell r="AM704">
            <v>6976000</v>
          </cell>
          <cell r="AQ704" t="str">
            <v>N/A</v>
          </cell>
          <cell r="AR704">
            <v>557</v>
          </cell>
          <cell r="AS704">
            <v>44946</v>
          </cell>
          <cell r="AT704">
            <v>27904000</v>
          </cell>
          <cell r="AU704">
            <v>2436</v>
          </cell>
          <cell r="AV704">
            <v>44958</v>
          </cell>
          <cell r="AW704">
            <v>27904000</v>
          </cell>
          <cell r="AX704" t="str">
            <v>A-02-02-02-008-002-01</v>
          </cell>
          <cell r="AY704" t="str">
            <v>SERVICIOS JURÍDICOS</v>
          </cell>
          <cell r="AZ704" t="str">
            <v>SEGUROS DEL ESTADO</v>
          </cell>
          <cell r="BA704" t="str">
            <v>33-44-101235143</v>
          </cell>
          <cell r="BB704">
            <v>44958</v>
          </cell>
          <cell r="BC704" t="str">
            <v>CUMPLIMIENTO</v>
          </cell>
          <cell r="BD704">
            <v>25</v>
          </cell>
          <cell r="BE704">
            <v>6976000</v>
          </cell>
          <cell r="BF704">
            <v>44956</v>
          </cell>
          <cell r="BG704">
            <v>44958</v>
          </cell>
          <cell r="BH704">
            <v>45270</v>
          </cell>
          <cell r="BI704">
            <v>44958</v>
          </cell>
          <cell r="BJ704" t="str">
            <v>O. ASESORA JURIDICA</v>
          </cell>
          <cell r="BK704" t="str">
            <v>CRISTIAN DAVID PAEZ PAEZ</v>
          </cell>
          <cell r="BM704">
            <v>1049614764</v>
          </cell>
          <cell r="BN704" t="str">
            <v>GRUPO DE REPRESENTACION JUDICIAL</v>
          </cell>
          <cell r="BO704" t="str">
            <v>GESTOR DE OPERACIONES</v>
          </cell>
          <cell r="BP704" t="str">
            <v>KELLY JHOANA ITURRIAGO TORREGROSA</v>
          </cell>
          <cell r="BQ704" t="str">
            <v>TERMINADO</v>
          </cell>
          <cell r="BR704" t="str">
            <v>MASCULINO</v>
          </cell>
          <cell r="BS704" t="str">
            <v>Bogotá</v>
          </cell>
          <cell r="BT704" t="str">
            <v>Tv 14 A Bis Este No 49 41 Sur</v>
          </cell>
          <cell r="BU704">
            <v>3208726842</v>
          </cell>
          <cell r="BV704" t="str">
            <v>andresvega07@gmail.com</v>
          </cell>
          <cell r="BW704">
            <v>32488</v>
          </cell>
          <cell r="BX704">
            <v>45247</v>
          </cell>
          <cell r="BY704">
            <v>34</v>
          </cell>
          <cell r="BZ704" t="str">
            <v>FAMISANAR</v>
          </cell>
          <cell r="CA704" t="str">
            <v>PORVENIR</v>
          </cell>
          <cell r="CB704" t="str">
            <v>POSITIVA</v>
          </cell>
          <cell r="CC704" t="str">
            <v>ABOGADO-ESP  EN DERECHO
MEDICO SANITARIO- ESP EN DERECHO
LABORAL Y DE LA SEGURIDAD SOCIAL</v>
          </cell>
          <cell r="CH704" t="str">
            <v>CO1.PCCNTR.4524352</v>
          </cell>
        </row>
        <row r="705">
          <cell r="C705">
            <v>594</v>
          </cell>
          <cell r="D705" t="str">
            <v>ADRES-CPS-594-2023</v>
          </cell>
          <cell r="E705" t="str">
            <v>CONTRATACION DIRECTA</v>
          </cell>
          <cell r="F705" t="str">
            <v>PRESTACION DE SERVICIOS PROFESIONALES</v>
          </cell>
          <cell r="G705" t="str">
            <v>INICIAL</v>
          </cell>
          <cell r="H705">
            <v>45079</v>
          </cell>
          <cell r="I705" t="str">
            <v>CARLOS ANDRES VEGA MENDOZA</v>
          </cell>
          <cell r="J705" t="str">
            <v>CC</v>
          </cell>
          <cell r="K705">
            <v>1023879763</v>
          </cell>
          <cell r="L705">
            <v>9</v>
          </cell>
          <cell r="N705" t="str">
            <v>N</v>
          </cell>
          <cell r="O705" t="str">
            <v>N/A</v>
          </cell>
          <cell r="P705" t="str">
            <v>N/A</v>
          </cell>
          <cell r="Q705" t="str">
            <v>N/A</v>
          </cell>
          <cell r="R705">
            <v>45083</v>
          </cell>
          <cell r="S705">
            <v>45291</v>
          </cell>
          <cell r="T705">
            <v>107</v>
          </cell>
          <cell r="U705">
            <v>45190</v>
          </cell>
          <cell r="W705"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 y de embargos.</v>
          </cell>
          <cell r="X705" t="str">
            <v>1. Ejercer la representación extrajudicial y judicial de la ADRES dentro de los términos
legales, adelantando las actuaciones necesarias dentro de los procesos judiciales en los
cuales se decreten medidas cautelares sobre recursos de naturaleza inembargable del
sistema general de seguridad social en salud.
2. Preparar y proyectar las respuestas a los requerimientos de autoridades administrativas
y/o personas naturales o jurídicas, relacionados con los temas de competencia de la
ADRES.
3. Hacer seguimiento permanente a los procesos asignados, con el fin de evitar
vencimientos de términos y garantizar la intervención oportuna de la entidad en los
procesos judiciales.
4. Gestionar ante las direcciones competentes y por los medios dispuestos por la entidad,
los insumos y soportes que sean, necesarios y conducentes para el análisis de los casos
puestos a su consideración y efectuar los requerimientos de insistencia que resulten
necesarios.
5. Mantener actualizada la base de datos con la información de las solicitudes de embargos,
en donde se evidencien las actuaciones surtidas que tengan relación con las medidas
cautelares allegadas, datos procesales y actuaciones adelantadas; tanto en medio
magnético, como físico, para los fines pertinentes al archivo documental de ADRES.
6. Remitir con el informe de actividades a la supervisión del contrato las actuaciones surtidas
dentro de las solicitudes de embargo, tales como, oficios, comunicaciones, notas internas,
informes, avisos, conceptos técnicos, demanda, contestación, recursos, excepciones,
alegatos, copias de las sentencias de primera y segunda instancia, grabaciones de
audiencias, actas, entre otros.
7. Proyectar dentro del término otorgado por la ley, la respuesta a los derechos de petición,
requerimientos, consultas, observaciones y solicitudes que sean competencia de la
Oficina Asesora Jurídica y que sean asignados para su trámite por parte del supervisor
del contrato; para lo cual contará con la herramienta electrónica que disponga la entidad
para tal fin.
8. Atender las solicitudes de carácter administrativo dentro de los términos establecidos e
interponer los recursos de ley que procedan contra las mismas.
9.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10.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11.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12. Presentar y sustentar ante el Comité Conciliación de la ADRES las fichas técnicas de los
procesos judiciales relevantes en la cual se requiera su pronunciamiento.
13.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14.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15. Proyectar dentro del término otorgado por la ley, la respuesta a los derechos de petición,
consultas, observaciones y solicitudes que le sean asignados; para lo cual contará con la
herramienta electrónica que disponga la entidad para tal fin.
16. Rendir los informes, reportes y estados de información que requiera el supervisor del
contrato con relación a los procesos judiciales, trámites administrativos y solicitudes bajo
su responsabilidad.
17. Asistir a las convocatorias de reuniones que realice el supervisor del contrato y todas
aquellas en las que se requiera de su presencia en la entidad.
18. Realizar todas las gestiones necesarias para garantizar la adecuada defensa de la
entidad.</v>
          </cell>
          <cell r="Z705">
            <v>80121706</v>
          </cell>
          <cell r="AA705">
            <v>48832000</v>
          </cell>
          <cell r="AB705">
            <v>48832000</v>
          </cell>
          <cell r="AM705">
            <v>6976000</v>
          </cell>
          <cell r="AQ705" t="str">
            <v>N/A</v>
          </cell>
          <cell r="AR705">
            <v>679</v>
          </cell>
          <cell r="AS705">
            <v>45062</v>
          </cell>
          <cell r="AT705">
            <v>48832000</v>
          </cell>
          <cell r="AU705">
            <v>10017</v>
          </cell>
          <cell r="AV705">
            <v>45082</v>
          </cell>
          <cell r="AW705">
            <v>48832000</v>
          </cell>
          <cell r="AX705" t="str">
            <v>A-02-02-02-008-002-01</v>
          </cell>
          <cell r="AY705" t="str">
            <v>SERVICIOS JURÍDICOS</v>
          </cell>
          <cell r="AZ705" t="str">
            <v>SEGUROS DEL ESTADO</v>
          </cell>
          <cell r="BA705" t="str">
            <v>33-44-101239024</v>
          </cell>
          <cell r="BB705">
            <v>45082</v>
          </cell>
          <cell r="BC705" t="str">
            <v>CUMPLIMIENTO</v>
          </cell>
          <cell r="BD705">
            <v>25</v>
          </cell>
          <cell r="BE705">
            <v>12208000</v>
          </cell>
          <cell r="BF705">
            <v>45082</v>
          </cell>
          <cell r="BG705">
            <v>45052</v>
          </cell>
          <cell r="BH705">
            <v>45478</v>
          </cell>
          <cell r="BI705">
            <v>45080</v>
          </cell>
          <cell r="BJ705" t="str">
            <v>O. ASESORA JURIDICA</v>
          </cell>
          <cell r="BK705" t="str">
            <v>CRISTIAN DAVID PAEZ PAEZ</v>
          </cell>
          <cell r="BM705">
            <v>1049614764</v>
          </cell>
          <cell r="BN705" t="str">
            <v>GRUPO DE REPRESENTACION JUDICIAL</v>
          </cell>
          <cell r="BO705" t="str">
            <v>GESTOR DE OPERACIONES</v>
          </cell>
          <cell r="BP705" t="str">
            <v>LAURA SANCHEZ SANTAMARIA</v>
          </cell>
          <cell r="BQ705" t="str">
            <v>TERMINADO</v>
          </cell>
        </row>
        <row r="706">
          <cell r="C706">
            <v>43</v>
          </cell>
          <cell r="D706" t="str">
            <v>ADRES-CPS-043-2023</v>
          </cell>
          <cell r="E706" t="str">
            <v>CONTRATACION DIRECTA</v>
          </cell>
          <cell r="F706" t="str">
            <v>PRESTACION DE SERVICIOS PROFESIONALES</v>
          </cell>
          <cell r="G706" t="str">
            <v>INICIAL</v>
          </cell>
          <cell r="H706">
            <v>44945</v>
          </cell>
          <cell r="I706" t="str">
            <v>SANDRA JULIETH HERRERA ALFONSO</v>
          </cell>
          <cell r="J706" t="str">
            <v>CC</v>
          </cell>
          <cell r="K706">
            <v>1023896259</v>
          </cell>
          <cell r="L706">
            <v>1</v>
          </cell>
          <cell r="M706" t="str">
            <v>Bogotá</v>
          </cell>
          <cell r="N706" t="str">
            <v>N</v>
          </cell>
          <cell r="O706" t="str">
            <v>N/A</v>
          </cell>
          <cell r="P706" t="str">
            <v>N/A</v>
          </cell>
          <cell r="Q706" t="str">
            <v>N/A</v>
          </cell>
          <cell r="R706">
            <v>44950</v>
          </cell>
          <cell r="S706">
            <v>45069</v>
          </cell>
          <cell r="T706">
            <v>119</v>
          </cell>
          <cell r="U706">
            <v>45069</v>
          </cell>
          <cell r="V706" t="str">
            <v>11 TP+E+11 MEP</v>
          </cell>
          <cell r="W706"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706"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706">
            <v>151</v>
          </cell>
          <cell r="Z706">
            <v>80121706</v>
          </cell>
          <cell r="AA706">
            <v>27904000</v>
          </cell>
          <cell r="AB706">
            <v>27904000</v>
          </cell>
          <cell r="AM706">
            <v>6976000</v>
          </cell>
          <cell r="AQ706" t="str">
            <v>N/A</v>
          </cell>
          <cell r="AR706">
            <v>402</v>
          </cell>
          <cell r="AS706">
            <v>44932</v>
          </cell>
          <cell r="AT706">
            <v>139520000</v>
          </cell>
          <cell r="AU706">
            <v>432</v>
          </cell>
          <cell r="AV706">
            <v>44945</v>
          </cell>
          <cell r="AW706">
            <v>27904000</v>
          </cell>
          <cell r="AX706" t="str">
            <v>A-02-02-02-008-002-01</v>
          </cell>
          <cell r="AY706" t="str">
            <v>SERVICIOS JURÍDICOS</v>
          </cell>
          <cell r="AZ706" t="str">
            <v>SEGUROS DEL ESTADO</v>
          </cell>
          <cell r="BA706" t="str">
            <v>21-46-101057306</v>
          </cell>
          <cell r="BB706">
            <v>44943</v>
          </cell>
          <cell r="BC706" t="str">
            <v>CUMPLIMIENTO</v>
          </cell>
          <cell r="BD706">
            <v>25</v>
          </cell>
          <cell r="BE706">
            <v>6976000</v>
          </cell>
          <cell r="BF706">
            <v>44943</v>
          </cell>
          <cell r="BG706">
            <v>44946</v>
          </cell>
          <cell r="BH706">
            <v>45250</v>
          </cell>
          <cell r="BI706">
            <v>44947</v>
          </cell>
          <cell r="BJ706" t="str">
            <v>O. ASESORA JURIDICA</v>
          </cell>
          <cell r="BK706" t="str">
            <v>KAREN LORENA GONZALEZ LOBO</v>
          </cell>
          <cell r="BM706">
            <v>1018476427</v>
          </cell>
          <cell r="BN706" t="str">
            <v>GRUPO DE REPRESENTACION JUDICIAL</v>
          </cell>
          <cell r="BO706" t="str">
            <v>GESTOR DE OPERACIONES</v>
          </cell>
          <cell r="BP706" t="str">
            <v>ROSA ELIANA RODRIGUEZ BERNAL</v>
          </cell>
          <cell r="BQ706" t="str">
            <v>TERMINADO</v>
          </cell>
          <cell r="BR706" t="str">
            <v>FEMENINO</v>
          </cell>
          <cell r="BS706" t="str">
            <v>Bogotá</v>
          </cell>
          <cell r="BT706" t="str">
            <v>Cll 19 Sur No 10F 06 ESTE</v>
          </cell>
          <cell r="BU706">
            <v>3194717466</v>
          </cell>
          <cell r="BV706" t="str">
            <v>JULIHERRERA0@GMAIL.COM</v>
          </cell>
          <cell r="BW706">
            <v>32969</v>
          </cell>
          <cell r="BX706">
            <v>45247</v>
          </cell>
          <cell r="BY706">
            <v>33</v>
          </cell>
          <cell r="BZ706" t="str">
            <v>SURA</v>
          </cell>
          <cell r="CA706" t="str">
            <v>PORVENIR</v>
          </cell>
          <cell r="CB706" t="str">
            <v>POSITIVA</v>
          </cell>
          <cell r="CC706" t="str">
            <v>ABOGADO</v>
          </cell>
          <cell r="CH706" t="str">
            <v>CO1.PCCNTR.4420875</v>
          </cell>
        </row>
        <row r="707">
          <cell r="C707">
            <v>453</v>
          </cell>
          <cell r="D707" t="str">
            <v>ADRES-CPS-453-2023</v>
          </cell>
          <cell r="E707" t="str">
            <v>CONTRATACION DIRECTA</v>
          </cell>
          <cell r="F707" t="str">
            <v>PRESTACION DE SERVICIOS PROFESIONALES</v>
          </cell>
          <cell r="G707" t="str">
            <v>INICIAL</v>
          </cell>
          <cell r="H707">
            <v>45042</v>
          </cell>
          <cell r="I707" t="str">
            <v>MARTHA LUCÍA IBARRA ROSERO</v>
          </cell>
          <cell r="J707" t="str">
            <v>CC</v>
          </cell>
          <cell r="K707">
            <v>52057753</v>
          </cell>
          <cell r="L707">
            <v>2</v>
          </cell>
          <cell r="M707" t="str">
            <v>Bogotá</v>
          </cell>
          <cell r="N707" t="str">
            <v>N</v>
          </cell>
          <cell r="O707" t="str">
            <v>N/A</v>
          </cell>
          <cell r="P707" t="str">
            <v>N/A</v>
          </cell>
          <cell r="Q707" t="str">
            <v>N/A</v>
          </cell>
          <cell r="R707">
            <v>45050</v>
          </cell>
          <cell r="S707">
            <v>45291</v>
          </cell>
          <cell r="T707">
            <v>241</v>
          </cell>
          <cell r="U707">
            <v>45291</v>
          </cell>
          <cell r="V707" t="str">
            <v>13 TP+25 MEP</v>
          </cell>
          <cell r="W707"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07"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707">
            <v>93151501</v>
          </cell>
          <cell r="AA707">
            <v>49236477</v>
          </cell>
          <cell r="AB707">
            <v>49236477</v>
          </cell>
          <cell r="AM707">
            <v>5182787</v>
          </cell>
          <cell r="AQ707" t="str">
            <v>N/A</v>
          </cell>
          <cell r="AR707">
            <v>604</v>
          </cell>
          <cell r="AS707">
            <v>45016</v>
          </cell>
          <cell r="AT707">
            <v>2806479189</v>
          </cell>
          <cell r="AU707">
            <v>7983</v>
          </cell>
          <cell r="AV707">
            <v>45044</v>
          </cell>
          <cell r="AW707">
            <v>49236477</v>
          </cell>
          <cell r="AX707" t="str">
            <v>A-02-02-02-008-003-01</v>
          </cell>
          <cell r="AY707" t="str">
            <v>SERVICIOS DE CONSULTORÍA EN ADMINISTRACIÓN Y SERVICIOS DE GESTIÓN; SERVICIOS DE TECNOLOGÍA DE LA INFORMACIÓN</v>
          </cell>
          <cell r="AZ707" t="str">
            <v>SEGUROS DEL ESTADO</v>
          </cell>
          <cell r="BA707" t="str">
            <v>33-44-101238012</v>
          </cell>
          <cell r="BB707">
            <v>45044</v>
          </cell>
          <cell r="BC707" t="str">
            <v>CUMPLIMIENTO</v>
          </cell>
          <cell r="BD707">
            <v>25</v>
          </cell>
          <cell r="BE707">
            <v>12309119.25</v>
          </cell>
          <cell r="BF707">
            <v>45042</v>
          </cell>
          <cell r="BG707">
            <v>45050</v>
          </cell>
          <cell r="BH707">
            <v>45474</v>
          </cell>
          <cell r="BI707">
            <v>45044</v>
          </cell>
          <cell r="BJ707" t="str">
            <v>D. OTRAS PRESTACIONES</v>
          </cell>
          <cell r="BK707" t="str">
            <v>JHAN PIERO CAMPOS CUELLAR</v>
          </cell>
          <cell r="BM707">
            <v>1093755452</v>
          </cell>
          <cell r="BN707" t="str">
            <v>GRUPO DE VERIFICACIÓN Y AUDITORÍA DE CUENTAS</v>
          </cell>
          <cell r="BO707" t="str">
            <v>GESTOR DE OPERACIONES</v>
          </cell>
          <cell r="BP707" t="str">
            <v>KARLA MAYELIS MENGUAL REDONDO</v>
          </cell>
          <cell r="BQ707" t="str">
            <v>EN EJECUCION</v>
          </cell>
          <cell r="BX707">
            <v>45247</v>
          </cell>
          <cell r="BY707">
            <v>123</v>
          </cell>
        </row>
        <row r="708">
          <cell r="C708">
            <v>29</v>
          </cell>
          <cell r="D708" t="str">
            <v>ADRES-CPS-029-2023</v>
          </cell>
          <cell r="E708" t="str">
            <v>CONTRATACION DIRECTA</v>
          </cell>
          <cell r="F708" t="str">
            <v>PRESTACION DE SERVICIOS DE APOYO A LA GESTION</v>
          </cell>
          <cell r="G708" t="str">
            <v>INICIAL</v>
          </cell>
          <cell r="H708">
            <v>44942</v>
          </cell>
          <cell r="I708" t="str">
            <v>DIANA YOLIMA URRUTIA AREVALO</v>
          </cell>
          <cell r="J708" t="str">
            <v>CC</v>
          </cell>
          <cell r="K708">
            <v>1024466975</v>
          </cell>
          <cell r="L708">
            <v>4</v>
          </cell>
          <cell r="M708" t="str">
            <v>Bogotá</v>
          </cell>
          <cell r="N708" t="str">
            <v>N</v>
          </cell>
          <cell r="O708" t="str">
            <v>N/A</v>
          </cell>
          <cell r="P708" t="str">
            <v>N/A</v>
          </cell>
          <cell r="Q708" t="str">
            <v>N/A</v>
          </cell>
          <cell r="R708">
            <v>44943</v>
          </cell>
          <cell r="S708">
            <v>45062</v>
          </cell>
          <cell r="T708">
            <v>119</v>
          </cell>
          <cell r="U708">
            <v>45062</v>
          </cell>
          <cell r="V708" t="str">
            <v xml:space="preserve"> 14A TFT/TL+21 ME O 6 SES + 21 ME</v>
          </cell>
          <cell r="W708"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708" t="str">
            <v>1. Prestar servicios profesionales al Grupo Interno de Gestión Financiera Interna en las Realizar el seguimiento a las cuentas de recaudo asignadas. a través de los movimientos bancarios suministrados por las entidades financieras. con el fin de establecer los valores recaudados. 2. Identificar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3.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5. Realizar la conciliación de información del ingreso registrado en los sistemas de información MUI-REX-ERP de la ADRES. 6. Apoyar en la generación de la información requerida para dar respuesta a los requerimientos presentados por los actores del Sistema General de Seguridad Social en Salud. así como los interpuestos por los Órganos de Control y Vigilancia. 7. Apoyar en las acciones tendientes a la sistematización del recaudo de las fuentes de financiación del SGSSS. así como de las mejoras funcionales a los sistemas de registro de los ingresos existentes en la entidad. 8. Velar por el mejoramiento continuo de los procedimientos de recaudo y proponer recomendaciones para el mejoramiento continuo del recaudo. 9. Abstenerse de realizar directa o indirectamente operaciones utilizando información privilegiada o suministrar esta información a terceros. o recomendar la realización de operaciones con fundamento en dicha información</v>
          </cell>
          <cell r="Y708">
            <v>57</v>
          </cell>
          <cell r="Z708">
            <v>93151501</v>
          </cell>
          <cell r="AA708">
            <v>19091496</v>
          </cell>
          <cell r="AB708">
            <v>19091496</v>
          </cell>
          <cell r="AM708">
            <v>4772874</v>
          </cell>
          <cell r="AQ708" t="str">
            <v>N/A</v>
          </cell>
          <cell r="AR708">
            <v>474</v>
          </cell>
          <cell r="AS708">
            <v>44936</v>
          </cell>
          <cell r="AT708">
            <v>95457480</v>
          </cell>
          <cell r="AU708">
            <v>379</v>
          </cell>
          <cell r="AV708">
            <v>44942</v>
          </cell>
          <cell r="AW708">
            <v>19091496</v>
          </cell>
          <cell r="AX708" t="str">
            <v>A-02-02-02-008- 003-09</v>
          </cell>
          <cell r="AY708" t="str">
            <v>OTROS SERVICIOS PROFESIONALES Y TÉCNICOS N.C.P</v>
          </cell>
          <cell r="AZ708" t="str">
            <v>SEGUROS DEL ESTADO</v>
          </cell>
          <cell r="BA708" t="str">
            <v>25-46-101024678</v>
          </cell>
          <cell r="BB708">
            <v>44942</v>
          </cell>
          <cell r="BC708" t="str">
            <v>CUMPLIMIENTO</v>
          </cell>
          <cell r="BD708">
            <v>25</v>
          </cell>
          <cell r="BE708">
            <v>4772874</v>
          </cell>
          <cell r="BF708">
            <v>44942</v>
          </cell>
          <cell r="BG708">
            <v>44942</v>
          </cell>
          <cell r="BH708">
            <v>45246</v>
          </cell>
          <cell r="BI708">
            <v>44943</v>
          </cell>
          <cell r="BJ708" t="str">
            <v>D. DE GESTION DE LOS RECURSOS FINANCIEROS DE LA SALUD</v>
          </cell>
          <cell r="BK708" t="str">
            <v>CAMILO ANDRES CELY ESCOBAR</v>
          </cell>
          <cell r="BM708">
            <v>80201138</v>
          </cell>
          <cell r="BN708" t="str">
            <v>GRUPO DE CONTROL DE RECAUDO Y FUENTES DE FINANCIACION</v>
          </cell>
          <cell r="BO708" t="str">
            <v>GESTOR DE OPERACIONES</v>
          </cell>
          <cell r="BP708" t="str">
            <v>LAURA SANCHEZ SANTAMARIA</v>
          </cell>
          <cell r="BQ708" t="str">
            <v>TERMINADO</v>
          </cell>
          <cell r="BR708" t="str">
            <v>FEMENINO</v>
          </cell>
          <cell r="BS708" t="str">
            <v>Bogotá</v>
          </cell>
          <cell r="BT708" t="str">
            <v>CR 78 M No 58 M 26 SUR Casa</v>
          </cell>
          <cell r="BU708">
            <v>3057429282</v>
          </cell>
          <cell r="BV708" t="str">
            <v>dianizeze@gmail.com</v>
          </cell>
          <cell r="BW708">
            <v>31687</v>
          </cell>
          <cell r="BX708">
            <v>45247</v>
          </cell>
          <cell r="BY708">
            <v>37</v>
          </cell>
          <cell r="BZ708" t="str">
            <v>COMPENSAR</v>
          </cell>
          <cell r="CA708" t="str">
            <v>COLFONDOS</v>
          </cell>
          <cell r="CB708" t="str">
            <v>POSITIVA</v>
          </cell>
          <cell r="CC708" t="str">
            <v>TECNICO PROFESIONAL EN ARCHIVISTICA</v>
          </cell>
          <cell r="CH708" t="str">
            <v>CO1.PCCNTR.4400220</v>
          </cell>
        </row>
        <row r="709">
          <cell r="C709">
            <v>777</v>
          </cell>
          <cell r="D709" t="str">
            <v>ADRES-CPS-777-2023</v>
          </cell>
          <cell r="E709" t="str">
            <v>CONTRATACION DIRECTA</v>
          </cell>
          <cell r="F709" t="str">
            <v>PRESTACION DE SERVICIOS DE APOYO A LA GESTION</v>
          </cell>
          <cell r="G709" t="str">
            <v>INICIAL</v>
          </cell>
          <cell r="H709">
            <v>45091</v>
          </cell>
          <cell r="I709" t="str">
            <v>MARTIZA DIAZ ESCOBAR</v>
          </cell>
          <cell r="J709" t="str">
            <v>CC</v>
          </cell>
          <cell r="K709">
            <v>52896069</v>
          </cell>
          <cell r="L709">
            <v>1</v>
          </cell>
          <cell r="N709" t="str">
            <v>N</v>
          </cell>
          <cell r="O709" t="str">
            <v>N/A</v>
          </cell>
          <cell r="P709" t="str">
            <v>N/A</v>
          </cell>
          <cell r="Q709" t="str">
            <v>N/A</v>
          </cell>
          <cell r="R709">
            <v>45093</v>
          </cell>
          <cell r="S709">
            <v>45291</v>
          </cell>
          <cell r="T709">
            <v>198</v>
          </cell>
          <cell r="U709">
            <v>45291</v>
          </cell>
          <cell r="V709" t="str">
            <v>15 TFTL/TL+4 ME O 6 SES+4 ME</v>
          </cell>
          <cell r="W70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0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709">
            <v>93151501</v>
          </cell>
          <cell r="AA709">
            <v>32387704</v>
          </cell>
          <cell r="AB709">
            <v>32387704</v>
          </cell>
          <cell r="AM709">
            <v>4048463</v>
          </cell>
          <cell r="AQ709" t="str">
            <v>N/A</v>
          </cell>
          <cell r="AR709">
            <v>737</v>
          </cell>
          <cell r="AS709">
            <v>45065</v>
          </cell>
          <cell r="AT709">
            <v>485815560</v>
          </cell>
          <cell r="AU709">
            <v>10137</v>
          </cell>
          <cell r="AV709">
            <v>45092</v>
          </cell>
          <cell r="AW709">
            <v>32387704</v>
          </cell>
          <cell r="AX709" t="str">
            <v>A-02-02-02-008-003-01</v>
          </cell>
          <cell r="AY709" t="str">
            <v>SERVICIOS DE CONSULTORÍA EN ADMINISTRACIÓN Y SERVICIOS DE GESTIÓN; SERVICIOS DE TECNOLOGÍA DE LA INFORMACIÓN</v>
          </cell>
          <cell r="AZ709" t="str">
            <v>ASEGURADORA SOLIDARIA DE COLOMBIA</v>
          </cell>
          <cell r="BA709" t="str">
            <v>380-47-994000136325</v>
          </cell>
          <cell r="BB709">
            <v>45093</v>
          </cell>
          <cell r="BC709" t="str">
            <v>CUMPLIMIENTO</v>
          </cell>
          <cell r="BD709">
            <v>25</v>
          </cell>
          <cell r="BE709">
            <v>8096926</v>
          </cell>
          <cell r="BF709">
            <v>45091</v>
          </cell>
          <cell r="BG709">
            <v>45093</v>
          </cell>
          <cell r="BH709">
            <v>45476</v>
          </cell>
          <cell r="BI709">
            <v>45093</v>
          </cell>
          <cell r="BJ709" t="str">
            <v>D. OTRAS PRESTACIONES</v>
          </cell>
          <cell r="BK709" t="str">
            <v>MAURICIO ANDRES GONZALEZ ANTOLINEZ</v>
          </cell>
          <cell r="BM709">
            <v>80074021</v>
          </cell>
          <cell r="BN709" t="str">
            <v>GRUPO DE GESTIÓN DE RECONOCIMIENTOS</v>
          </cell>
          <cell r="BO709" t="str">
            <v>GESTOR DE OPERACIONES</v>
          </cell>
          <cell r="BP709" t="str">
            <v>JENNY CAROLINA GARCIA VARON</v>
          </cell>
          <cell r="BQ709" t="str">
            <v>EN EJECUCION</v>
          </cell>
        </row>
        <row r="710">
          <cell r="C710">
            <v>100</v>
          </cell>
          <cell r="D710" t="str">
            <v>ADRES-CPS-100-2023</v>
          </cell>
          <cell r="E710" t="str">
            <v>CONTRATACION DIRECTA</v>
          </cell>
          <cell r="F710" t="str">
            <v>PRESTACION DE SERVICIOS PROFESIONALES</v>
          </cell>
          <cell r="G710" t="str">
            <v>INICIAL</v>
          </cell>
          <cell r="H710">
            <v>44949</v>
          </cell>
          <cell r="I710" t="str">
            <v xml:space="preserve">DIANA PAOLA ESPINOZA HERRERA </v>
          </cell>
          <cell r="J710" t="str">
            <v>CC</v>
          </cell>
          <cell r="K710">
            <v>1024469475</v>
          </cell>
          <cell r="L710">
            <v>7</v>
          </cell>
          <cell r="M710" t="str">
            <v>Bogotá</v>
          </cell>
          <cell r="N710" t="str">
            <v>N</v>
          </cell>
          <cell r="O710" t="str">
            <v>N/A</v>
          </cell>
          <cell r="P710" t="str">
            <v>N/A</v>
          </cell>
          <cell r="Q710" t="str">
            <v>N/A</v>
          </cell>
          <cell r="R710">
            <v>44951</v>
          </cell>
          <cell r="S710">
            <v>45070</v>
          </cell>
          <cell r="T710">
            <v>119</v>
          </cell>
          <cell r="U710">
            <v>45070</v>
          </cell>
          <cell r="V710" t="str">
            <v>13 TP+25 MEP</v>
          </cell>
          <cell r="W710"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71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710">
            <v>340</v>
          </cell>
          <cell r="Z710">
            <v>93151501</v>
          </cell>
          <cell r="AA710">
            <v>20731148</v>
          </cell>
          <cell r="AB710">
            <v>20731148</v>
          </cell>
          <cell r="AM710">
            <v>5182787</v>
          </cell>
          <cell r="AQ710" t="str">
            <v>N/A</v>
          </cell>
          <cell r="AR710">
            <v>459</v>
          </cell>
          <cell r="AS710">
            <v>44936</v>
          </cell>
          <cell r="AT710">
            <v>269504924</v>
          </cell>
          <cell r="AU710">
            <v>469</v>
          </cell>
          <cell r="AV710">
            <v>44949</v>
          </cell>
          <cell r="AW710">
            <v>20731148</v>
          </cell>
          <cell r="AX710" t="str">
            <v>A-02-02-02-008-003-01</v>
          </cell>
          <cell r="AY710" t="str">
            <v>SERVICIOS DE CONSULTORÍA EN ADMINISTRACIÓN Y SERVICIOS DE GESTIÓN; SERVICIOS DE TECNOLOGÍA DE LA INFORMACIÓN</v>
          </cell>
          <cell r="AZ710" t="str">
            <v>SEGUROS DEL ESTADO</v>
          </cell>
          <cell r="BA710" t="str">
            <v>14-44-10117237</v>
          </cell>
          <cell r="BB710">
            <v>44950</v>
          </cell>
          <cell r="BC710" t="str">
            <v>CUMPLIMIENTO</v>
          </cell>
          <cell r="BD710">
            <v>25</v>
          </cell>
          <cell r="BE710">
            <v>5182787</v>
          </cell>
          <cell r="BF710">
            <v>44949</v>
          </cell>
          <cell r="BG710">
            <v>44951</v>
          </cell>
          <cell r="BH710">
            <v>45260</v>
          </cell>
          <cell r="BI710">
            <v>44951</v>
          </cell>
          <cell r="BJ710" t="str">
            <v>D. OTRAS PRESTACIONES</v>
          </cell>
          <cell r="BK710" t="str">
            <v>MAURICIO PAEZ VILLALBA</v>
          </cell>
          <cell r="BM710">
            <v>1010178182</v>
          </cell>
          <cell r="BN710" t="str">
            <v>GRUPO DE VERIFICACIÓN Y AUDITORÍA DE CUENTAS</v>
          </cell>
          <cell r="BO710" t="str">
            <v>GESTOR DE OPERACIONES</v>
          </cell>
          <cell r="BP710" t="str">
            <v>ESPERANZA RODRIGUEZ ROLDAN</v>
          </cell>
          <cell r="BQ710" t="str">
            <v>TERMINADO</v>
          </cell>
          <cell r="BR710" t="str">
            <v>FEMENINO</v>
          </cell>
          <cell r="BS710" t="str">
            <v>Bogotá</v>
          </cell>
          <cell r="BT710" t="str">
            <v>Cll 150C No 117-15</v>
          </cell>
          <cell r="BU710">
            <v>3202158691</v>
          </cell>
          <cell r="BV710" t="str">
            <v>paoespinozaherrera@hotmail.com</v>
          </cell>
          <cell r="BW710">
            <v>31758</v>
          </cell>
          <cell r="BX710">
            <v>45247</v>
          </cell>
          <cell r="BY710">
            <v>36</v>
          </cell>
          <cell r="BZ710" t="str">
            <v>SALUD TOTAL</v>
          </cell>
          <cell r="CA710" t="str">
            <v>COLFONDOS</v>
          </cell>
          <cell r="CB710" t="str">
            <v>POSITIVA</v>
          </cell>
          <cell r="CC710" t="str">
            <v>ADM FINANCIERA</v>
          </cell>
          <cell r="CH710" t="str">
            <v>CO1.PCCNTR.4433759</v>
          </cell>
        </row>
        <row r="711">
          <cell r="C711">
            <v>628</v>
          </cell>
          <cell r="D711" t="str">
            <v>ADRES-CPS-628-2023</v>
          </cell>
          <cell r="E711" t="str">
            <v>CONTRATACION DIRECTA</v>
          </cell>
          <cell r="F711" t="str">
            <v>PRESTACION DE SERVICIOS PROFESIONALES</v>
          </cell>
          <cell r="G711" t="str">
            <v>INICIAL</v>
          </cell>
          <cell r="H711">
            <v>45091</v>
          </cell>
          <cell r="I711" t="str">
            <v>MARY LUZ LOPEZ LOPEZ</v>
          </cell>
          <cell r="J711" t="str">
            <v>CC</v>
          </cell>
          <cell r="K711">
            <v>52351045</v>
          </cell>
          <cell r="L711">
            <v>6</v>
          </cell>
          <cell r="M711" t="str">
            <v>Bogotá</v>
          </cell>
          <cell r="N711" t="str">
            <v>N</v>
          </cell>
          <cell r="O711" t="str">
            <v>N/A</v>
          </cell>
          <cell r="P711" t="str">
            <v>N/A</v>
          </cell>
          <cell r="Q711" t="str">
            <v>N/A</v>
          </cell>
          <cell r="R711">
            <v>45097</v>
          </cell>
          <cell r="S711">
            <v>45291</v>
          </cell>
          <cell r="T711">
            <v>194</v>
          </cell>
          <cell r="U711">
            <v>45291</v>
          </cell>
          <cell r="V711" t="str">
            <v xml:space="preserve"> 12 TP+E+5 ME</v>
          </cell>
          <cell r="W711"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711"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Z711">
            <v>93151501</v>
          </cell>
          <cell r="AA711">
            <v>48073504</v>
          </cell>
          <cell r="AB711">
            <v>48073504</v>
          </cell>
          <cell r="AM711">
            <v>6009188</v>
          </cell>
          <cell r="AQ711" t="str">
            <v>N/A</v>
          </cell>
          <cell r="AR711">
            <v>758</v>
          </cell>
          <cell r="AS711">
            <v>45071</v>
          </cell>
          <cell r="AT711">
            <v>144220512</v>
          </cell>
          <cell r="AU711">
            <v>10127</v>
          </cell>
          <cell r="AV711">
            <v>45091</v>
          </cell>
          <cell r="AW711">
            <v>48073504</v>
          </cell>
          <cell r="AX711" t="str">
            <v>A-02-02-02-008-003-01</v>
          </cell>
          <cell r="AY711" t="str">
            <v>SERVICIOS DE CONSULTORÍA EN ADMINISTRACIÓN Y SERVICIOS DE GESTIÓN; SERVICIOS DE TECNOLOGÍA DE LA INFORMACIÓN</v>
          </cell>
          <cell r="AZ711" t="str">
            <v>SEGUROS DEL ESTADO</v>
          </cell>
          <cell r="BA711" t="str">
            <v>14-44-101184932</v>
          </cell>
          <cell r="BB711">
            <v>45091</v>
          </cell>
          <cell r="BC711" t="str">
            <v>CUMPLIMIENTO</v>
          </cell>
          <cell r="BD711">
            <v>25</v>
          </cell>
          <cell r="BE711">
            <v>12018376</v>
          </cell>
          <cell r="BF711">
            <v>45091</v>
          </cell>
          <cell r="BG711">
            <v>45092</v>
          </cell>
          <cell r="BH711">
            <v>45493</v>
          </cell>
          <cell r="BI711">
            <v>45092</v>
          </cell>
          <cell r="BJ711" t="str">
            <v>D. OTRAS PRESTACIONES</v>
          </cell>
          <cell r="BK711" t="str">
            <v>LORENA FABIOLA AMEZQUITA BECERRA</v>
          </cell>
          <cell r="BM711">
            <v>46458408</v>
          </cell>
          <cell r="BN711" t="str">
            <v>GRUPO DE GESTIÓN DE RECONOCIMIENTOS</v>
          </cell>
          <cell r="BO711" t="str">
            <v>GESTOR DE OPERACIONES</v>
          </cell>
          <cell r="BP711" t="str">
            <v>ROSA ELIANA RODRIGUEZ BERNAL</v>
          </cell>
          <cell r="BQ711" t="str">
            <v>EN EJECUCION</v>
          </cell>
        </row>
        <row r="712">
          <cell r="C712">
            <v>634</v>
          </cell>
          <cell r="D712" t="str">
            <v>ADRES-CPS-634-2023</v>
          </cell>
          <cell r="E712" t="str">
            <v>CONTRATACION DIRECTA</v>
          </cell>
          <cell r="F712" t="str">
            <v>PRESTACION DE SERVICIOS DE APOYO A LA GESTION</v>
          </cell>
          <cell r="G712" t="str">
            <v>INICIAL</v>
          </cell>
          <cell r="H712">
            <v>45092</v>
          </cell>
          <cell r="I712" t="str">
            <v>MARY LUZ RODRIGUEZ DIAZ</v>
          </cell>
          <cell r="J712" t="str">
            <v>CC</v>
          </cell>
          <cell r="K712">
            <v>53139532</v>
          </cell>
          <cell r="L712">
            <v>8</v>
          </cell>
          <cell r="M712"/>
          <cell r="N712" t="str">
            <v>N</v>
          </cell>
          <cell r="O712" t="str">
            <v>N/A</v>
          </cell>
          <cell r="P712" t="str">
            <v>N/A</v>
          </cell>
          <cell r="Q712" t="str">
            <v>N/A</v>
          </cell>
          <cell r="R712">
            <v>45093</v>
          </cell>
          <cell r="S712">
            <v>45291</v>
          </cell>
          <cell r="T712">
            <v>198</v>
          </cell>
          <cell r="U712">
            <v>45291</v>
          </cell>
          <cell r="V712" t="str">
            <v>15 TFTL/TL+4 ME O 6 SES+4 ME</v>
          </cell>
          <cell r="W712"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712"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712"/>
          <cell r="Z712">
            <v>93151501</v>
          </cell>
          <cell r="AA712">
            <v>28339241</v>
          </cell>
          <cell r="AB712">
            <v>28339241</v>
          </cell>
          <cell r="AC712"/>
          <cell r="AD712"/>
          <cell r="AE712"/>
          <cell r="AF712"/>
          <cell r="AG712"/>
          <cell r="AH712"/>
          <cell r="AI712"/>
          <cell r="AJ712"/>
          <cell r="AK712"/>
          <cell r="AL712"/>
          <cell r="AM712">
            <v>4048463</v>
          </cell>
          <cell r="AN712"/>
          <cell r="AO712"/>
          <cell r="AP712"/>
          <cell r="AQ712" t="str">
            <v>N/A</v>
          </cell>
          <cell r="AR712">
            <v>702</v>
          </cell>
          <cell r="AS712">
            <v>45064</v>
          </cell>
          <cell r="AT712">
            <v>538445579</v>
          </cell>
          <cell r="AU712">
            <v>10148</v>
          </cell>
          <cell r="AV712">
            <v>45092</v>
          </cell>
          <cell r="AW712">
            <v>28339241</v>
          </cell>
          <cell r="AX712" t="str">
            <v>A-02-02-02-008-003-01</v>
          </cell>
          <cell r="AY712" t="str">
            <v>SERVICIOS DE CONSULTORÍA EN ADMINISTRACIÓN Y SERVICIOS DE GESTIÓN; SERVICIOS DE TECNOLOGÍA DE LA INFORMACIÓN</v>
          </cell>
          <cell r="AZ712" t="str">
            <v>ASEGURADORA SOLIDARIA DE COLOMBIA</v>
          </cell>
          <cell r="BA712" t="str">
            <v>340-47-994000045894</v>
          </cell>
          <cell r="BB712">
            <v>45092</v>
          </cell>
          <cell r="BC712" t="str">
            <v>CUMPLIMIENTO</v>
          </cell>
          <cell r="BD712">
            <v>25</v>
          </cell>
          <cell r="BE712">
            <v>7084810.25</v>
          </cell>
          <cell r="BF712">
            <v>45091</v>
          </cell>
          <cell r="BG712">
            <v>45092</v>
          </cell>
          <cell r="BH712">
            <v>45478</v>
          </cell>
          <cell r="BI712">
            <v>45093</v>
          </cell>
          <cell r="BJ712" t="str">
            <v>D. OTRAS PRESTACIONES</v>
          </cell>
          <cell r="BK712" t="str">
            <v>RODRIGO ALEXANDER MOLINA PALOMARES</v>
          </cell>
          <cell r="BL712"/>
          <cell r="BM712">
            <v>1078366565</v>
          </cell>
          <cell r="BN712" t="str">
            <v>GRUPO DE VALIDACIÓN DE RESULTADOS DE AUDITORÍA</v>
          </cell>
          <cell r="BO712"/>
          <cell r="BP712" t="str">
            <v>ROSA ELIANA RODRIGUEZ BERNAL</v>
          </cell>
          <cell r="BQ712" t="str">
            <v>EN EJECUCION</v>
          </cell>
          <cell r="BR712"/>
          <cell r="BS712"/>
          <cell r="BT712"/>
          <cell r="BU712"/>
          <cell r="BV712"/>
          <cell r="BW712"/>
          <cell r="BX712"/>
          <cell r="BY712"/>
          <cell r="BZ712"/>
          <cell r="CA712"/>
          <cell r="CB712"/>
          <cell r="CC712"/>
          <cell r="CD712"/>
          <cell r="CE712"/>
          <cell r="CF712"/>
          <cell r="CG712"/>
          <cell r="CH712"/>
          <cell r="CI712"/>
          <cell r="CJ712"/>
          <cell r="CK712"/>
          <cell r="CL712"/>
          <cell r="CM712"/>
          <cell r="CN712"/>
          <cell r="CO712"/>
        </row>
        <row r="713">
          <cell r="C713">
            <v>673</v>
          </cell>
          <cell r="D713" t="str">
            <v>ADRES-CPS-673-2023</v>
          </cell>
          <cell r="E713" t="str">
            <v>CONTRATACION DIRECTA</v>
          </cell>
          <cell r="F713" t="str">
            <v>PRESTACION DE SERVICIOS PROFESIONALES</v>
          </cell>
          <cell r="G713" t="str">
            <v>INICIAL</v>
          </cell>
          <cell r="H713">
            <v>45084</v>
          </cell>
          <cell r="I713" t="str">
            <v>MARY LUZ SIERRA VILLALBA</v>
          </cell>
          <cell r="J713" t="str">
            <v>CC</v>
          </cell>
          <cell r="K713">
            <v>52880242</v>
          </cell>
          <cell r="L713">
            <v>1</v>
          </cell>
          <cell r="N713" t="str">
            <v>N</v>
          </cell>
          <cell r="O713" t="str">
            <v>N/A</v>
          </cell>
          <cell r="P713" t="str">
            <v>N/A</v>
          </cell>
          <cell r="Q713" t="str">
            <v>N/A</v>
          </cell>
          <cell r="R713">
            <v>45085</v>
          </cell>
          <cell r="S713">
            <v>45291</v>
          </cell>
          <cell r="T713">
            <v>206</v>
          </cell>
          <cell r="U713">
            <v>45291</v>
          </cell>
          <cell r="V713" t="str">
            <v>13 TP+25 MEP</v>
          </cell>
          <cell r="W713"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713"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713">
            <v>93151501</v>
          </cell>
          <cell r="AA713">
            <v>41462296</v>
          </cell>
          <cell r="AB713">
            <v>41462296</v>
          </cell>
          <cell r="AM713">
            <v>5182787</v>
          </cell>
          <cell r="AQ713" t="str">
            <v>N/A</v>
          </cell>
          <cell r="AR713">
            <v>735</v>
          </cell>
          <cell r="AS713">
            <v>45065</v>
          </cell>
          <cell r="AT713">
            <v>1368255768</v>
          </cell>
          <cell r="AU713">
            <v>10090</v>
          </cell>
          <cell r="AV713">
            <v>45085</v>
          </cell>
          <cell r="AW713">
            <v>41462296</v>
          </cell>
          <cell r="AX713" t="str">
            <v>A-02-02-02-008-003-01</v>
          </cell>
          <cell r="AY713" t="str">
            <v>SERVICIOS DE CONSULTORÍA EN ADMINISTRACIÓN Y SERVICIOS DE GESTIÓN; SERVICIOS DE TECNOLOGÍA DE LA INFORMACIÓN</v>
          </cell>
          <cell r="AZ713" t="str">
            <v>ASEGURADORA SOLIDARIA DE COLOMBIA</v>
          </cell>
          <cell r="BA713" t="str">
            <v>380-47994000136000</v>
          </cell>
          <cell r="BB713">
            <v>45084</v>
          </cell>
          <cell r="BC713" t="str">
            <v>CUMPLIMIENTO</v>
          </cell>
          <cell r="BD713">
            <v>25</v>
          </cell>
          <cell r="BE713">
            <v>10365574</v>
          </cell>
          <cell r="BF713">
            <v>45084</v>
          </cell>
          <cell r="BG713">
            <v>45085</v>
          </cell>
          <cell r="BH713">
            <v>45476</v>
          </cell>
          <cell r="BI713">
            <v>45085</v>
          </cell>
          <cell r="BJ713" t="str">
            <v>D. OTRAS PRESTACIONES</v>
          </cell>
          <cell r="BK713" t="str">
            <v>PAOLA ANDREA CESPEDES FORERO</v>
          </cell>
          <cell r="BM713">
            <v>52536438</v>
          </cell>
          <cell r="BP713" t="str">
            <v>KELLY JHOANA ITURRIAGO TORREGROSA</v>
          </cell>
          <cell r="BQ713" t="str">
            <v>EN EJECUCION</v>
          </cell>
        </row>
        <row r="714">
          <cell r="C714">
            <v>613</v>
          </cell>
          <cell r="D714" t="str">
            <v>ADRES-CPS-613-2023</v>
          </cell>
          <cell r="E714" t="str">
            <v>CONTRATACION DIRECTA</v>
          </cell>
          <cell r="F714" t="str">
            <v>PRESTACION DE SERVICIOS PROFESIONALES</v>
          </cell>
          <cell r="G714" t="str">
            <v>INICIAL</v>
          </cell>
          <cell r="H714">
            <v>45079</v>
          </cell>
          <cell r="I714" t="str">
            <v>MARYURY MUETE LOZANO</v>
          </cell>
          <cell r="J714" t="str">
            <v>CC</v>
          </cell>
          <cell r="K714">
            <v>1012360410</v>
          </cell>
          <cell r="L714">
            <v>5</v>
          </cell>
          <cell r="M714" t="str">
            <v>Bogotá</v>
          </cell>
          <cell r="N714" t="str">
            <v>N</v>
          </cell>
          <cell r="O714" t="str">
            <v>N/A</v>
          </cell>
          <cell r="P714" t="str">
            <v>N/A</v>
          </cell>
          <cell r="Q714" t="str">
            <v>N/A</v>
          </cell>
          <cell r="R714">
            <v>45082</v>
          </cell>
          <cell r="S714">
            <v>45291</v>
          </cell>
          <cell r="T714">
            <v>209</v>
          </cell>
          <cell r="U714">
            <v>45291</v>
          </cell>
          <cell r="W714" t="str">
            <v>Prestar servicios profesionales de apoyo al proceso de devolución de aportes del régimen especial o de excepción a cargo de la Subdirección de Liquidaciones del Aseguramiento.</v>
          </cell>
          <cell r="X714" t="str">
            <v>1. Realizar las actividades en apoyo para la ejecución y liquidación de la Devolución de cotizaciones y Prestaciones económicas del régimen especial y/o exceptuado en los procesos de reintegro de recursos del SGSS establecidos en la entidad. 2. Proponer mejoras a los procesos que se ejecutan, haciendo las recomendaciones y sugerencias para que se revise su conveniencia y aplicación de conformidad con los procedimientos establecidos en la Subdirección de Liquidaciones del Aseguramiento. 3.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4.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5. Proyectar respuesta a los derechos de petición relacionados con los procesos de liquidación y reconocimiento de prestaciones económicas y devolución de aportes del régimen especial y exceptuado, cuyo trámite le sea asignado. 6. Documentar las actividades objeto de ejecución entregando los respectivos soportes para que la ADRES tenga la trazabilidad de los asuntos desarrollados y asignados. 7. Participar en las reuniones en las cuales sea convocada por el Supervisor del Contrato y que requiera la Subdirección de Liquidación y Garantías en relación con los temas y actividades asignadas de conformidad con objeto del contrato.</v>
          </cell>
          <cell r="Z714">
            <v>93151501</v>
          </cell>
          <cell r="AA714">
            <v>31800986</v>
          </cell>
          <cell r="AB714">
            <v>31800986</v>
          </cell>
          <cell r="AM714">
            <v>4542998</v>
          </cell>
          <cell r="AQ714" t="str">
            <v>N/A</v>
          </cell>
          <cell r="AR714">
            <v>750</v>
          </cell>
          <cell r="AS714">
            <v>45071</v>
          </cell>
          <cell r="AT714">
            <v>31800986</v>
          </cell>
          <cell r="AU714">
            <v>10021</v>
          </cell>
          <cell r="AV714">
            <v>45082</v>
          </cell>
          <cell r="AW714">
            <v>31800986</v>
          </cell>
          <cell r="AX714" t="str">
            <v>A-02-02-02-008-003-01</v>
          </cell>
          <cell r="AY714" t="str">
            <v>SERVICIOS DE CONSULTORÍA EN ADMINISTRACIÓN Y SERVICIOS DE GESTIÓN; SERVICIOS DE TECNOLOGÍA DE LA INFORMACIÓN</v>
          </cell>
          <cell r="AZ714" t="str">
            <v>ASEGURADORA SOLIDARIA DE COLOMBIA</v>
          </cell>
          <cell r="BA714" t="str">
            <v>340 47 994000045520</v>
          </cell>
          <cell r="BB714">
            <v>45078</v>
          </cell>
          <cell r="BC714" t="str">
            <v>CUMPLIMIENTO</v>
          </cell>
          <cell r="BD714">
            <v>25</v>
          </cell>
          <cell r="BE714">
            <v>7950246.5</v>
          </cell>
          <cell r="BF714">
            <v>45078</v>
          </cell>
          <cell r="BG714">
            <v>45082</v>
          </cell>
          <cell r="BH714">
            <v>45478</v>
          </cell>
          <cell r="BI714">
            <v>45080</v>
          </cell>
          <cell r="BJ714" t="str">
            <v>SUBDIRECCIÓN DE LIQUIDACIONES DEL ASEGURAMIENTO</v>
          </cell>
          <cell r="BK714" t="str">
            <v>CLAUDIA PULIDO BUITRAGO</v>
          </cell>
          <cell r="BM714">
            <v>52351328</v>
          </cell>
          <cell r="BN714" t="str">
            <v>SUBDIRECCION DE LIQUIDACIONES DEL ASEGURAMIENTO</v>
          </cell>
          <cell r="BO714" t="str">
            <v>SUBDIRECTORA</v>
          </cell>
          <cell r="BP714" t="str">
            <v>JUAN CAMILO MARTINEZ RODRIGUEZ</v>
          </cell>
          <cell r="BQ714" t="str">
            <v>EN EJECUCION</v>
          </cell>
        </row>
        <row r="715">
          <cell r="C715">
            <v>307</v>
          </cell>
          <cell r="D715" t="str">
            <v>ADRES-CPS-307-2023</v>
          </cell>
          <cell r="E715" t="str">
            <v>CONTRATACION DIRECTA</v>
          </cell>
          <cell r="F715" t="str">
            <v>PRESTACION DE SERVICIOS PROFESIONALES</v>
          </cell>
          <cell r="G715" t="str">
            <v>INICIAL</v>
          </cell>
          <cell r="H715">
            <v>44966</v>
          </cell>
          <cell r="I715" t="str">
            <v>DAVID MAURICIO HURTADO BARRERA</v>
          </cell>
          <cell r="J715" t="str">
            <v>CC</v>
          </cell>
          <cell r="K715">
            <v>1024527760</v>
          </cell>
          <cell r="L715">
            <v>0</v>
          </cell>
          <cell r="M715" t="str">
            <v>Bogotá</v>
          </cell>
          <cell r="N715" t="str">
            <v>N</v>
          </cell>
          <cell r="O715" t="str">
            <v>N/A</v>
          </cell>
          <cell r="P715" t="str">
            <v>N/A</v>
          </cell>
          <cell r="Q715" t="str">
            <v>N/A</v>
          </cell>
          <cell r="R715">
            <v>44970</v>
          </cell>
          <cell r="S715">
            <v>45089</v>
          </cell>
          <cell r="T715">
            <v>119</v>
          </cell>
          <cell r="U715">
            <v>45089</v>
          </cell>
          <cell r="V715" t="str">
            <v>13 TP+25 MEP</v>
          </cell>
          <cell r="W715"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1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715">
            <v>241</v>
          </cell>
          <cell r="Z715">
            <v>93151501</v>
          </cell>
          <cell r="AA715">
            <v>20731148</v>
          </cell>
          <cell r="AB715">
            <v>20731148</v>
          </cell>
          <cell r="AM715">
            <v>5182787</v>
          </cell>
          <cell r="AQ715" t="str">
            <v>N/A</v>
          </cell>
          <cell r="AR715">
            <v>449</v>
          </cell>
          <cell r="AS715">
            <v>44936</v>
          </cell>
          <cell r="AT715">
            <v>539009848</v>
          </cell>
          <cell r="AU715">
            <v>2546</v>
          </cell>
          <cell r="AV715">
            <v>44966</v>
          </cell>
          <cell r="AW715">
            <v>20731148</v>
          </cell>
          <cell r="AX715" t="str">
            <v>A-02-02-02-008-003-01</v>
          </cell>
          <cell r="AY715" t="str">
            <v>SERVICIOS DE CONSULTORÍA EN ADMINISTRACIÓN Y SERVICIOS DE GESTIÓN; SERVICIOS DE TECNOLOGÍA DE LA INFORMACIÓN</v>
          </cell>
          <cell r="AZ715" t="str">
            <v>SEGUROS DEL ESTADO</v>
          </cell>
          <cell r="BA715" t="str">
            <v>14-46-101087505</v>
          </cell>
          <cell r="BB715">
            <v>44967</v>
          </cell>
          <cell r="BC715" t="str">
            <v>CUMPLIMIENTO</v>
          </cell>
          <cell r="BD715">
            <v>25</v>
          </cell>
          <cell r="BE715">
            <v>5182787</v>
          </cell>
          <cell r="BF715">
            <v>44966</v>
          </cell>
          <cell r="BG715">
            <v>44967</v>
          </cell>
          <cell r="BH715">
            <v>45290</v>
          </cell>
          <cell r="BI715">
            <v>44968</v>
          </cell>
          <cell r="BJ715" t="str">
            <v>D. OTRAS PRESTACIONES</v>
          </cell>
          <cell r="BK715" t="str">
            <v>MILLER ALEXANDER REINA ESCOBAR</v>
          </cell>
          <cell r="BM715">
            <v>70663332</v>
          </cell>
          <cell r="BN715" t="str">
            <v>GRUPO DE VALIDACIÓN DE RESULTADOS DE AUDITORÍA</v>
          </cell>
          <cell r="BO715" t="str">
            <v>GESTOR DE OPERACIONES</v>
          </cell>
          <cell r="BP715" t="str">
            <v>ROSA ELIANA RODRIGUEZ BERNAL</v>
          </cell>
          <cell r="BQ715" t="str">
            <v>TERMINADO</v>
          </cell>
          <cell r="BR715" t="str">
            <v>MASCULINO</v>
          </cell>
          <cell r="BS715" t="str">
            <v>Bogotá</v>
          </cell>
          <cell r="BT715" t="str">
            <v xml:space="preserve">Cra 71 C No 62 A 31 SUR INT 3 APTO 101 </v>
          </cell>
          <cell r="BU715">
            <v>3214542011</v>
          </cell>
          <cell r="BV715" t="str">
            <v>DAVID9-05@HOTMAIL.COM</v>
          </cell>
          <cell r="BW715">
            <v>33646</v>
          </cell>
          <cell r="BX715">
            <v>45247</v>
          </cell>
          <cell r="BY715">
            <v>31</v>
          </cell>
          <cell r="BZ715" t="str">
            <v>COMPENSAR</v>
          </cell>
          <cell r="CA715" t="str">
            <v>PROTECCION</v>
          </cell>
          <cell r="CB715" t="str">
            <v>POSITIVA</v>
          </cell>
          <cell r="CC715" t="str">
            <v>ABOGADO-ESP EN INSTITUCIONES JURIDICAS DE LA SEGURIDAD SOCIAL-ESP EN DERECHO ADMINISTRATIVO Y CONSTITUCIONAL</v>
          </cell>
          <cell r="CH715" t="str">
            <v>CO1.PCCNTR.4592629</v>
          </cell>
        </row>
        <row r="716">
          <cell r="C716">
            <v>686</v>
          </cell>
          <cell r="D716" t="str">
            <v>ADRES-CPS-686-2023</v>
          </cell>
          <cell r="E716" t="str">
            <v>CONTRATACION DIRECTA</v>
          </cell>
          <cell r="F716" t="str">
            <v>PRESTACION DE SERVICIOS PROFESIONALES</v>
          </cell>
          <cell r="G716" t="str">
            <v>INICIAL</v>
          </cell>
          <cell r="H716">
            <v>45078</v>
          </cell>
          <cell r="I716" t="str">
            <v>MAURICIO OTALORA RODRIGUEZ</v>
          </cell>
          <cell r="J716" t="str">
            <v>CC</v>
          </cell>
          <cell r="K716">
            <v>18003745</v>
          </cell>
          <cell r="L716">
            <v>8</v>
          </cell>
          <cell r="N716" t="str">
            <v>N</v>
          </cell>
          <cell r="O716" t="str">
            <v>N/A</v>
          </cell>
          <cell r="P716" t="str">
            <v>N/A</v>
          </cell>
          <cell r="Q716" t="str">
            <v>N/A</v>
          </cell>
          <cell r="R716">
            <v>45079</v>
          </cell>
          <cell r="S716">
            <v>45291</v>
          </cell>
          <cell r="T716">
            <v>212</v>
          </cell>
          <cell r="U716">
            <v>45291</v>
          </cell>
          <cell r="W716" t="str">
            <v>Prestar servicios profesionales a la Dirección de Otras Prestaciones de la ADRES en las actividades relacionadas con el trámite y respuesta de los requerimientos y solicitudes adelantados por las personas naturales, jurídicas, entidades públicas o privadas, despachos judiciales y entes de control que versen sobre el procedimiento de verificación, reconocimiento y pago de las reclamaciones de servicios médicos, indemnizaciones y gastos derivados de accidentes de tránsito, eventos catastróficos de origen natural, eventos terroristas y demás eventos aprobados por el Ministerio de Salud y Protección Socia</v>
          </cell>
          <cell r="X716" t="str">
            <v>1. Responder a los requerimientos que se presenten ante la Dirección de Otras Prestaciones por personas jurídicas y naturales, Ministerio de Salud y Protección Social, despachos judiciales y entes de Control, incluyendo las gestiones y seguimiento necesarios para dar una respuesta integral y de fondo. 2. Atender las solicitudes radicadas ante la Dirección de Otras Prestaciones sobre estados de cuenta de reclamaciones de personas naturales. 3. Revisar y responder diariamente las peticiones asignadas a través del ORFEO y CRM, a fin de dar respuesta a las solicitudes de información, derechos de petición; relacionados con reclamaciones presentadas ante la ADRES. 4. Consultar en las diferentes Bases de Datos (SII ECAT, ORFEO, Transfer, Pago de Paquetes, Registro IPS, Histórico Contrato 043) y solicitar la información necesaria a las diferentes direcciones de la ADRES, para dar respuesta a los requerimientos radicados antes la Dirección de Otras Prestaciones. 5. Actualizar diariamente la base de seguimiento a las respuestas de las solicitudes, derechos de petición y demás tramites, radicados ante la Dirección de Otras Prestaciones. 6. Apoyar en la elaboración de los insumos requeridos por la Oficina Asesora Jurídica con ocasión a acciones de tutela, fallos de primera y segunda instancia, incidentes de desacato y demás que se derivan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7. Las demás actividades que se deriven del objeto y naturaleza del contrato que para el efecto le asigne la Dirección de Otras Prestaciones.</v>
          </cell>
          <cell r="Z716">
            <v>93151501</v>
          </cell>
          <cell r="AA716">
            <v>36279509</v>
          </cell>
          <cell r="AB716">
            <v>36279509</v>
          </cell>
          <cell r="AM716">
            <v>5182787</v>
          </cell>
          <cell r="AQ716" t="str">
            <v>N/A</v>
          </cell>
          <cell r="AR716">
            <v>712</v>
          </cell>
          <cell r="AS716">
            <v>45065</v>
          </cell>
          <cell r="AT716">
            <v>72559018</v>
          </cell>
          <cell r="AU716">
            <v>10010</v>
          </cell>
          <cell r="AV716">
            <v>45079</v>
          </cell>
          <cell r="AW716">
            <v>36279509</v>
          </cell>
          <cell r="AX716" t="str">
            <v>A-02-02-02-008-003-01</v>
          </cell>
          <cell r="AY716" t="str">
            <v>SERVICIOS DE CONSULTORÍA EN ADMINISTRACIÓN Y SERVICIOS DE GESTIÓN; SERVICIOS DE TECNOLOGÍA DE LA INFORMACIÓN</v>
          </cell>
          <cell r="AZ716" t="str">
            <v>SEGUROS DEL ESTADO</v>
          </cell>
          <cell r="BA716" t="str">
            <v>14-44-101183807</v>
          </cell>
          <cell r="BB716">
            <v>45078</v>
          </cell>
          <cell r="BC716" t="str">
            <v>CUMPLIMIENTO</v>
          </cell>
          <cell r="BD716">
            <v>25</v>
          </cell>
          <cell r="BE716">
            <v>9069877.25</v>
          </cell>
          <cell r="BF716">
            <v>45078</v>
          </cell>
          <cell r="BG716">
            <v>45079</v>
          </cell>
          <cell r="BH716">
            <v>45483</v>
          </cell>
          <cell r="BI716">
            <v>45079</v>
          </cell>
          <cell r="BJ716" t="str">
            <v>D. OTRAS PRESTACIONES</v>
          </cell>
          <cell r="BK716" t="str">
            <v xml:space="preserve">HENRY CEPEDA VEGA-WILLIAM ENRIQUE TORRES RODRIGUEZ RAD 20236400061683 DEL 2 DE OCTUBRE AL 31 DE OCTUBRE </v>
          </cell>
          <cell r="BM716">
            <v>91151924</v>
          </cell>
          <cell r="BN716" t="str">
            <v>GRUPO DE VERIFICACIÓN Y AUDITORÍA DE CUENTAS</v>
          </cell>
          <cell r="BO716" t="str">
            <v>GESTOR DE OPERACIONES</v>
          </cell>
          <cell r="BP716" t="str">
            <v>JENNY CAROLINA GARCIA VARON</v>
          </cell>
          <cell r="BQ716" t="str">
            <v>EN EJECUCION</v>
          </cell>
        </row>
        <row r="717">
          <cell r="C717">
            <v>334</v>
          </cell>
          <cell r="D717" t="str">
            <v>ADRES-CPS-334-2023</v>
          </cell>
          <cell r="E717" t="str">
            <v>CONTRATACION DIRECTA</v>
          </cell>
          <cell r="F717" t="str">
            <v>PRESTACION DE SERVICIOS DE APOYO A LA GESTION</v>
          </cell>
          <cell r="G717" t="str">
            <v>INICIAL</v>
          </cell>
          <cell r="H717">
            <v>44964</v>
          </cell>
          <cell r="I717" t="str">
            <v>YENNI MARCELA CASAS DIAZ</v>
          </cell>
          <cell r="J717" t="str">
            <v>CC</v>
          </cell>
          <cell r="K717">
            <v>1024528174</v>
          </cell>
          <cell r="L717">
            <v>9</v>
          </cell>
          <cell r="M717" t="str">
            <v>Bogotá</v>
          </cell>
          <cell r="N717" t="str">
            <v>N</v>
          </cell>
          <cell r="O717" t="str">
            <v>N/A</v>
          </cell>
          <cell r="P717" t="str">
            <v>N/A</v>
          </cell>
          <cell r="Q717" t="str">
            <v>N/A</v>
          </cell>
          <cell r="R717">
            <v>44971</v>
          </cell>
          <cell r="S717">
            <v>45090</v>
          </cell>
          <cell r="T717">
            <v>119</v>
          </cell>
          <cell r="U717">
            <v>45090</v>
          </cell>
          <cell r="V717" t="str">
            <v>15 TFTL/TL+4 ME O 6 SES+4 ME</v>
          </cell>
          <cell r="W71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1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717">
            <v>290</v>
          </cell>
          <cell r="Z717">
            <v>93151501</v>
          </cell>
          <cell r="AA717">
            <v>16193852</v>
          </cell>
          <cell r="AB717">
            <v>16193852</v>
          </cell>
          <cell r="AC717"/>
          <cell r="AD717"/>
          <cell r="AE717"/>
          <cell r="AF717"/>
          <cell r="AG717"/>
          <cell r="AH717"/>
          <cell r="AI717"/>
          <cell r="AJ717"/>
          <cell r="AK717"/>
          <cell r="AL717"/>
          <cell r="AM717">
            <v>4048463</v>
          </cell>
          <cell r="AN717"/>
          <cell r="AO717"/>
          <cell r="AP717"/>
          <cell r="AQ717" t="str">
            <v>N/A</v>
          </cell>
          <cell r="AR717">
            <v>432</v>
          </cell>
          <cell r="AS717">
            <v>44936</v>
          </cell>
          <cell r="AT717">
            <v>615366376</v>
          </cell>
          <cell r="AU717">
            <v>2532</v>
          </cell>
          <cell r="AV717">
            <v>44965</v>
          </cell>
          <cell r="AW717">
            <v>16193852</v>
          </cell>
          <cell r="AX717" t="str">
            <v>A-02-02-02-008-003-01</v>
          </cell>
          <cell r="AY717" t="str">
            <v>SERVICIOS DE CONSULTORÍA EN ADMINISTRACIÓN Y SERVICIOS DE GESTIÓN; SERVICIOS DE TECNOLOGÍA DE LA INFORMACIÓN</v>
          </cell>
          <cell r="AZ717" t="str">
            <v>ASEGURADORA SOLIDARIA DE COLOMBIA</v>
          </cell>
          <cell r="BA717" t="str">
            <v>380 47 994000131899</v>
          </cell>
          <cell r="BB717">
            <v>44965</v>
          </cell>
          <cell r="BC717" t="str">
            <v>CUMPLIMIENTO</v>
          </cell>
          <cell r="BD717">
            <v>25</v>
          </cell>
          <cell r="BE717">
            <v>4048463</v>
          </cell>
          <cell r="BF717">
            <v>44964</v>
          </cell>
          <cell r="BG717">
            <v>44965</v>
          </cell>
          <cell r="BH717">
            <v>45275</v>
          </cell>
          <cell r="BI717">
            <v>44964</v>
          </cell>
          <cell r="BJ717" t="str">
            <v>D. OTRAS PRESTACIONES</v>
          </cell>
          <cell r="BK717" t="str">
            <v>MAURICIO ANDRES GONZALEZ ANTOLINEZ-JHAN PIERO CAMPOS CUELLAR RAD 20231450026523 DEL 2 AL 23 DE MAYO DE 2023</v>
          </cell>
          <cell r="BL717"/>
          <cell r="BM717">
            <v>80074021</v>
          </cell>
          <cell r="BN717" t="str">
            <v>GRUPO DE GESTIÓN DE RECONOCIMIENTOS</v>
          </cell>
          <cell r="BO717" t="str">
            <v>GESTOR DE OPERACIONES</v>
          </cell>
          <cell r="BP717" t="str">
            <v>JOSE WILLMAN TORRRES GOMEZ</v>
          </cell>
          <cell r="BQ717" t="str">
            <v>TERMINADO</v>
          </cell>
          <cell r="BR717" t="str">
            <v>FEMENINO</v>
          </cell>
          <cell r="BS717" t="str">
            <v>Bogotá</v>
          </cell>
          <cell r="BT717" t="str">
            <v>Bogotá</v>
          </cell>
          <cell r="BU717">
            <v>3223727018</v>
          </cell>
          <cell r="BV717" t="str">
            <v>marcelitabuitrago412@gmail.com</v>
          </cell>
          <cell r="BW717">
            <v>33705</v>
          </cell>
          <cell r="BX717">
            <v>45247</v>
          </cell>
          <cell r="BY717">
            <v>31</v>
          </cell>
          <cell r="BZ717" t="str">
            <v>SANITAS</v>
          </cell>
          <cell r="CA717" t="str">
            <v>PORVENIR</v>
          </cell>
          <cell r="CB717" t="str">
            <v>POSITIVA</v>
          </cell>
          <cell r="CC717" t="str">
            <v>ENFERMERIA</v>
          </cell>
          <cell r="CD717"/>
          <cell r="CE717"/>
          <cell r="CF717"/>
          <cell r="CG717"/>
          <cell r="CH717" t="str">
            <v>CO1.PCCNTR.4576538</v>
          </cell>
          <cell r="CI717"/>
          <cell r="CJ717"/>
          <cell r="CK717"/>
          <cell r="CL717"/>
          <cell r="CM717"/>
          <cell r="CN717"/>
          <cell r="CO717"/>
        </row>
        <row r="718">
          <cell r="C718">
            <v>515</v>
          </cell>
          <cell r="D718" t="str">
            <v>ADRES-CPS-515-2023</v>
          </cell>
          <cell r="E718" t="str">
            <v>CONTRATACION DIRECTA</v>
          </cell>
          <cell r="F718" t="str">
            <v>PRESTACION DE SERVICIOS PROFESIONALES</v>
          </cell>
          <cell r="G718" t="str">
            <v>INICIAL</v>
          </cell>
          <cell r="H718">
            <v>45065</v>
          </cell>
          <cell r="I718" t="str">
            <v>MELBA GENSY SALGUERO PRIETO</v>
          </cell>
          <cell r="J718" t="str">
            <v>CC</v>
          </cell>
          <cell r="K718">
            <v>52901906</v>
          </cell>
          <cell r="L718">
            <v>3</v>
          </cell>
          <cell r="M718" t="str">
            <v>Bogotá</v>
          </cell>
          <cell r="N718" t="str">
            <v>N</v>
          </cell>
          <cell r="O718" t="str">
            <v>N/A</v>
          </cell>
          <cell r="P718" t="str">
            <v>N/A</v>
          </cell>
          <cell r="Q718" t="str">
            <v>N/A</v>
          </cell>
          <cell r="R718">
            <v>45070</v>
          </cell>
          <cell r="S718">
            <v>45291</v>
          </cell>
          <cell r="T718">
            <v>221</v>
          </cell>
          <cell r="U718">
            <v>45291</v>
          </cell>
          <cell r="V718" t="str">
            <v xml:space="preserve"> 12 TP+E+5 ME</v>
          </cell>
          <cell r="W718" t="str">
            <v>Prestar servicios profesionales por sus propios medios con plena autonomía técnica, administrativa y financiera a la Dirección de Gestión de los Recursos Financieros de Salud en el análisis y causación de registros de cotizaciones no conciliadas, seguimiento de la información derivadas del Análisis y registro de los traslados de cuentas maestras a cuentas de inversión registrados en los sistemas de la entidad</v>
          </cell>
          <cell r="X718" t="str">
            <v>1. Realizar y asesorar las actividades necesarias para el correcto trámite y registro de las
operaciones financieras de la Entidad.
2. Analizar y hacer seguimiento a los reportes que se generen sobre las operaciones y
verificarlos contra las cifras de control o la información generada por las diferentes áreas para
asegurar la consistencia de la información.
3. Preparar las conciliaciones bancarias y las conciliaciones operativas con las demás áreas
según lo establecido en el Decreto 1429 de 2016.
4. Hacer seguimiento, análisis, ajustes y generación de los informes para el cierre financiero
mensual y demás informes 5. Realizar y entregar los informes de carácter financiero, estadístico sobre las operaciones
financieras de la Entidad y los análisis requeridos para sustentar los estados financieros de la
entidad.
6. Verificar los soportes para declaraciones tributarias y presentarlos en debida forma.
7. Proyectar y revisar las comunicaciones relacionadas con las operaciones financieras o de
respuesta a los requerimientos de los organismos de control, actores del Sistema General de
Seguridad Social en Salud, funcionarios y demás beneficiarios.
8. Efectuar el seguimiento de la información recibida sobre las operaciones financieras y verificar
su correcta preparación y registro en la contabilidad de acuerdo con los lineamientos y
parámetros establecidos para la ADRES y según las normas de la Contaduría General de la
Nación para el sector público.
9. Revisar y validar la información exógena de la Entidad.
10. Verificar y presentar la información necesaria para los certificados de ingresos y retenciones,
retención en la fuente, retención de IVA e impuesto de timbre de la entidad.
11. Realizar las recomendaciones y sugerencias que estime pertinentes en las acciones de
mejoramiento continuo de los procesos para que se evalúe su conveniencia.
12. Proyectar y presentar los informes y reportes de seguimiento que requiera la Entidad y que
estén relacionados con el objeto contractual.
13. Las demás actividades que se deriven del objeto y naturaleza del contrato, que para el efecto
le designe la Entidad</v>
          </cell>
          <cell r="Z718">
            <v>93151501</v>
          </cell>
          <cell r="AA718">
            <v>48073504</v>
          </cell>
          <cell r="AB718">
            <v>48073504</v>
          </cell>
          <cell r="AM718">
            <v>6009188</v>
          </cell>
          <cell r="AQ718" t="str">
            <v>N/A</v>
          </cell>
          <cell r="AR718">
            <v>652</v>
          </cell>
          <cell r="AS718">
            <v>45055</v>
          </cell>
          <cell r="AT718">
            <v>48073504</v>
          </cell>
          <cell r="AU718">
            <v>8143</v>
          </cell>
          <cell r="AV718">
            <v>45065</v>
          </cell>
          <cell r="AW718">
            <v>48073504</v>
          </cell>
          <cell r="AX718" t="str">
            <v>A-02-02-02-008-002-02</v>
          </cell>
          <cell r="AY718" t="str">
            <v>SERVICIOS DE CONTABILIDAD, AUDITORÍA Y TENEDURÍA DE LIBROS</v>
          </cell>
          <cell r="AZ718" t="str">
            <v>SEGUROS DEL ESTADO</v>
          </cell>
          <cell r="BA718" t="str">
            <v>11-44-101201970</v>
          </cell>
          <cell r="BB718">
            <v>45069</v>
          </cell>
          <cell r="BC718" t="str">
            <v>CUMPLIMIENTO</v>
          </cell>
          <cell r="BD718">
            <v>25</v>
          </cell>
          <cell r="BE718">
            <v>12018376</v>
          </cell>
          <cell r="BF718">
            <v>45065</v>
          </cell>
          <cell r="BG718">
            <v>45069</v>
          </cell>
          <cell r="BH718">
            <v>45473</v>
          </cell>
          <cell r="BI718">
            <v>45070</v>
          </cell>
          <cell r="BJ718" t="str">
            <v>D. DE GESTION DE LOS RECURSOS FINANCIEROS DE LA SALUD</v>
          </cell>
          <cell r="BK718" t="str">
            <v>MARIA MARGARITA BRAVO ROBAYO</v>
          </cell>
          <cell r="BL718"/>
          <cell r="BM718">
            <v>39740635</v>
          </cell>
          <cell r="BN718" t="str">
            <v>GRUPO DE GESTION CONTABLE Y CONTROL DE RECURSOS</v>
          </cell>
          <cell r="BO718" t="str">
            <v>GESTOR DE OPERACIONES</v>
          </cell>
          <cell r="BP718" t="str">
            <v>ROSA ELIANA RODRIGUEZ BERNAL</v>
          </cell>
          <cell r="BQ718" t="str">
            <v>EN EJECUCION</v>
          </cell>
          <cell r="BX718">
            <v>45247</v>
          </cell>
          <cell r="BY718">
            <v>123</v>
          </cell>
        </row>
        <row r="719">
          <cell r="C719">
            <v>270</v>
          </cell>
          <cell r="D719" t="str">
            <v>ADRES-CPS-270-2023</v>
          </cell>
          <cell r="E719" t="str">
            <v>CONTRATACION DIRECTA</v>
          </cell>
          <cell r="F719" t="str">
            <v>PRESTACION DE SERVICIOS PROFESIONALES</v>
          </cell>
          <cell r="G719" t="str">
            <v>INICIAL</v>
          </cell>
          <cell r="H719">
            <v>44959</v>
          </cell>
          <cell r="I719" t="str">
            <v>BRIAN JAVIER RODRIGUEZ NUÑEZ</v>
          </cell>
          <cell r="J719" t="str">
            <v>CC</v>
          </cell>
          <cell r="K719">
            <v>1024531026</v>
          </cell>
          <cell r="L719">
            <v>8</v>
          </cell>
          <cell r="M719" t="str">
            <v>Bogotá</v>
          </cell>
          <cell r="N719" t="str">
            <v>N</v>
          </cell>
          <cell r="O719" t="str">
            <v>N/A</v>
          </cell>
          <cell r="P719" t="str">
            <v>N/A</v>
          </cell>
          <cell r="Q719" t="str">
            <v>N/A</v>
          </cell>
          <cell r="R719">
            <v>44963</v>
          </cell>
          <cell r="S719">
            <v>45082</v>
          </cell>
          <cell r="T719">
            <v>119</v>
          </cell>
          <cell r="U719">
            <v>45082</v>
          </cell>
          <cell r="V719" t="str">
            <v>13 TP+25 MEP</v>
          </cell>
          <cell r="W719"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71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Craiterios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Craiterios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Craiterios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Craiterios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719">
            <v>354</v>
          </cell>
          <cell r="Z719">
            <v>93151501</v>
          </cell>
          <cell r="AA719">
            <v>20731148</v>
          </cell>
          <cell r="AB719">
            <v>20731148</v>
          </cell>
          <cell r="AM719">
            <v>5182787</v>
          </cell>
          <cell r="AQ719" t="str">
            <v>N/A</v>
          </cell>
          <cell r="AR719">
            <v>549</v>
          </cell>
          <cell r="AS719">
            <v>44936</v>
          </cell>
          <cell r="AT719">
            <v>269504924</v>
          </cell>
          <cell r="AU719">
            <v>2479</v>
          </cell>
          <cell r="AV719">
            <v>44960</v>
          </cell>
          <cell r="AW719">
            <v>20731148</v>
          </cell>
          <cell r="AX719" t="str">
            <v>A-02-02-02-008-003-01</v>
          </cell>
          <cell r="AY719" t="str">
            <v>SERVICIOS DE CONSULTORÍA EN ADMINISTRACIÓN Y SERVICIOS DE GESTIÓN; SERVICIOS DE TECNOLOGÍA DE LA INFORMACIÓN</v>
          </cell>
          <cell r="AZ719" t="str">
            <v>SEGUROS DEL ESTADO</v>
          </cell>
          <cell r="BA719" t="str">
            <v>14-46-101086156</v>
          </cell>
          <cell r="BB719">
            <v>44959</v>
          </cell>
          <cell r="BC719" t="str">
            <v>CUMPLIMIENTO</v>
          </cell>
          <cell r="BD719">
            <v>25</v>
          </cell>
          <cell r="BE719">
            <v>5182787</v>
          </cell>
          <cell r="BF719">
            <v>44959</v>
          </cell>
          <cell r="BG719">
            <v>44963</v>
          </cell>
          <cell r="BH719">
            <v>45275</v>
          </cell>
          <cell r="BI719">
            <v>44961</v>
          </cell>
          <cell r="BJ719" t="str">
            <v>D. OTRAS PRESTACIONES</v>
          </cell>
          <cell r="BK719" t="str">
            <v>MAURICIO PAEZ VILLALBA</v>
          </cell>
          <cell r="BM719">
            <v>1010178182</v>
          </cell>
          <cell r="BN719" t="str">
            <v>GRUPO DE VERIFICACIÓN Y AUDITORÍA DE CUENTAS</v>
          </cell>
          <cell r="BO719" t="str">
            <v>GESTOR DE OPERACIONES</v>
          </cell>
          <cell r="BP719" t="str">
            <v>KARLA MAYELIS MENGUAL REDONDO</v>
          </cell>
          <cell r="BQ719" t="str">
            <v>TERMINADO</v>
          </cell>
          <cell r="BR719" t="str">
            <v>MASCULINO</v>
          </cell>
          <cell r="BS719" t="str">
            <v>Bogotá</v>
          </cell>
          <cell r="BT719" t="str">
            <v>Cra 91 No 161 B - 30 Torre 9 Apto 501</v>
          </cell>
          <cell r="BU719">
            <v>4742303</v>
          </cell>
          <cell r="BV719" t="str">
            <v> bjrn0617@hotmail.com</v>
          </cell>
          <cell r="BW719">
            <v>33772</v>
          </cell>
          <cell r="BX719">
            <v>45247</v>
          </cell>
          <cell r="BY719">
            <v>31</v>
          </cell>
          <cell r="BZ719" t="str">
            <v>SANITAS</v>
          </cell>
          <cell r="CA719" t="str">
            <v>COLPENSIONES</v>
          </cell>
          <cell r="CB719" t="str">
            <v>POSITIVA</v>
          </cell>
          <cell r="CC719" t="str">
            <v>ADM EMPRESAS COMERCIALES</v>
          </cell>
          <cell r="CH719" t="str">
            <v>CO1.PCCNTR.4544081</v>
          </cell>
        </row>
        <row r="720">
          <cell r="C720">
            <v>438</v>
          </cell>
          <cell r="D720" t="str">
            <v>ADRES-CPS-438-2023</v>
          </cell>
          <cell r="E720" t="str">
            <v>CONTRATACION DIRECTA</v>
          </cell>
          <cell r="F720" t="str">
            <v>PRESTACION DE SERVICIOS DE APOYO A LA GESTION</v>
          </cell>
          <cell r="G720" t="str">
            <v>INICIAL</v>
          </cell>
          <cell r="H720">
            <v>45040</v>
          </cell>
          <cell r="I720" t="str">
            <v>MERLYS DEL CARMEN FREAY MENDOZA</v>
          </cell>
          <cell r="J720" t="str">
            <v>CC</v>
          </cell>
          <cell r="K720">
            <v>32797993</v>
          </cell>
          <cell r="L720">
            <v>5</v>
          </cell>
          <cell r="M720" t="str">
            <v>Bogotá</v>
          </cell>
          <cell r="N720" t="str">
            <v>N</v>
          </cell>
          <cell r="O720" t="str">
            <v>N/A</v>
          </cell>
          <cell r="P720" t="str">
            <v>N/A</v>
          </cell>
          <cell r="Q720" t="str">
            <v>N/A</v>
          </cell>
          <cell r="R720">
            <v>45042</v>
          </cell>
          <cell r="S720">
            <v>45291</v>
          </cell>
          <cell r="T720">
            <v>249</v>
          </cell>
          <cell r="U720">
            <v>45291</v>
          </cell>
          <cell r="V720" t="str">
            <v>15 TFTL/TL+4 ME O 6 SES+4 ME</v>
          </cell>
          <cell r="W720"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20"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720">
            <v>93151501</v>
          </cell>
          <cell r="AA720">
            <v>38460399</v>
          </cell>
          <cell r="AB720">
            <v>38460399</v>
          </cell>
          <cell r="AM720">
            <v>4048463</v>
          </cell>
          <cell r="AQ720" t="str">
            <v>N/A</v>
          </cell>
          <cell r="AR720">
            <v>605</v>
          </cell>
          <cell r="AS720">
            <v>45016</v>
          </cell>
          <cell r="AT720">
            <v>1999940748</v>
          </cell>
          <cell r="AU720">
            <v>6260</v>
          </cell>
          <cell r="AV720">
            <v>45041</v>
          </cell>
          <cell r="AW720">
            <v>38460399</v>
          </cell>
          <cell r="AX720" t="str">
            <v>A-02-02-02-008-003-01</v>
          </cell>
          <cell r="AY720" t="str">
            <v>SERVICIOS DE CONSULTORÍA EN ADMINISTRACIÓN Y SERVICIOS DE GESTIÓN; SERVICIOS DE TECNOLOGÍA DE LA INFORMACIÓN</v>
          </cell>
          <cell r="AZ720" t="str">
            <v>SEGUROS DEL ESTADO</v>
          </cell>
          <cell r="BA720" t="str">
            <v>14-44-101180802</v>
          </cell>
          <cell r="BB720">
            <v>45041</v>
          </cell>
          <cell r="BC720" t="str">
            <v>CUMPLIMIENTO</v>
          </cell>
          <cell r="BD720">
            <v>25</v>
          </cell>
          <cell r="BE720">
            <v>9615099.75</v>
          </cell>
          <cell r="BF720">
            <v>45040</v>
          </cell>
          <cell r="BG720">
            <v>45042</v>
          </cell>
          <cell r="BH720">
            <v>45483</v>
          </cell>
          <cell r="BI720">
            <v>45042</v>
          </cell>
          <cell r="BJ720" t="str">
            <v>D. OTRAS PRESTACIONES</v>
          </cell>
          <cell r="BK720" t="str">
            <v>HEIDY PATRICIA PARRA CHAVARRO</v>
          </cell>
          <cell r="BM720">
            <v>52455010</v>
          </cell>
          <cell r="BN720" t="str">
            <v>GRUPO DE GESTIÓN DE RECONOCIMIENTOS</v>
          </cell>
          <cell r="BO720" t="str">
            <v>GESTOR DE OPERACIONES</v>
          </cell>
          <cell r="BP720" t="str">
            <v>KARLA MAYELIS MENGUAL REDONDO</v>
          </cell>
          <cell r="BQ720" t="str">
            <v>EN EJECUCION</v>
          </cell>
          <cell r="BX720">
            <v>45247</v>
          </cell>
          <cell r="BY720">
            <v>123</v>
          </cell>
        </row>
        <row r="721">
          <cell r="C721">
            <v>35</v>
          </cell>
          <cell r="D721" t="str">
            <v>ADRES-CPS-035-2023</v>
          </cell>
          <cell r="E721" t="str">
            <v>CONTRATACION DIRECTA</v>
          </cell>
          <cell r="F721" t="str">
            <v>PRESTACION DE SERVICIOS DE APOYO A LA GESTION</v>
          </cell>
          <cell r="G721" t="str">
            <v>INICIAL</v>
          </cell>
          <cell r="H721">
            <v>44943</v>
          </cell>
          <cell r="I721" t="str">
            <v>LIZANYURY BLANCO GAITAN</v>
          </cell>
          <cell r="J721" t="str">
            <v>CC</v>
          </cell>
          <cell r="K721">
            <v>1024558622</v>
          </cell>
          <cell r="L721">
            <v>5</v>
          </cell>
          <cell r="M721" t="str">
            <v>Bogotá</v>
          </cell>
          <cell r="N721" t="str">
            <v>N</v>
          </cell>
          <cell r="O721" t="str">
            <v>N/A</v>
          </cell>
          <cell r="P721" t="str">
            <v>N/A</v>
          </cell>
          <cell r="Q721" t="str">
            <v>N/A</v>
          </cell>
          <cell r="R721">
            <v>44946</v>
          </cell>
          <cell r="S721">
            <v>45065</v>
          </cell>
          <cell r="T721">
            <v>119</v>
          </cell>
          <cell r="U721">
            <v>45065</v>
          </cell>
          <cell r="V721" t="str">
            <v>16 TL/P O TFT</v>
          </cell>
          <cell r="W721" t="str">
            <v>Prestar servicios a la Dirección de Otras Prestaciones de la ADRES en las actividades relacionadas con la pre-radicación y radicación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721" t="str">
            <v>1. Adelantar las actividades relacionadas con el acompañamiento técnico de la pre-radicación y
radicación de las reclamaciones presentadas por concepto de servicios de salud. indemnizaciones
y otros gastos con ocasión de los eventos descritos en el artículo 167 de la Ley 100 de 1993.
2. Realizar la verificación documental y de diligenciamiento de los formularios presentados en las
reclamaciones por concepto de servicios de salud. indemnizaciones y otros gastos con ocasión de
los eventos descritos en el artículo 167 de la Ley 100 de 1993.
3. Proyectar las comunicaciones o respuestas que se requieran emitir durante el trámite de las
reclamaciones que son presentadas por concepto de servicios de salud. indemnizaciones y otros
gastos con ocasión de los eventos descritos en el artículo 167 de la Ley 100 de 1993.
4. Gestionar el insumo para la entrega de las reclamaciones radicadas al operador de custodia
documental o a los reclamantes cuando proceda.
5. Apoyar o gestionar la respuesta a los requerimientos tecnológicos o incidencias que sean
reportadas por los reclamantes o que se requieran durante el trámite de las reclamaciones y hacer
el respectivo seguimiento que permita retroalimentar a los reclamantes cuando Realizar la verificación de las imágenes cargadas en el proceso de radicación de reclamaciones presentadas
por concepto de servicios de salud. indemnizaciones y otros gastos con ocasión de los eventos
descritos en el artículo 167 de la Ley 100 de 1993.
6. Participar o apoyar en las capacitaciones que se desarrollen durante el proceso de radicación de
reclamaciones presentadas por concepto de servicios de salud. indemnizaciones y otros gastos
con ocasión de los eventos descritos en el artículo 167 de la Ley 100 de 1993.
7. Las demás actividades que se deriven del objeto y naturaleza del contrato que para el efecto le
asigne el supervisor del contrato</v>
          </cell>
          <cell r="Y721">
            <v>281</v>
          </cell>
          <cell r="Z721">
            <v>93151501</v>
          </cell>
          <cell r="AA721">
            <v>10564980</v>
          </cell>
          <cell r="AB721">
            <v>10564980</v>
          </cell>
          <cell r="AM721">
            <v>2641245</v>
          </cell>
          <cell r="AQ721" t="str">
            <v>N/A</v>
          </cell>
          <cell r="AR721">
            <v>460</v>
          </cell>
          <cell r="AS721">
            <v>44936</v>
          </cell>
          <cell r="AT721">
            <v>33279972</v>
          </cell>
          <cell r="AU721">
            <v>398</v>
          </cell>
          <cell r="AV721">
            <v>44943</v>
          </cell>
          <cell r="AW721">
            <v>10564980</v>
          </cell>
          <cell r="AX721" t="str">
            <v>A-02-02-02-008-003-01</v>
          </cell>
          <cell r="AY721" t="str">
            <v>SERVICIOS DE CONSULTORÍA EN ADMINISTRACIÓN Y SERVICIOS DE GESTIÓN; SERVICIOS DE TECNOLOGÍA DE LA INFORMACIÓN</v>
          </cell>
          <cell r="AZ721" t="str">
            <v>SEGUROS DEL ESTADO</v>
          </cell>
          <cell r="BA721" t="str">
            <v>14-44-101171875</v>
          </cell>
          <cell r="BB721">
            <v>44945</v>
          </cell>
          <cell r="BC721" t="str">
            <v>CUMPLIMIENTO</v>
          </cell>
          <cell r="BD721">
            <v>25</v>
          </cell>
          <cell r="BE721">
            <v>2641245</v>
          </cell>
          <cell r="BF721">
            <v>44943</v>
          </cell>
          <cell r="BG721">
            <v>44946</v>
          </cell>
          <cell r="BH721">
            <v>45260</v>
          </cell>
          <cell r="BI721">
            <v>44945</v>
          </cell>
          <cell r="BJ721" t="str">
            <v>D. OTRAS PRESTACIONES</v>
          </cell>
          <cell r="BK721" t="str">
            <v>PAOLA ANDREA CESPEDES FORERO-ANDREA RODRÍGUEZ SIERRA RAD 20231450020123 A PARTIR DEL  10 DE ABRIL AL 1 DE MAYO DE 2023</v>
          </cell>
          <cell r="BM721">
            <v>52536438</v>
          </cell>
          <cell r="BN721" t="str">
            <v>GRUPO DE VERIFICACIÓN Y AUDITORÍA DE CUENTAS</v>
          </cell>
          <cell r="BO721" t="str">
            <v>GESTOR DE OPERACIONES</v>
          </cell>
          <cell r="BP721" t="str">
            <v>ESPERANZA RODRIGUEZ ROLDAN</v>
          </cell>
          <cell r="BQ721" t="str">
            <v>TERMINADO</v>
          </cell>
          <cell r="BR721" t="str">
            <v>FEMENINO</v>
          </cell>
          <cell r="BS721" t="str">
            <v>Bogotá</v>
          </cell>
          <cell r="BT721" t="str">
            <v>Cll 60 B Sur No 76 03 CASA</v>
          </cell>
          <cell r="BU721">
            <v>3103170196</v>
          </cell>
          <cell r="BV721" t="str">
            <v>lizanblan@live.com</v>
          </cell>
          <cell r="BW721">
            <v>34651</v>
          </cell>
          <cell r="BX721">
            <v>45247</v>
          </cell>
          <cell r="BY721">
            <v>29</v>
          </cell>
          <cell r="BZ721" t="str">
            <v>COMPENSAR</v>
          </cell>
          <cell r="CA721" t="str">
            <v>PORVENIR</v>
          </cell>
          <cell r="CB721" t="str">
            <v>POSITIVA</v>
          </cell>
          <cell r="CC721" t="str">
            <v>BACHILLER</v>
          </cell>
          <cell r="CH721" t="str">
            <v>CO1.PCCNTR.4411407</v>
          </cell>
        </row>
        <row r="722">
          <cell r="C722">
            <v>697</v>
          </cell>
          <cell r="D722" t="str">
            <v>ADRES-CPS-697-2023</v>
          </cell>
          <cell r="E722" t="str">
            <v>CONTRATACION DIRECTA</v>
          </cell>
          <cell r="F722" t="str">
            <v>PRESTACION DE SERVICIOS PROFESIONALES</v>
          </cell>
          <cell r="G722" t="str">
            <v>INICIAL</v>
          </cell>
          <cell r="H722">
            <v>45083</v>
          </cell>
          <cell r="I722" t="str">
            <v>MERY SORAIDA HOYOS ORDOÑEZ</v>
          </cell>
          <cell r="J722" t="str">
            <v>CC</v>
          </cell>
          <cell r="K722">
            <v>55182801</v>
          </cell>
          <cell r="L722">
            <v>3</v>
          </cell>
          <cell r="N722" t="str">
            <v>N</v>
          </cell>
          <cell r="O722" t="str">
            <v>N/A</v>
          </cell>
          <cell r="P722" t="str">
            <v>N/A</v>
          </cell>
          <cell r="Q722" t="str">
            <v>N/A</v>
          </cell>
          <cell r="R722">
            <v>45084</v>
          </cell>
          <cell r="S722">
            <v>45291</v>
          </cell>
          <cell r="T722">
            <v>207</v>
          </cell>
          <cell r="U722">
            <v>45291</v>
          </cell>
          <cell r="V722" t="str">
            <v>13 TP+25 MEP</v>
          </cell>
          <cell r="W72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72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722">
            <v>93151501</v>
          </cell>
          <cell r="AA722">
            <v>41462296</v>
          </cell>
          <cell r="AB722">
            <v>41462296</v>
          </cell>
          <cell r="AM722">
            <v>5182787</v>
          </cell>
          <cell r="AQ722" t="str">
            <v>N/A</v>
          </cell>
          <cell r="AR722">
            <v>735</v>
          </cell>
          <cell r="AS722">
            <v>45065</v>
          </cell>
          <cell r="AT722">
            <v>1368255768</v>
          </cell>
          <cell r="AU722">
            <v>10039</v>
          </cell>
          <cell r="AV722">
            <v>45084</v>
          </cell>
          <cell r="AW722">
            <v>41462296</v>
          </cell>
          <cell r="AX722" t="str">
            <v>A-02-02-02-008-003-01</v>
          </cell>
          <cell r="AY722" t="str">
            <v>SERVICIOS DE CONSULTORÍA EN ADMINISTRACIÓN Y SERVICIOS DE GESTIÓN; SERVICIOS DE TECNOLOGÍA DE LA INFORMACIÓN</v>
          </cell>
          <cell r="AZ722" t="str">
            <v>SEGUROS DEL ESTADO</v>
          </cell>
          <cell r="BA722" t="str">
            <v>21-46-101069604</v>
          </cell>
          <cell r="BB722">
            <v>45083</v>
          </cell>
          <cell r="BC722" t="str">
            <v>CUMPLIMIENTO</v>
          </cell>
          <cell r="BD722">
            <v>25</v>
          </cell>
          <cell r="BE722">
            <v>10365574</v>
          </cell>
          <cell r="BF722">
            <v>45083</v>
          </cell>
          <cell r="BG722">
            <v>45084</v>
          </cell>
          <cell r="BH722">
            <v>45474</v>
          </cell>
          <cell r="BI722">
            <v>45084</v>
          </cell>
          <cell r="BJ722" t="str">
            <v>D. OTRAS PRESTACIONES</v>
          </cell>
          <cell r="BK722" t="str">
            <v>PAOLA ANDREA CESPEDES FORERO</v>
          </cell>
          <cell r="BM722">
            <v>52536438</v>
          </cell>
          <cell r="BP722" t="str">
            <v>LAURA SANCHEZ SANTAMARIA</v>
          </cell>
          <cell r="BQ722" t="str">
            <v>EN EJECUCION</v>
          </cell>
        </row>
        <row r="723">
          <cell r="C723">
            <v>116</v>
          </cell>
          <cell r="D723" t="str">
            <v>ADRES-CPS-116-2023</v>
          </cell>
          <cell r="E723" t="str">
            <v>CONTRATACION DIRECTA</v>
          </cell>
          <cell r="F723" t="str">
            <v>PRESTACION DE SERVICIOS PROFESIONALES</v>
          </cell>
          <cell r="G723" t="str">
            <v>INICIAL</v>
          </cell>
          <cell r="H723">
            <v>44946</v>
          </cell>
          <cell r="I723" t="str">
            <v>ELIANA MORENO GONZALEZ</v>
          </cell>
          <cell r="J723" t="str">
            <v>CC</v>
          </cell>
          <cell r="K723">
            <v>1024561189</v>
          </cell>
          <cell r="L723">
            <v>8</v>
          </cell>
          <cell r="M723" t="str">
            <v>Bogotá</v>
          </cell>
          <cell r="N723" t="str">
            <v>N</v>
          </cell>
          <cell r="O723" t="str">
            <v>N/A</v>
          </cell>
          <cell r="P723" t="str">
            <v>N/A</v>
          </cell>
          <cell r="Q723" t="str">
            <v>N/A</v>
          </cell>
          <cell r="R723">
            <v>44949</v>
          </cell>
          <cell r="S723">
            <v>45068</v>
          </cell>
          <cell r="T723">
            <v>119</v>
          </cell>
          <cell r="U723">
            <v>45068</v>
          </cell>
          <cell r="V723" t="str">
            <v>11 TP+E+11 MEP</v>
          </cell>
          <cell r="W723"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723"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competencia.14. Las demás obligaciones que se le asignen y que correspondan a la naturaleza de su objeto</v>
          </cell>
          <cell r="Y723">
            <v>114</v>
          </cell>
          <cell r="Z723">
            <v>80121610</v>
          </cell>
          <cell r="AA723">
            <v>27904000</v>
          </cell>
          <cell r="AB723">
            <v>27904000</v>
          </cell>
          <cell r="AM723">
            <v>6976000</v>
          </cell>
          <cell r="AQ723" t="str">
            <v>N/A</v>
          </cell>
          <cell r="AR723">
            <v>406</v>
          </cell>
          <cell r="AS723">
            <v>44932</v>
          </cell>
          <cell r="AT723">
            <v>279040000</v>
          </cell>
          <cell r="AU723">
            <v>445</v>
          </cell>
          <cell r="AV723">
            <v>44946</v>
          </cell>
          <cell r="AW723">
            <v>27904000</v>
          </cell>
          <cell r="AX723" t="str">
            <v>A-02-02-02-008-002-01</v>
          </cell>
          <cell r="AY723" t="str">
            <v>SERVICIOS JURÍDICOS</v>
          </cell>
          <cell r="AZ723" t="str">
            <v>SEGUROS DEL ESTADO</v>
          </cell>
          <cell r="BA723" t="str">
            <v>33-46-101046654</v>
          </cell>
          <cell r="BB723">
            <v>44946</v>
          </cell>
          <cell r="BC723" t="str">
            <v>CUMPLIMIENTO</v>
          </cell>
          <cell r="BD723">
            <v>25</v>
          </cell>
          <cell r="BE723">
            <v>6976000</v>
          </cell>
          <cell r="BF723">
            <v>44946</v>
          </cell>
          <cell r="BG723">
            <v>44949</v>
          </cell>
          <cell r="BH723">
            <v>45260</v>
          </cell>
          <cell r="BI723">
            <v>44946</v>
          </cell>
          <cell r="BJ723" t="str">
            <v>O. ASESORA JURIDICA</v>
          </cell>
          <cell r="BK723" t="str">
            <v>ANGELICA MARIA VALDERRAMA MUÑOZ-LUZ MARINA REYES ZAMBRANO RAD 20231450012693 A PARTIR DEL 1 DE MARZO DE 2023</v>
          </cell>
          <cell r="BL723" t="str">
            <v>LUZ MARINA REYES ZAMBRANO RAD 20231450012693 A PARTIR DEL 1 DE MARZO DE 2023</v>
          </cell>
          <cell r="BM723">
            <v>1116437848</v>
          </cell>
          <cell r="BN723" t="str">
            <v>GRUPO DE COBRO COACTIVO</v>
          </cell>
          <cell r="BO723" t="str">
            <v>GESTOR DE OPERACIONES</v>
          </cell>
          <cell r="BP723" t="str">
            <v>KELLY JHOANA ITURRIAGO TORREGROSA</v>
          </cell>
          <cell r="BQ723" t="str">
            <v>TERMINADO</v>
          </cell>
          <cell r="BR723" t="str">
            <v>FEMENINO</v>
          </cell>
          <cell r="BS723" t="str">
            <v>Bogotá</v>
          </cell>
          <cell r="BT723" t="str">
            <v>Cra 71G No 68C 38 Sur Apto 408</v>
          </cell>
          <cell r="BU723">
            <v>3133995492</v>
          </cell>
          <cell r="BV723" t="str">
            <v>elianamorenog@gmail.com</v>
          </cell>
          <cell r="BW723">
            <v>34751</v>
          </cell>
          <cell r="BX723">
            <v>45247</v>
          </cell>
          <cell r="BY723">
            <v>28</v>
          </cell>
          <cell r="BZ723" t="str">
            <v>FAMISANAR</v>
          </cell>
          <cell r="CA723" t="str">
            <v>COLFONDOS</v>
          </cell>
          <cell r="CB723" t="str">
            <v>POSITIVA</v>
          </cell>
          <cell r="CC723" t="str">
            <v>ABOGADA</v>
          </cell>
          <cell r="CH723" t="str">
            <v>CO1.PCCNTR.3296592</v>
          </cell>
        </row>
        <row r="724">
          <cell r="C724">
            <v>820</v>
          </cell>
          <cell r="D724" t="str">
            <v>ADRES-CPS-820-2023</v>
          </cell>
          <cell r="E724" t="str">
            <v>CONTRATACION DIRECTA</v>
          </cell>
          <cell r="F724" t="str">
            <v>PRESTACION DE SERVICIOS PROFESIONALES</v>
          </cell>
          <cell r="G724" t="str">
            <v>INICIAL</v>
          </cell>
          <cell r="H724">
            <v>45093</v>
          </cell>
          <cell r="I724" t="str">
            <v>MICHAEL OLMOS TRUJILLO</v>
          </cell>
          <cell r="J724" t="str">
            <v>CC</v>
          </cell>
          <cell r="K724">
            <v>1016009865</v>
          </cell>
          <cell r="L724">
            <v>4</v>
          </cell>
          <cell r="N724" t="str">
            <v>N</v>
          </cell>
          <cell r="O724" t="str">
            <v>N/A</v>
          </cell>
          <cell r="P724" t="str">
            <v>N/A</v>
          </cell>
          <cell r="Q724" t="str">
            <v>N/A</v>
          </cell>
          <cell r="R724">
            <v>45098</v>
          </cell>
          <cell r="S724">
            <v>45291</v>
          </cell>
          <cell r="T724">
            <v>193</v>
          </cell>
          <cell r="U724">
            <v>45291</v>
          </cell>
          <cell r="W724" t="str">
            <v>Prestar servicios profesionales a la Dirección General de la Administradora de los Recursos del Sistema General de Seguridad Social en Salud - ADRES, en la formulación, desarrollo e implementación de instrumentos conceptuales, metodológicos y técnicos para la analítica de información de la entidad</v>
          </cell>
          <cell r="X724" t="str">
            <v>1. Apoyar la recopilación y consolidación de datos de todas las dependencias de la entidad, garantizando la precisión y actualización oportuna de la información estadística. 2. Apoyar la construcción de bases de datos sólidas que unifiquen la información esencial para un análisis efectivo de los resultados, con el objetivo de mejorar los procesos técnicos y ayudar en la toma de decisiones estratégicas. 3. Realizar la exploración, limpieza y transformación de datos para su posterior análisis. 4. Apoyar la elaboración de informes para la supervisión, el control y el seguimiento de los indicadores, asegurando el cumplimiento de las directrices y lineamientos emitidos por la Dirección General. 5. Documentar las fuentes, los procesos, metodologías y resultados obtenidos en los análisis realizados siguiendo los lineamientos de la entidad respecto a la transferencia de conocimiento. 6. Asistir y participar en las reuniones que le sean delegadas en los temas relacionados con el objeto del contrato. 7. Entregar informe final para cierre del contrato con la descripción y análisis de cada una de las actividades realizadas, así como con las respectivas recomendaciones a seguir por cada una de las actividades. 8. Las demás actividades que se deriven del objeto y naturaleza del contrato, que para el efecto le asigne la Dirección Genera</v>
          </cell>
          <cell r="Z724">
            <v>93151501</v>
          </cell>
          <cell r="AA724">
            <v>34555892</v>
          </cell>
          <cell r="AB724">
            <v>34555892</v>
          </cell>
          <cell r="AM724">
            <v>4936556</v>
          </cell>
          <cell r="AQ724" t="str">
            <v>N/A</v>
          </cell>
          <cell r="AR724">
            <v>790</v>
          </cell>
          <cell r="AS724">
            <v>45077</v>
          </cell>
          <cell r="AT724">
            <v>48154064</v>
          </cell>
          <cell r="AU724">
            <v>10208</v>
          </cell>
          <cell r="AV724">
            <v>45097</v>
          </cell>
          <cell r="AW724">
            <v>34555892</v>
          </cell>
          <cell r="AX724" t="str">
            <v>A-02-02-02-008-003-01</v>
          </cell>
          <cell r="AY724" t="str">
            <v>SERVICIOS DE CONSULTORÍA EN ADMINISTRACIÓN Y SERVICIOS DE GESTIÓN; SERVICIOS DE TECNOLOGÍA DE LA INFORMACIÓN</v>
          </cell>
          <cell r="AZ724" t="str">
            <v>ASEGURADORA SOLIDARIA DE COLOMBIA</v>
          </cell>
          <cell r="BA724" t="str">
            <v>380-47-994000136380</v>
          </cell>
          <cell r="BB724">
            <v>45097</v>
          </cell>
          <cell r="BC724" t="str">
            <v>CUMPLIMIENTO</v>
          </cell>
          <cell r="BD724">
            <v>25</v>
          </cell>
          <cell r="BE724">
            <v>8638973</v>
          </cell>
          <cell r="BF724">
            <v>45093</v>
          </cell>
          <cell r="BG724">
            <v>45097</v>
          </cell>
          <cell r="BH724">
            <v>45476</v>
          </cell>
          <cell r="BI724">
            <v>45098</v>
          </cell>
          <cell r="BJ724" t="str">
            <v>D. GENERAL</v>
          </cell>
          <cell r="BK724" t="str">
            <v>EDNA ZORAYA SANCHEZ GONZALEZ-YASMIN CECILIA ESCAMILLA BADILLO RAD 20236400065113 A PARTIR DEL 11 DE OCTUBRE HASTA EL 1 DE NOVIEMBRE DE 2023</v>
          </cell>
          <cell r="BM724">
            <v>1078367163</v>
          </cell>
          <cell r="BN724" t="str">
            <v>D. GENERAL</v>
          </cell>
          <cell r="BO724" t="str">
            <v>ASESOR</v>
          </cell>
          <cell r="BP724" t="str">
            <v>KELLY JHOANA ITURRIAGO TORREGROSA</v>
          </cell>
          <cell r="BQ724" t="str">
            <v>EN EJECUCION</v>
          </cell>
        </row>
        <row r="725">
          <cell r="C725">
            <v>927</v>
          </cell>
          <cell r="D725" t="str">
            <v>ADRES-CPS-927-2023</v>
          </cell>
          <cell r="E725" t="str">
            <v>CONTRATACION DIRECTA</v>
          </cell>
          <cell r="F725" t="str">
            <v>PRESTACION DE SERVICIOS PROFESIONALES</v>
          </cell>
          <cell r="G725" t="str">
            <v>INICIAL</v>
          </cell>
          <cell r="H725">
            <v>45146</v>
          </cell>
          <cell r="I725" t="str">
            <v>MIGUEL ANGEL RAMIREZ MARTINEZ</v>
          </cell>
          <cell r="J725" t="str">
            <v>CC</v>
          </cell>
          <cell r="K725">
            <v>1019096730</v>
          </cell>
          <cell r="L725">
            <v>0</v>
          </cell>
          <cell r="M725" t="str">
            <v>Bogotá</v>
          </cell>
          <cell r="N725" t="str">
            <v>N</v>
          </cell>
          <cell r="O725" t="str">
            <v>N/A</v>
          </cell>
          <cell r="P725" t="str">
            <v>N/A</v>
          </cell>
          <cell r="Q725" t="str">
            <v>N/A</v>
          </cell>
          <cell r="R725">
            <v>45153</v>
          </cell>
          <cell r="S725">
            <v>45291</v>
          </cell>
          <cell r="T725">
            <v>138</v>
          </cell>
          <cell r="U725">
            <v>45291</v>
          </cell>
          <cell r="V725" t="str">
            <v>14 TP</v>
          </cell>
          <cell r="W725" t="str">
            <v>Prestar los servicios profesionales a la Dirección de Otras Prestaciones de la ADRES en la sistematización y seguimiento al proceso de reclamaciones, el cual incluye pre -radicación, radicación, auditoria y generación de resultados, así mismo generar insumos técnicos que requieran los funcionarios de ADRES y brindar soporte a las IPS que necesiten apoyo técnico en pre radicación, radicación y reportes</v>
          </cell>
          <cell r="X725" t="str">
            <v>1. Participar en la articulación entre la Dirección de Otras Prestaciones y la Dirección de Gestión de Tecnologías de Información y Comunicaciones de la ADRES para la implementación y mejoramiento del proceso de sistematización de reclamaciones. 2. Proponer a la Dirección de Otras Prestaciones las especificaciones técnicas desde la operación de los procesos para la implementación y mejoras por parte de la Dirección de Gestión de Tecnologías de Información y las Comunicaciones del sistema de información. 3. Generar los insumos que sean requeridos por los funcionarios de la Dirección de Otras
Prestaciones relacionados con reclamaciones.
4. Responder a los requerimientos de apoyo técnico solicitados por las IPS.
5. Realizar análisis, verificaciones y cruces de información de las fuentes internas y externas,
involucradas en el proceso de reclamaciones y de resultados de auditoría, para validar la
consistencia de la información de las reclamaciones y de los procesos que se realizan.
6. Entregar mensualmente con fecha de corte la cuenta de cobro las actividades realizadas en el
desarrollo del contrato en la Dirección de Otras Prestaciones de la ADRES.</v>
          </cell>
          <cell r="Z725">
            <v>93151501</v>
          </cell>
          <cell r="AA725">
            <v>24682780</v>
          </cell>
          <cell r="AB725">
            <v>24682780</v>
          </cell>
          <cell r="AM725">
            <v>4936556</v>
          </cell>
          <cell r="AQ725" t="str">
            <v>N/A</v>
          </cell>
          <cell r="AR725">
            <v>845</v>
          </cell>
          <cell r="AS725">
            <v>45131</v>
          </cell>
          <cell r="AT725">
            <v>24682780</v>
          </cell>
          <cell r="AU725">
            <v>15443</v>
          </cell>
          <cell r="AV725">
            <v>45147</v>
          </cell>
          <cell r="AW725">
            <v>24682780</v>
          </cell>
          <cell r="AX725" t="str">
            <v>A-02-02-02-008-003-01</v>
          </cell>
          <cell r="AY725" t="str">
            <v>SERVICIOS DE CONSULTORÍA EN ADMINISTRACIÓN Y SERVICIOS DE GESTIÓN; SERVICIOS DE TECNOLOGÍA DE LA INFORMACIÓN</v>
          </cell>
          <cell r="AZ725" t="str">
            <v>ASEGURADORA SOLIDARIA DE COLOMBIA</v>
          </cell>
          <cell r="BA725" t="str">
            <v>380 47 994000137342</v>
          </cell>
          <cell r="BB725">
            <v>45146</v>
          </cell>
          <cell r="BC725" t="str">
            <v>CUMPLIMIENTO</v>
          </cell>
          <cell r="BD725">
            <v>25</v>
          </cell>
          <cell r="BE725">
            <v>6170695</v>
          </cell>
          <cell r="BF725">
            <v>45146</v>
          </cell>
          <cell r="BG725">
            <v>45147</v>
          </cell>
          <cell r="BH725">
            <v>45476</v>
          </cell>
          <cell r="BI725">
            <v>45147</v>
          </cell>
          <cell r="BJ725" t="str">
            <v>D. OTRAS PRESTACIONES</v>
          </cell>
          <cell r="BK725" t="str">
            <v xml:space="preserve">HENRY CEPEDA VEGA-MILLER ALEXANDER REINA ESCOBAR RAD 20236400061723 DEL 2 DE OCTUBRE AL 31 DE OCTUBRE </v>
          </cell>
          <cell r="BM725">
            <v>91151924</v>
          </cell>
          <cell r="BN725" t="str">
            <v>GRUPO DE VERIFICACIÓN Y AUDITORÍA DE CUENTAS</v>
          </cell>
          <cell r="BO725" t="str">
            <v>GESTOR DE OPERACIONES</v>
          </cell>
          <cell r="BP725" t="str">
            <v>MARIA CAROLINA CARDENAS RAMOS</v>
          </cell>
          <cell r="BQ725" t="str">
            <v>EN EJECUCION</v>
          </cell>
          <cell r="BR725" t="str">
            <v>MASCULINO</v>
          </cell>
        </row>
        <row r="726">
          <cell r="C726">
            <v>487</v>
          </cell>
          <cell r="D726" t="str">
            <v>ADRES-CPS-487-2023</v>
          </cell>
          <cell r="E726" t="str">
            <v>CONTRATACION DIRECTA</v>
          </cell>
          <cell r="F726" t="str">
            <v>PRESTACION DE SERVICIOS PROFESIONALES</v>
          </cell>
          <cell r="G726" t="str">
            <v>INICIAL</v>
          </cell>
          <cell r="H726">
            <v>45061</v>
          </cell>
          <cell r="I726" t="str">
            <v>MOISES CUCA SUÁREZ</v>
          </cell>
          <cell r="J726" t="str">
            <v>CC</v>
          </cell>
          <cell r="K726">
            <v>79313887</v>
          </cell>
          <cell r="L726">
            <v>7</v>
          </cell>
          <cell r="M726" t="str">
            <v>Bogotá</v>
          </cell>
          <cell r="N726" t="str">
            <v>N</v>
          </cell>
          <cell r="O726" t="str">
            <v>N/A</v>
          </cell>
          <cell r="P726" t="str">
            <v>N/A</v>
          </cell>
          <cell r="Q726" t="str">
            <v>N/A</v>
          </cell>
          <cell r="R726">
            <v>45065</v>
          </cell>
          <cell r="S726">
            <v>45291</v>
          </cell>
          <cell r="T726">
            <v>226</v>
          </cell>
          <cell r="U726">
            <v>45291</v>
          </cell>
          <cell r="V726" t="str">
            <v>5 TP+E+46 MEPR</v>
          </cell>
          <cell r="W726" t="str">
            <v>Prestar servicios profesionales para asesorar y apoyar a la Oficina Asesora de Planeación y Control de Riesgos en las actividades relacionadas con los procesos y procedimientos, indicadores, Modelo Integrado de Planeación y Gestión y publicación de la información; y otros temas asociados en el desarrollo de proyectos de la entidad</v>
          </cell>
          <cell r="X726" t="str">
            <v>1. Articular con la Dirección Administrativa la formulación del presupuesto y la programación presupuestal plurianual de acuerdo con los lineamientos impartidos por el Ministerio de Hacienda y el Departamento Nacional de Planeación 2. Elaborar propuesta de metodología y/o modelo de seguimiento a la Ejecución Presupuestal en concordancia con el Plan Anual de Adquisiciones y el Plan de Acción Anual y realizar seguimiento a la ejecución presupuestal de los planes, programas y proyectos de la Entidad. 3. Elaborar informes de seguimiento y control a la ejecución presupuestal de acuerdo con la periodicidad y metodología establecida generando recomendaciones de acuerdo con los resultados y las necesidades identificadas. 4. Alienar las necesidades presupuestales con la Planeación institucional 5. Evaluar los controles definidos en la gestión de los riesgos de la Entidad y asesorar en propuestas para su fortalecimiento y actualizar el inventario de los activos de información asociados a los riesgos 6. Asesorar a los líderes de los procesos asignados, en las acciones para el cumplimiento y mejoramiento continuo de los requisitos del Sistema Integrado de Gestión Institucional incluida, la actualización documental de manuales, procesos, procedimientos e instructivos, la revisión y actualización de indicadores, la identificación de la normatividad aplicable, la identificación y/o actualización de los riesgos y en la formulación de acciones correctivas o de mejora y de auditorías internas. 7. Asesorar, a las dependencias asignadas, en la ejecución de las acciones propuestas por la Oficina Asesora de Planeación en mejora de la Planeación Estratégica, la Planeación Anual Institucional, así como las generadas en desarrollo y fortalecimiento del Modelo Integrado de Planeación y Gestión - MIPG. 8. Orientar en la supervisión financiera de los contratos de la Oficina Asesora de Planeación y Control de Riesgo de acuerdo con el requerimiento del Supervisor 9. Cumplir con las demás actividades asignadas durante el desarrollo acorde con el objeto contractual</v>
          </cell>
          <cell r="Z726">
            <v>80101604</v>
          </cell>
          <cell r="AA726">
            <v>96000000</v>
          </cell>
          <cell r="AB726">
            <v>96000000</v>
          </cell>
          <cell r="AM726">
            <v>12000000</v>
          </cell>
          <cell r="AQ726" t="str">
            <v>N/A</v>
          </cell>
          <cell r="AR726">
            <v>631</v>
          </cell>
          <cell r="AS726">
            <v>45048</v>
          </cell>
          <cell r="AT726">
            <v>96000000</v>
          </cell>
          <cell r="AU726">
            <v>8106</v>
          </cell>
          <cell r="AV726">
            <v>45062</v>
          </cell>
          <cell r="AW726">
            <v>96000000</v>
          </cell>
          <cell r="AX726" t="str">
            <v>A-02-02-02-008-003-01</v>
          </cell>
          <cell r="AY726" t="str">
            <v>SERVICIOS DE CONSULTORÍA EN ADMINISTRACIÓN Y SERVICIOS DE GESTIÓN; SERVICIOS DE TECNOLOGÍA DE LA INFORMACIÓN</v>
          </cell>
          <cell r="AZ726" t="str">
            <v>ASEGURADORA SOLIDARIA DE COLOMBIA</v>
          </cell>
          <cell r="BA726" t="str">
            <v>380-47-994000135089</v>
          </cell>
          <cell r="BB726">
            <v>45062</v>
          </cell>
          <cell r="BC726" t="str">
            <v>CUMPLIMIENTO</v>
          </cell>
          <cell r="BD726">
            <v>25</v>
          </cell>
          <cell r="BE726">
            <v>24000000</v>
          </cell>
          <cell r="BF726">
            <v>45061</v>
          </cell>
          <cell r="BG726">
            <v>45062</v>
          </cell>
          <cell r="BH726">
            <v>45476</v>
          </cell>
          <cell r="BI726">
            <v>45063</v>
          </cell>
          <cell r="BJ726" t="str">
            <v>O. ASESORA DE PLANEACION Y CONTROL DE RIESGOS</v>
          </cell>
          <cell r="BK726" t="str">
            <v>HUGO PRADA LOZADA</v>
          </cell>
          <cell r="BM726">
            <v>13871094</v>
          </cell>
          <cell r="BN726" t="str">
            <v>OFICINA ASESORA DE PLANEACION Y CONTROL DE RIESGOS</v>
          </cell>
          <cell r="BO726" t="str">
            <v xml:space="preserve">JEFE </v>
          </cell>
          <cell r="BP726" t="str">
            <v>ESPERANZA RODRIGUEZ ROLDAN</v>
          </cell>
          <cell r="BQ726" t="str">
            <v>EN EJECUCION</v>
          </cell>
          <cell r="BX726">
            <v>45247</v>
          </cell>
          <cell r="BY726">
            <v>123</v>
          </cell>
          <cell r="CH726" t="str">
            <v>CO1.PCCNTR.4963980</v>
          </cell>
        </row>
        <row r="727">
          <cell r="C727">
            <v>108</v>
          </cell>
          <cell r="D727" t="str">
            <v>ADRES-CPS-108-2023</v>
          </cell>
          <cell r="E727" t="str">
            <v>CONTRATACION DIRECTA</v>
          </cell>
          <cell r="F727" t="str">
            <v>PRESTACION DE SERVICIOS DE APOYO A LA GESTION</v>
          </cell>
          <cell r="G727" t="str">
            <v>INICIAL</v>
          </cell>
          <cell r="H727">
            <v>44950</v>
          </cell>
          <cell r="I727" t="str">
            <v>JEISON FERNANDO SUSA MOLINA</v>
          </cell>
          <cell r="J727" t="str">
            <v>CC</v>
          </cell>
          <cell r="K727">
            <v>1026266386</v>
          </cell>
          <cell r="L727">
            <v>5</v>
          </cell>
          <cell r="M727" t="str">
            <v>Bogotá</v>
          </cell>
          <cell r="N727" t="str">
            <v>N</v>
          </cell>
          <cell r="O727" t="str">
            <v>N/A</v>
          </cell>
          <cell r="P727" t="str">
            <v>N/A</v>
          </cell>
          <cell r="Q727" t="str">
            <v>N/A</v>
          </cell>
          <cell r="R727">
            <v>44953</v>
          </cell>
          <cell r="S727">
            <v>45072</v>
          </cell>
          <cell r="T727">
            <v>119</v>
          </cell>
          <cell r="U727">
            <v>45072</v>
          </cell>
          <cell r="V727" t="str">
            <v xml:space="preserve"> 14A TFT/TL+21 ME O 6 SES + 21 ME</v>
          </cell>
          <cell r="W727" t="str">
            <v>Apoyar a la Dirección de Otras Prestaciones de la ADRES en el análisis. verificación y Crauce de la
información de las fuentes internas y externas involuCradas en los procesos de recobros y
reclamaciones. efectuando las validaciones que se consideren pertinente. así como en la
elaboración de los apoyos técnicos que se requieran para atender la operación de la dependencia</v>
          </cell>
          <cell r="X727" t="str">
            <v>1. Brindar apoyo en la revisión de las funcionalidades de los aplicativos misionales de recobros y
reclamaciones. validando su funcionamiento sobre las bases de datos de producción.
2. Brindar apoyo a la gestión en las actividades de seguimiento y monitoreo del proceso de recobros
y reclamaciones a través de la validación de la consistencia de la información generada a partir de
las fuentes internas y externas.
3. Apoyar en la revisión de las observaciones sobre los diferentes insumos generados para el
proceso de auditoría en recobros y reclamaciones.
4. Apoyar la documentación de mejoras frente a los aplicativos misionales de recobros y
reclamaciones que se identifiquen derivados de los incidentes en la operación o cambios en la
normativa vigente.
5. Brindar apoyo en los asuntos que se requieran para la publicación en página web de los temas
asociados a la Dirección de Otras Prestaciones.
6. Brindar apoyo a la gestión adelantada por la ADRES frente a las entidades recobrantes y
reclamantes en el manejo de los aplicativos misionales
7. Apoyar en la gestión de validación de las solicitudes de la firma auditora en torno a los aplicativos
de recobros y reclamaciones.
8. Apoyar en la validación del inventario de imágenes de reclamaciones y recobros entregados por
los diferentes actores del proceso.
9. Brindar apoyo para la consecución de insumos técnicos que se requieran en procesos judiciales y
que le sean asignados.
10. Las demás actividades que se deriven del obj</v>
          </cell>
          <cell r="Y727">
            <v>326</v>
          </cell>
          <cell r="Z727">
            <v>93151501</v>
          </cell>
          <cell r="AA727">
            <v>19746224</v>
          </cell>
          <cell r="AB727">
            <v>19746224</v>
          </cell>
          <cell r="AC727"/>
          <cell r="AD727"/>
          <cell r="AE727"/>
          <cell r="AF727"/>
          <cell r="AG727"/>
          <cell r="AH727"/>
          <cell r="AI727"/>
          <cell r="AJ727"/>
          <cell r="AK727"/>
          <cell r="AL727"/>
          <cell r="AM727">
            <v>4936556</v>
          </cell>
          <cell r="AN727"/>
          <cell r="AO727"/>
          <cell r="AP727"/>
          <cell r="AQ727" t="str">
            <v>N/A</v>
          </cell>
          <cell r="AR727">
            <v>470</v>
          </cell>
          <cell r="AS727">
            <v>44936</v>
          </cell>
          <cell r="AT727">
            <v>19746224</v>
          </cell>
          <cell r="AU727">
            <v>492</v>
          </cell>
          <cell r="AV727">
            <v>44950</v>
          </cell>
          <cell r="AW727">
            <v>19746224</v>
          </cell>
          <cell r="AX727" t="str">
            <v>A-02-02-02-008-003-01</v>
          </cell>
          <cell r="AY727" t="str">
            <v>SERVICIOS DE CONSULTORÍA EN ADMINISTRACIÓN Y SERVICIOS DE GESTIÓN; SERVICIOS DE TECNOLOGÍA DE LA INFORMACIÓN</v>
          </cell>
          <cell r="AZ727" t="str">
            <v>SEGUROS DEL ESTADO</v>
          </cell>
          <cell r="BA727" t="str">
            <v>14-46-101084172</v>
          </cell>
          <cell r="BB727">
            <v>44951</v>
          </cell>
          <cell r="BC727" t="str">
            <v>CUMPLIMIENTO</v>
          </cell>
          <cell r="BD727">
            <v>25</v>
          </cell>
          <cell r="BE727">
            <v>4936556</v>
          </cell>
          <cell r="BF727">
            <v>44949</v>
          </cell>
          <cell r="BG727">
            <v>44951</v>
          </cell>
          <cell r="BH727">
            <v>45260</v>
          </cell>
          <cell r="BI727">
            <v>44952</v>
          </cell>
          <cell r="BJ727" t="str">
            <v>D. OTRAS PRESTACIONES</v>
          </cell>
          <cell r="BK727" t="str">
            <v>PAOLA ANDREA CESPEDES FORERO-ANDREA RODRÍGUEZ SIERRA RAD 20231450020123 A PARTIR DEL  10 DE ABRIL AL 1 DE MAYO DE 2023</v>
          </cell>
          <cell r="BL727"/>
          <cell r="BM727">
            <v>52536438</v>
          </cell>
          <cell r="BN727" t="str">
            <v>GRUPO DE VERIFICACIÓN Y AUDITORÍA DE CUENTAS</v>
          </cell>
          <cell r="BO727" t="str">
            <v>GESTOR DE OPERACIONES</v>
          </cell>
          <cell r="BP727" t="str">
            <v>ESPERANZA RODRIGUEZ ROLDAN</v>
          </cell>
          <cell r="BQ727" t="str">
            <v>TERMINADO</v>
          </cell>
          <cell r="BR727" t="str">
            <v>MASCULINO</v>
          </cell>
          <cell r="BS727" t="str">
            <v>Bogotá</v>
          </cell>
          <cell r="BT727" t="str">
            <v>Cll 80 Sur N 78C-38 La Esperanza</v>
          </cell>
          <cell r="BU727">
            <v>3157945847</v>
          </cell>
          <cell r="BV727" t="str">
            <v>jeisonsusa@gmail.com</v>
          </cell>
          <cell r="BW727">
            <v>32798</v>
          </cell>
          <cell r="BX727">
            <v>45247</v>
          </cell>
          <cell r="BY727">
            <v>34</v>
          </cell>
          <cell r="BZ727" t="str">
            <v>NUEVA EPS</v>
          </cell>
          <cell r="CA727" t="str">
            <v>PROTECCION</v>
          </cell>
          <cell r="CB727" t="str">
            <v>POSITIVA</v>
          </cell>
          <cell r="CC727" t="str">
            <v>TECNOLOGO EN SISTEMAS DE DATOS-TECNICO PROFESIONAL EN GESTION CONTABLE Y FINANCIERA</v>
          </cell>
          <cell r="CD727"/>
          <cell r="CE727"/>
          <cell r="CF727"/>
          <cell r="CG727"/>
          <cell r="CH727" t="str">
            <v>CO1.PCCNTR.4443974</v>
          </cell>
          <cell r="CI727"/>
          <cell r="CJ727"/>
          <cell r="CK727"/>
          <cell r="CL727"/>
          <cell r="CM727"/>
          <cell r="CN727"/>
          <cell r="CO727"/>
        </row>
        <row r="728">
          <cell r="C728">
            <v>807</v>
          </cell>
          <cell r="D728" t="str">
            <v>ADRES-CPS-807-2023</v>
          </cell>
          <cell r="E728" t="str">
            <v>CONTRATACION DIRECTA</v>
          </cell>
          <cell r="F728" t="str">
            <v>PRESTACION DE SERVICIOS PROFESIONALES</v>
          </cell>
          <cell r="G728" t="str">
            <v>INICIAL</v>
          </cell>
          <cell r="H728">
            <v>45098</v>
          </cell>
          <cell r="I728" t="str">
            <v>MONICA MUTIS MANRIQUE</v>
          </cell>
          <cell r="J728" t="str">
            <v>CC</v>
          </cell>
          <cell r="K728">
            <v>40218496</v>
          </cell>
          <cell r="L728">
            <v>2</v>
          </cell>
          <cell r="N728" t="str">
            <v>N</v>
          </cell>
          <cell r="O728" t="str">
            <v>N/A</v>
          </cell>
          <cell r="P728" t="str">
            <v>N/A</v>
          </cell>
          <cell r="Q728" t="str">
            <v>N/A</v>
          </cell>
          <cell r="R728">
            <v>45103</v>
          </cell>
          <cell r="S728">
            <v>45291</v>
          </cell>
          <cell r="T728">
            <v>188</v>
          </cell>
          <cell r="U728">
            <v>45291</v>
          </cell>
          <cell r="V728" t="str">
            <v>13 TP+25 MEP</v>
          </cell>
          <cell r="W728"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72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728">
            <v>93151501</v>
          </cell>
          <cell r="AA728">
            <v>36279509</v>
          </cell>
          <cell r="AB728">
            <v>36279509</v>
          </cell>
          <cell r="AM728">
            <v>5182787</v>
          </cell>
          <cell r="AQ728" t="str">
            <v>N/A</v>
          </cell>
          <cell r="AR728">
            <v>687</v>
          </cell>
          <cell r="AS728">
            <v>45062</v>
          </cell>
          <cell r="AT728">
            <v>943267234</v>
          </cell>
          <cell r="AU728">
            <v>10249</v>
          </cell>
          <cell r="AV728">
            <v>45099</v>
          </cell>
          <cell r="AW728">
            <v>36279509</v>
          </cell>
          <cell r="AX728" t="str">
            <v>A-02-02-02-008-003-01</v>
          </cell>
          <cell r="AY728" t="str">
            <v>SERVICIOS DE CONSULTORÍA EN ADMINISTRACIÓN Y SERVICIOS DE GESTIÓN; SERVICIOS DE TECNOLOGÍA DE LA INFORMACIÓN</v>
          </cell>
          <cell r="AZ728" t="str">
            <v>SEGUROS DEL ESTADO</v>
          </cell>
          <cell r="BA728" t="str">
            <v>37-44-101041056</v>
          </cell>
          <cell r="BB728">
            <v>45099</v>
          </cell>
          <cell r="BC728" t="str">
            <v>CUMPLIMIENTO</v>
          </cell>
          <cell r="BD728">
            <v>25</v>
          </cell>
          <cell r="BE728">
            <v>9069877.25</v>
          </cell>
          <cell r="BF728">
            <v>45098</v>
          </cell>
          <cell r="BG728">
            <v>45101</v>
          </cell>
          <cell r="BH728">
            <v>45476</v>
          </cell>
          <cell r="BI728">
            <v>45100</v>
          </cell>
          <cell r="BJ728" t="str">
            <v>D. OTRAS PRESTACIONES</v>
          </cell>
          <cell r="BK728" t="str">
            <v>RODRIGO ALEXANDER MOLINA PALOMARES</v>
          </cell>
          <cell r="BL728"/>
          <cell r="BM728">
            <v>1078366565</v>
          </cell>
          <cell r="BN728" t="str">
            <v>GRUPO DE VALIDACIÓN DE RESULTADOS DE AUDITORÍA</v>
          </cell>
          <cell r="BP728" t="str">
            <v>KELLY JHOANA ITURRIAGO TORREGROSA</v>
          </cell>
          <cell r="BQ728" t="str">
            <v>EN EJECUCION</v>
          </cell>
        </row>
        <row r="729">
          <cell r="C729">
            <v>698</v>
          </cell>
          <cell r="D729" t="str">
            <v>ADRES-CPS-698-2023</v>
          </cell>
          <cell r="E729" t="str">
            <v>CONTRATACION DIRECTA</v>
          </cell>
          <cell r="F729" t="str">
            <v>PRESTACION DE SERVICIOS PROFESIONALES</v>
          </cell>
          <cell r="G729" t="str">
            <v>INICIAL</v>
          </cell>
          <cell r="H729">
            <v>45083</v>
          </cell>
          <cell r="I729" t="str">
            <v>MYRIAM CAROLINA ANDRADE CERON</v>
          </cell>
          <cell r="J729" t="str">
            <v>CC</v>
          </cell>
          <cell r="K729">
            <v>52828671</v>
          </cell>
          <cell r="L729">
            <v>6</v>
          </cell>
          <cell r="N729" t="str">
            <v>N</v>
          </cell>
          <cell r="O729" t="str">
            <v>N/A</v>
          </cell>
          <cell r="P729" t="str">
            <v>N/A</v>
          </cell>
          <cell r="Q729" t="str">
            <v>N/A</v>
          </cell>
          <cell r="R729">
            <v>45084</v>
          </cell>
          <cell r="S729">
            <v>45291</v>
          </cell>
          <cell r="T729">
            <v>207</v>
          </cell>
          <cell r="U729">
            <v>45291</v>
          </cell>
          <cell r="V729" t="str">
            <v>13 TP+25 MEP</v>
          </cell>
          <cell r="W72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72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729">
            <v>93151501</v>
          </cell>
          <cell r="AA729">
            <v>41462296</v>
          </cell>
          <cell r="AB729">
            <v>41462296</v>
          </cell>
          <cell r="AM729">
            <v>5182787</v>
          </cell>
          <cell r="AQ729" t="str">
            <v>N/A</v>
          </cell>
          <cell r="AR729">
            <v>735</v>
          </cell>
          <cell r="AS729">
            <v>45065</v>
          </cell>
          <cell r="AT729">
            <v>1368255768</v>
          </cell>
          <cell r="AU729">
            <v>10040</v>
          </cell>
          <cell r="AV729">
            <v>45084</v>
          </cell>
          <cell r="AW729">
            <v>41462296</v>
          </cell>
          <cell r="AX729" t="str">
            <v>A-02-02-02-008-003-01</v>
          </cell>
          <cell r="AY729" t="str">
            <v>SERVICIOS DE CONSULTORÍA EN ADMINISTRACIÓN Y SERVICIOS DE GESTIÓN; SERVICIOS DE TECNOLOGÍA DE LA INFORMACIÓN</v>
          </cell>
          <cell r="AZ729" t="str">
            <v>SEGUROS DEL ESTADO</v>
          </cell>
          <cell r="BA729" t="str">
            <v>14-44-101184206</v>
          </cell>
          <cell r="BB729">
            <v>45083</v>
          </cell>
          <cell r="BC729" t="str">
            <v>CUMPLIMIENTO</v>
          </cell>
          <cell r="BD729">
            <v>25</v>
          </cell>
          <cell r="BE729">
            <v>10365574</v>
          </cell>
          <cell r="BF729">
            <v>45083</v>
          </cell>
          <cell r="BG729">
            <v>45084</v>
          </cell>
          <cell r="BH729">
            <v>45483</v>
          </cell>
          <cell r="BI729">
            <v>45084</v>
          </cell>
          <cell r="BJ729" t="str">
            <v>D. OTRAS PRESTACIONES</v>
          </cell>
          <cell r="BK729" t="str">
            <v>PAOLA ANDREA CESPEDES FORERO</v>
          </cell>
          <cell r="BM729">
            <v>52536438</v>
          </cell>
          <cell r="BP729" t="str">
            <v>LAURA SANCHEZ SANTAMARIA</v>
          </cell>
          <cell r="BQ729" t="str">
            <v>EN EJECUCION</v>
          </cell>
        </row>
        <row r="730">
          <cell r="C730">
            <v>233</v>
          </cell>
          <cell r="D730" t="str">
            <v>ADRES-CPS-233-2023</v>
          </cell>
          <cell r="E730" t="str">
            <v>CONTRATACION DIRECTA</v>
          </cell>
          <cell r="F730" t="str">
            <v>PRESTACION DE SERVICIOS PROFESIONALES</v>
          </cell>
          <cell r="G730" t="str">
            <v>INICIAL</v>
          </cell>
          <cell r="H730">
            <v>44957</v>
          </cell>
          <cell r="I730" t="str">
            <v>JULIETH LINA FERNANDA ZORRO MELO</v>
          </cell>
          <cell r="J730" t="str">
            <v>CC</v>
          </cell>
          <cell r="K730">
            <v>1026563509</v>
          </cell>
          <cell r="L730">
            <v>8</v>
          </cell>
          <cell r="M730" t="str">
            <v>Bogotá</v>
          </cell>
          <cell r="N730" t="str">
            <v>N</v>
          </cell>
          <cell r="O730" t="str">
            <v>N/A</v>
          </cell>
          <cell r="P730" t="str">
            <v>N/A</v>
          </cell>
          <cell r="Q730" t="str">
            <v>N/A</v>
          </cell>
          <cell r="R730">
            <v>44963</v>
          </cell>
          <cell r="S730">
            <v>45082</v>
          </cell>
          <cell r="T730">
            <v>119</v>
          </cell>
          <cell r="U730">
            <v>45082</v>
          </cell>
          <cell r="W730" t="str">
            <v>Prestar los servicios profesionales a la Dirección de Otras Prestaciones de la ADRES en la actividades relacionadas con el análisis de la información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 generando documentos técnicos para la toma de decisiones tanto interna como externa</v>
          </cell>
          <cell r="X730" t="str">
            <v>1. Elaborar informes de balance y boletines con base en la información de la DOP dirigida a entes internos y externos. 2. Articular y levantar información requerida para realizar analítica de datos con los otros procesos de la entidad. 3.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4. Participar activamente en las capacitaciones. reuniones. conciliaciones y/o mesas de trabajo programadas. 5. Gestionar los requerimientos de información solicitada por la Dirección General de la ADRES. 6. Las demás actividades que se deriven del objeto y naturaleza del contrato. que para el efecto le asigne la Dirección de Otras Prestaciones</v>
          </cell>
          <cell r="Y730">
            <v>471</v>
          </cell>
          <cell r="Z730">
            <v>93151501</v>
          </cell>
          <cell r="AA730">
            <v>36000000</v>
          </cell>
          <cell r="AB730">
            <v>36000000</v>
          </cell>
          <cell r="AM730">
            <v>9000000</v>
          </cell>
          <cell r="AQ730" t="str">
            <v>N/A</v>
          </cell>
          <cell r="AR730">
            <v>445</v>
          </cell>
          <cell r="AS730">
            <v>44936</v>
          </cell>
          <cell r="AT730">
            <v>36000000</v>
          </cell>
          <cell r="AU730">
            <v>2421</v>
          </cell>
          <cell r="AV730">
            <v>44957</v>
          </cell>
          <cell r="AW730">
            <v>36000000</v>
          </cell>
          <cell r="AX730" t="str">
            <v>A-02-02-02-008-003-01</v>
          </cell>
          <cell r="AY730" t="str">
            <v>SERVICIOS DE CONSULTORÍA EN ADMINISTRACIÓN Y SERVICIOS DE GESTIÓN; SERVICIOS DE TECNOLOGÍA DE LA INFORMACIÓN</v>
          </cell>
          <cell r="AZ730" t="str">
            <v>ASEGURADORA SOLIDARIA DE COLOMBIA</v>
          </cell>
          <cell r="BA730" t="str">
            <v>380-47-994000131392</v>
          </cell>
          <cell r="BB730">
            <v>44957</v>
          </cell>
          <cell r="BC730" t="str">
            <v>CUMPLIMIENTO</v>
          </cell>
          <cell r="BD730">
            <v>25</v>
          </cell>
          <cell r="BE730">
            <v>9000000</v>
          </cell>
          <cell r="BF730">
            <v>44957</v>
          </cell>
          <cell r="BG730">
            <v>44958</v>
          </cell>
          <cell r="BH730">
            <v>45263</v>
          </cell>
          <cell r="BI730">
            <v>44958</v>
          </cell>
          <cell r="BJ730" t="str">
            <v>D. OTRAS PRESTACIONES</v>
          </cell>
          <cell r="BK730" t="str">
            <v>JAIRO EDISON TIRADO MARTINEZ</v>
          </cell>
          <cell r="BM730">
            <v>80020032</v>
          </cell>
          <cell r="BN730" t="str">
            <v>D. OTRAS PRESTACIONES</v>
          </cell>
          <cell r="BO730" t="str">
            <v>JEFE</v>
          </cell>
          <cell r="BP730" t="str">
            <v>LAURA SANCHEZ SANTAMARIA</v>
          </cell>
          <cell r="BQ730" t="str">
            <v>TERMINADO</v>
          </cell>
          <cell r="BR730" t="str">
            <v>FEMENINO</v>
          </cell>
          <cell r="BS730" t="str">
            <v>Bogotá</v>
          </cell>
          <cell r="BT730" t="str">
            <v>Cl 6c 81b 74 Casa 52</v>
          </cell>
          <cell r="BU730">
            <v>3133441211</v>
          </cell>
          <cell r="BV730" t="str">
            <v>juliethazorro@gmail.com</v>
          </cell>
          <cell r="BW730">
            <v>32965</v>
          </cell>
          <cell r="BX730">
            <v>45247</v>
          </cell>
          <cell r="BY730">
            <v>33</v>
          </cell>
          <cell r="BZ730" t="str">
            <v>FAMISANAR</v>
          </cell>
          <cell r="CA730" t="str">
            <v>COLPENSIONES</v>
          </cell>
          <cell r="CB730" t="str">
            <v>POSITIVA</v>
          </cell>
          <cell r="CC730" t="str">
            <v>ECONOMIA</v>
          </cell>
          <cell r="CH730" t="str">
            <v>CO1.PCCNTR.4514681</v>
          </cell>
        </row>
        <row r="731">
          <cell r="C731">
            <v>98</v>
          </cell>
          <cell r="D731" t="str">
            <v>ADRES-CPS-098-2023</v>
          </cell>
          <cell r="E731" t="str">
            <v>CONTRATACION DIRECTA</v>
          </cell>
          <cell r="F731" t="str">
            <v>PRESTACION DE SERVICIOS PROFESIONALES</v>
          </cell>
          <cell r="G731"/>
          <cell r="H731" t="str">
            <v>Rechazado</v>
          </cell>
          <cell r="I731" t="str">
            <v>N/A</v>
          </cell>
          <cell r="J731" t="str">
            <v>N/A</v>
          </cell>
          <cell r="K731" t="str">
            <v>N/A</v>
          </cell>
          <cell r="L731"/>
          <cell r="M731" t="str">
            <v>N/A</v>
          </cell>
          <cell r="N731" t="str">
            <v>N/A</v>
          </cell>
          <cell r="O731" t="str">
            <v>N/A</v>
          </cell>
          <cell r="P731" t="str">
            <v>N/A</v>
          </cell>
          <cell r="Q731" t="str">
            <v>N/A</v>
          </cell>
          <cell r="R731" t="str">
            <v>00/00/0000</v>
          </cell>
          <cell r="S731" t="str">
            <v>00/00/0000</v>
          </cell>
          <cell r="T731" t="e">
            <v>#VALUE!</v>
          </cell>
          <cell r="U731" t="str">
            <v>00/00/0000</v>
          </cell>
          <cell r="V731" t="str">
            <v>N/A</v>
          </cell>
          <cell r="W731" t="str">
            <v>N/A</v>
          </cell>
          <cell r="X731" t="str">
            <v>N/A</v>
          </cell>
          <cell r="Y731">
            <v>0</v>
          </cell>
          <cell r="Z731">
            <v>0</v>
          </cell>
          <cell r="AA731">
            <v>0</v>
          </cell>
          <cell r="AB731">
            <v>0</v>
          </cell>
          <cell r="AM731">
            <v>0</v>
          </cell>
          <cell r="AQ731" t="str">
            <v>N/A</v>
          </cell>
          <cell r="AR731">
            <v>0</v>
          </cell>
          <cell r="AS731" t="str">
            <v>N/A</v>
          </cell>
          <cell r="AT731">
            <v>0</v>
          </cell>
          <cell r="AU731" t="str">
            <v>N/A</v>
          </cell>
          <cell r="AV731" t="str">
            <v>N/A</v>
          </cell>
          <cell r="AW731">
            <v>0</v>
          </cell>
          <cell r="AX731" t="str">
            <v>N/A</v>
          </cell>
          <cell r="AY731" t="str">
            <v>N/A</v>
          </cell>
          <cell r="AZ731" t="str">
            <v>N/A</v>
          </cell>
          <cell r="BA731" t="str">
            <v>N/A</v>
          </cell>
          <cell r="BB731" t="str">
            <v>N/A</v>
          </cell>
          <cell r="BC731" t="str">
            <v>N/A</v>
          </cell>
          <cell r="BD731" t="str">
            <v>N/A</v>
          </cell>
          <cell r="BE731" t="str">
            <v>N/A</v>
          </cell>
          <cell r="BF731" t="str">
            <v>N/A</v>
          </cell>
          <cell r="BG731" t="str">
            <v>N/A</v>
          </cell>
          <cell r="BH731" t="str">
            <v>N/A</v>
          </cell>
          <cell r="BI731" t="str">
            <v>N/A</v>
          </cell>
          <cell r="BJ731" t="str">
            <v>N/A</v>
          </cell>
          <cell r="BK731" t="str">
            <v>N/A</v>
          </cell>
          <cell r="BL731" t="str">
            <v>N/A</v>
          </cell>
          <cell r="BM731" t="str">
            <v>N/A</v>
          </cell>
          <cell r="BN731" t="str">
            <v>N/A</v>
          </cell>
          <cell r="BO731" t="str">
            <v>N/A</v>
          </cell>
          <cell r="BP731" t="str">
            <v>ROSA ELIANA RODRIGUEZ BERNAL</v>
          </cell>
          <cell r="BQ731" t="str">
            <v>EN EJECUCION</v>
          </cell>
          <cell r="BR731" t="str">
            <v>N/A</v>
          </cell>
          <cell r="BS731" t="str">
            <v>N/A</v>
          </cell>
          <cell r="BT731" t="str">
            <v>N/A</v>
          </cell>
          <cell r="BU731" t="str">
            <v>N/A</v>
          </cell>
          <cell r="BV731" t="str">
            <v>N/A</v>
          </cell>
          <cell r="BW731" t="str">
            <v>N/A</v>
          </cell>
          <cell r="BX731" t="str">
            <v>N/A</v>
          </cell>
          <cell r="BY731" t="str">
            <v>N/A</v>
          </cell>
          <cell r="BZ731" t="str">
            <v>N/A</v>
          </cell>
          <cell r="CA731" t="str">
            <v>N/A</v>
          </cell>
          <cell r="CB731" t="str">
            <v>N/A</v>
          </cell>
          <cell r="CC731" t="str">
            <v>N/A</v>
          </cell>
          <cell r="CE731" t="str">
            <v>N/A</v>
          </cell>
          <cell r="CF731" t="str">
            <v>N/A</v>
          </cell>
          <cell r="CG731" t="str">
            <v>N/A</v>
          </cell>
          <cell r="CH731" t="str">
            <v>N/A</v>
          </cell>
        </row>
        <row r="732">
          <cell r="C732">
            <v>364</v>
          </cell>
          <cell r="D732" t="str">
            <v>ADRES-CPS-364-2023</v>
          </cell>
          <cell r="E732" t="str">
            <v>CONTRATACION DIRECTA</v>
          </cell>
          <cell r="F732" t="str">
            <v>PRESTACION DE SERVICIOS DE APOYO A LA GESTION</v>
          </cell>
          <cell r="G732" t="str">
            <v>INICIAL</v>
          </cell>
          <cell r="H732">
            <v>44960</v>
          </cell>
          <cell r="I732" t="str">
            <v>DARLIN ASTRID GUTIERREZ SANCHEZ</v>
          </cell>
          <cell r="J732" t="str">
            <v>CC</v>
          </cell>
          <cell r="K732">
            <v>1026564823</v>
          </cell>
          <cell r="L732">
            <v>0</v>
          </cell>
          <cell r="M732" t="str">
            <v>Bogotá</v>
          </cell>
          <cell r="N732" t="str">
            <v>N</v>
          </cell>
          <cell r="O732" t="str">
            <v>N/A</v>
          </cell>
          <cell r="P732" t="str">
            <v>N/A</v>
          </cell>
          <cell r="Q732" t="str">
            <v>N/A</v>
          </cell>
          <cell r="R732">
            <v>44964</v>
          </cell>
          <cell r="S732">
            <v>45083</v>
          </cell>
          <cell r="T732">
            <v>119</v>
          </cell>
          <cell r="U732">
            <v>45083</v>
          </cell>
          <cell r="V732" t="str">
            <v>15 TFTL/TL+4 ME O 6 SES+4 ME</v>
          </cell>
          <cell r="W732" t="str">
            <v>Apoyar al Grupo de Cobro Coactivo de la Oficina Asesora Jurídica, en el manejo de los gestores documentales y actualización de la gestión relacionada con las funciones del Grupo, control de las PQR y de los títulos trasladados para cobro coactivo</v>
          </cell>
          <cell r="X732" t="str">
            <v>1. Apoyar en la consecución de la información y documentación que corresponda, con el fin de expedir los actos administrativos que ordenan el cobro. 2. Llevar el control y registro de las reclamaciones reconocidas y pagadas por el FOSYGA hoy Administradora de los Recursos del Sistema General de Seguridad Social en Salud, para el desarrollo de la gestión de cobro, asociado por tercero y actualizadas en la base de gestión. 3. Realizar el reparto a los abogados para sustanciación de los procesos de cobro, conforme al plan de acción, los criterios de priorización y/o directrices de la supervisión del presente contrato. 4. Recibir los títulos ejecutivos trasladados al Grupo de Cobro, verificar su información básica e ingresarlos a las bases de control de gestión del Grupo de Cobro. 5. Llevar el control y registro de los actos administrativos trasladados al Grupo de Cobro de la Oficina Asesora Jurídica para el desarrollo de gestión coactiva, asociado por tercero. 6. Apoyar en todas las actividades necesarias para ejercer el cobro persuasivo y coactivo, a fin de recuperar la cartera de acuerdo a la normatividad vigente y a las directrices de la supervisión del presente contrato. 7. Recibir la correspondencia de entrada a través del sistema de gestión documental, analizarla y realizar el reparto de las peticiones y/o recursos entre los abogados para su gestión, así como suministrar los informes de control a la Coordinación del Grupo de Cobro. 8. Revisar, clasificar y dar trámite a las devoluciones de conformidad con los criterios fijados por la Oficina Asesora Jurídica para desarrollar la función de Cobro Persuasivo y Coactivo. 9. Revisar y mantener actualizada la información en los archivos de información de Cobro Persuasivo y Coactivo, llevando la trazabilidad de la gestión de cobro. 10. Realizar de manera eficiente la gestión, validación y depuración de los archivos de información de la oficina jurídica – Grupo de Cobro Coactivo, con base en los criterios legalmente establecidos, haciendo uso de los aplicativos dispuestos para el desarrollo de dicha actividad. 11. Gestionar el proceso conciliación con las demás dependencias de la ADRES, que intervienen en este proceso, esto es, Dirección de Otras Prestaciones, Dirección Administrativa y Financiera, Dirección de Liquidación y Garantías, así como la Dirección de Recursos Financieros. 12. Elaborar los informes sobre la gestión del Grupo de Cobro, para el Comité Directivo. 13. Las demás actividades operativas que se deriven del objeto y naturaleza del contrato, que se requieran para el cumplimiento de las funciones asignadas a la Oficina Asesora Jurídica – Grupo Cobro Coactivo.</v>
          </cell>
          <cell r="Y732">
            <v>123</v>
          </cell>
          <cell r="Z732">
            <v>80121610</v>
          </cell>
          <cell r="AA732">
            <v>16800000</v>
          </cell>
          <cell r="AB732">
            <v>16800000</v>
          </cell>
          <cell r="AC732"/>
          <cell r="AD732"/>
          <cell r="AE732"/>
          <cell r="AF732"/>
          <cell r="AG732"/>
          <cell r="AH732"/>
          <cell r="AI732"/>
          <cell r="AJ732"/>
          <cell r="AK732"/>
          <cell r="AL732"/>
          <cell r="AM732">
            <v>4200000</v>
          </cell>
          <cell r="AN732"/>
          <cell r="AO732"/>
          <cell r="AP732"/>
          <cell r="AQ732" t="str">
            <v>N/A</v>
          </cell>
          <cell r="AR732">
            <v>403</v>
          </cell>
          <cell r="AS732">
            <v>44932</v>
          </cell>
          <cell r="AT732">
            <v>33600000</v>
          </cell>
          <cell r="AU732">
            <v>2485</v>
          </cell>
          <cell r="AV732">
            <v>44963</v>
          </cell>
          <cell r="AW732">
            <v>16800000</v>
          </cell>
          <cell r="AX732" t="str">
            <v>A-02-02-02-008- 003-09</v>
          </cell>
          <cell r="AY732" t="str">
            <v>OTROS SERVICIOS PROFESIONALES Y TÉCNICOS N.C.P</v>
          </cell>
          <cell r="AZ732" t="str">
            <v>ASEGURADORA SOLIDARIA DE COLOMBIA</v>
          </cell>
          <cell r="BA732" t="str">
            <v>380-47994000131800</v>
          </cell>
          <cell r="BB732">
            <v>44963</v>
          </cell>
          <cell r="BC732" t="str">
            <v>CUMPLIMIENTO</v>
          </cell>
          <cell r="BD732">
            <v>25</v>
          </cell>
          <cell r="BE732">
            <v>4200000</v>
          </cell>
          <cell r="BF732">
            <v>44960</v>
          </cell>
          <cell r="BG732">
            <v>44964</v>
          </cell>
          <cell r="BH732">
            <v>45270</v>
          </cell>
          <cell r="BI732">
            <v>44961</v>
          </cell>
          <cell r="BJ732" t="str">
            <v>O. ASESORA JURIDICA</v>
          </cell>
          <cell r="BK732" t="str">
            <v>ANGELICA MARIA VALDERRAMA MUÑOZ-JACQUELINE MONTERO ROJAS RAD 20231450012343 A PARTIR DEL 1 DE MARZO DE 2023</v>
          </cell>
          <cell r="BL732" t="str">
            <v>JACQUELINE MONTERO ROJAS</v>
          </cell>
          <cell r="BM732">
            <v>1116437848</v>
          </cell>
          <cell r="BN732" t="str">
            <v>GRUPO DE COBRO COACTIVO</v>
          </cell>
          <cell r="BO732" t="str">
            <v>GESTOR DE OPERACIONES</v>
          </cell>
          <cell r="BP732" t="str">
            <v>KELLY JHOANA ITURRIAGO TORREGROSA</v>
          </cell>
          <cell r="BQ732" t="str">
            <v>TERMINADO</v>
          </cell>
          <cell r="BR732" t="str">
            <v>FEMENINO</v>
          </cell>
          <cell r="BS732" t="str">
            <v>Bogotá</v>
          </cell>
          <cell r="BT732" t="str">
            <v>Cl 13A 18 02</v>
          </cell>
          <cell r="BU732">
            <v>3143972782</v>
          </cell>
          <cell r="BV732" t="str">
            <v>darlin.gutierrez1210@hotmail.com</v>
          </cell>
          <cell r="BW732">
            <v>33109</v>
          </cell>
          <cell r="BX732">
            <v>45247</v>
          </cell>
          <cell r="BY732">
            <v>33</v>
          </cell>
          <cell r="BZ732" t="str">
            <v>SURA</v>
          </cell>
          <cell r="CA732" t="str">
            <v>PORVENIR</v>
          </cell>
          <cell r="CB732" t="str">
            <v>POSITIVA</v>
          </cell>
          <cell r="CC732" t="str">
            <v>FINANZAS Y NEGOCIOS INTERNACIONALES</v>
          </cell>
          <cell r="CD732"/>
          <cell r="CE732"/>
          <cell r="CF732"/>
          <cell r="CG732"/>
          <cell r="CH732" t="str">
            <v>CO1.PCCNTR.4553575</v>
          </cell>
          <cell r="CI732"/>
          <cell r="CJ732"/>
          <cell r="CK732"/>
          <cell r="CL732"/>
          <cell r="CM732"/>
          <cell r="CN732"/>
          <cell r="CO732"/>
        </row>
        <row r="733">
          <cell r="C733">
            <v>143</v>
          </cell>
          <cell r="D733" t="str">
            <v>ADRES-CPS-143-2023</v>
          </cell>
          <cell r="E733" t="str">
            <v>CONTRATACION DIRECTA</v>
          </cell>
          <cell r="F733" t="str">
            <v>PRESTACION DE SERVICIOS PROFESIONALES</v>
          </cell>
          <cell r="G733"/>
          <cell r="H733" t="str">
            <v>Anulado</v>
          </cell>
          <cell r="I733" t="str">
            <v>N/A</v>
          </cell>
          <cell r="J733" t="str">
            <v>N/A</v>
          </cell>
          <cell r="K733" t="str">
            <v>N/A</v>
          </cell>
          <cell r="L733"/>
          <cell r="M733" t="str">
            <v>N/A</v>
          </cell>
          <cell r="N733" t="str">
            <v>N/A</v>
          </cell>
          <cell r="O733" t="str">
            <v>N/A</v>
          </cell>
          <cell r="P733" t="str">
            <v>N/A</v>
          </cell>
          <cell r="Q733" t="str">
            <v>N/A</v>
          </cell>
          <cell r="R733" t="str">
            <v>00/00/0000</v>
          </cell>
          <cell r="S733" t="str">
            <v>00/00/0000</v>
          </cell>
          <cell r="T733" t="e">
            <v>#VALUE!</v>
          </cell>
          <cell r="U733" t="str">
            <v>00/00/0000</v>
          </cell>
          <cell r="V733" t="str">
            <v>N/A</v>
          </cell>
          <cell r="W733" t="str">
            <v>N/A</v>
          </cell>
          <cell r="X733" t="str">
            <v>N/A</v>
          </cell>
          <cell r="Y733">
            <v>0</v>
          </cell>
          <cell r="Z733">
            <v>0</v>
          </cell>
          <cell r="AA733">
            <v>0</v>
          </cell>
          <cell r="AB733">
            <v>0</v>
          </cell>
          <cell r="AM733">
            <v>0</v>
          </cell>
          <cell r="AQ733" t="str">
            <v>N/A</v>
          </cell>
          <cell r="AR733">
            <v>0</v>
          </cell>
          <cell r="AS733" t="str">
            <v>N/A</v>
          </cell>
          <cell r="AT733">
            <v>0</v>
          </cell>
          <cell r="AU733" t="str">
            <v>N/A</v>
          </cell>
          <cell r="AV733" t="str">
            <v>N/A</v>
          </cell>
          <cell r="AW733">
            <v>0</v>
          </cell>
          <cell r="AX733" t="str">
            <v>N/A</v>
          </cell>
          <cell r="AY733" t="str">
            <v>N/A</v>
          </cell>
          <cell r="AZ733" t="str">
            <v>N/A</v>
          </cell>
          <cell r="BA733" t="str">
            <v>N/A</v>
          </cell>
          <cell r="BB733" t="str">
            <v>N/A</v>
          </cell>
          <cell r="BC733" t="str">
            <v>N/A</v>
          </cell>
          <cell r="BD733" t="str">
            <v>N/A</v>
          </cell>
          <cell r="BE733" t="str">
            <v>N/A</v>
          </cell>
          <cell r="BF733" t="str">
            <v>N/A</v>
          </cell>
          <cell r="BG733" t="str">
            <v>N/A</v>
          </cell>
          <cell r="BH733" t="str">
            <v>N/A</v>
          </cell>
          <cell r="BI733" t="str">
            <v>N/A</v>
          </cell>
          <cell r="BJ733" t="str">
            <v>N/A</v>
          </cell>
          <cell r="BK733" t="str">
            <v>N/A</v>
          </cell>
          <cell r="BL733" t="str">
            <v>N/A</v>
          </cell>
          <cell r="BM733" t="str">
            <v>N/A</v>
          </cell>
          <cell r="BN733" t="str">
            <v>N/A</v>
          </cell>
          <cell r="BO733" t="str">
            <v>N/A</v>
          </cell>
          <cell r="BP733" t="str">
            <v>ESPERANZA RODRIGUEZ ROLDAN</v>
          </cell>
          <cell r="BQ733" t="str">
            <v>EN EJECUCION</v>
          </cell>
          <cell r="BR733" t="str">
            <v>N/A</v>
          </cell>
          <cell r="BS733" t="str">
            <v>N/A</v>
          </cell>
          <cell r="BT733" t="str">
            <v>N/A</v>
          </cell>
          <cell r="BU733" t="str">
            <v>N/A</v>
          </cell>
          <cell r="BV733" t="str">
            <v>N/A</v>
          </cell>
          <cell r="BW733" t="str">
            <v>N/A</v>
          </cell>
          <cell r="BX733" t="str">
            <v>N/A</v>
          </cell>
          <cell r="BY733" t="str">
            <v>N/A</v>
          </cell>
          <cell r="BZ733" t="str">
            <v>N/A</v>
          </cell>
          <cell r="CA733" t="str">
            <v>N/A</v>
          </cell>
          <cell r="CB733" t="str">
            <v>N/A</v>
          </cell>
          <cell r="CC733" t="str">
            <v>N/A</v>
          </cell>
          <cell r="CE733" t="str">
            <v>N/A</v>
          </cell>
          <cell r="CF733" t="str">
            <v>N/A</v>
          </cell>
          <cell r="CG733" t="str">
            <v>N/A</v>
          </cell>
        </row>
        <row r="734">
          <cell r="C734">
            <v>150</v>
          </cell>
          <cell r="D734" t="str">
            <v>ADRES-CPS-150-2023</v>
          </cell>
          <cell r="E734" t="str">
            <v>CONTRATACION DIRECTA</v>
          </cell>
          <cell r="F734" t="str">
            <v>PRESTACION DE SERVICIOS PROFESIONALES</v>
          </cell>
          <cell r="G734"/>
          <cell r="H734" t="str">
            <v>Rechazado</v>
          </cell>
          <cell r="I734" t="str">
            <v>N/A</v>
          </cell>
          <cell r="J734" t="str">
            <v>N/A</v>
          </cell>
          <cell r="K734" t="str">
            <v>N/A</v>
          </cell>
          <cell r="L734"/>
          <cell r="M734" t="str">
            <v>N/A</v>
          </cell>
          <cell r="N734" t="str">
            <v>N/A</v>
          </cell>
          <cell r="O734" t="str">
            <v>N/A</v>
          </cell>
          <cell r="P734" t="str">
            <v>N/A</v>
          </cell>
          <cell r="Q734" t="str">
            <v>N/A</v>
          </cell>
          <cell r="R734" t="str">
            <v>00/00/0000</v>
          </cell>
          <cell r="S734" t="str">
            <v>00/00/0000</v>
          </cell>
          <cell r="T734" t="e">
            <v>#VALUE!</v>
          </cell>
          <cell r="U734" t="str">
            <v>00/00/0000</v>
          </cell>
          <cell r="V734" t="str">
            <v>N/A</v>
          </cell>
          <cell r="W734" t="str">
            <v>N/A</v>
          </cell>
          <cell r="X734" t="str">
            <v>N/A</v>
          </cell>
          <cell r="Y734">
            <v>0</v>
          </cell>
          <cell r="Z734">
            <v>81111800</v>
          </cell>
          <cell r="AA734">
            <v>0</v>
          </cell>
          <cell r="AB734">
            <v>0</v>
          </cell>
          <cell r="AM734">
            <v>0</v>
          </cell>
          <cell r="AQ734" t="str">
            <v>N/A</v>
          </cell>
          <cell r="AR734">
            <v>0</v>
          </cell>
          <cell r="AS734" t="str">
            <v>N/A</v>
          </cell>
          <cell r="AT734">
            <v>0</v>
          </cell>
          <cell r="AU734" t="str">
            <v>N/A</v>
          </cell>
          <cell r="AV734" t="str">
            <v>N/A</v>
          </cell>
          <cell r="AW734">
            <v>0</v>
          </cell>
          <cell r="AX734" t="str">
            <v>N/A</v>
          </cell>
          <cell r="AY734" t="str">
            <v>N/A</v>
          </cell>
          <cell r="AZ734" t="str">
            <v>N/A</v>
          </cell>
          <cell r="BA734" t="str">
            <v>N/A</v>
          </cell>
          <cell r="BB734" t="str">
            <v>N/A</v>
          </cell>
          <cell r="BC734" t="str">
            <v>N/A</v>
          </cell>
          <cell r="BD734" t="str">
            <v>N/A</v>
          </cell>
          <cell r="BE734" t="str">
            <v>N/A</v>
          </cell>
          <cell r="BF734" t="str">
            <v>N/A</v>
          </cell>
          <cell r="BG734" t="str">
            <v>N/A</v>
          </cell>
          <cell r="BH734" t="str">
            <v>N/A</v>
          </cell>
          <cell r="BI734" t="str">
            <v>N/A</v>
          </cell>
          <cell r="BJ734" t="str">
            <v>N/A</v>
          </cell>
          <cell r="BK734" t="str">
            <v>N/A</v>
          </cell>
          <cell r="BL734" t="str">
            <v>N/A</v>
          </cell>
          <cell r="BM734" t="str">
            <v>N/A</v>
          </cell>
          <cell r="BN734" t="str">
            <v>N/A</v>
          </cell>
          <cell r="BO734" t="str">
            <v>N/A</v>
          </cell>
          <cell r="BP734" t="str">
            <v>DIANA CAROLINA BONILLA RODRIGUEZ</v>
          </cell>
          <cell r="BQ734" t="str">
            <v>EN EJECUCION</v>
          </cell>
          <cell r="BR734" t="str">
            <v>N/A</v>
          </cell>
          <cell r="BS734" t="str">
            <v>N/A</v>
          </cell>
          <cell r="BT734" t="str">
            <v>N/A</v>
          </cell>
          <cell r="BU734" t="str">
            <v>N/A</v>
          </cell>
          <cell r="BV734" t="str">
            <v>N/A</v>
          </cell>
          <cell r="BW734" t="str">
            <v>N/A</v>
          </cell>
          <cell r="BX734" t="str">
            <v>N/A</v>
          </cell>
          <cell r="BY734" t="str">
            <v>N/A</v>
          </cell>
          <cell r="BZ734" t="str">
            <v>N/A</v>
          </cell>
          <cell r="CA734" t="str">
            <v>N/A</v>
          </cell>
          <cell r="CB734" t="str">
            <v>N/A</v>
          </cell>
          <cell r="CC734" t="str">
            <v>N/A</v>
          </cell>
          <cell r="CE734" t="str">
            <v>N/A</v>
          </cell>
          <cell r="CF734" t="str">
            <v>N/A</v>
          </cell>
          <cell r="CG734" t="str">
            <v>N/A</v>
          </cell>
          <cell r="CH734" t="str">
            <v>CO1.PCCNTR.4440192</v>
          </cell>
        </row>
        <row r="735">
          <cell r="C735">
            <v>32</v>
          </cell>
          <cell r="D735" t="str">
            <v>ADRES-CPS-032-2023</v>
          </cell>
          <cell r="E735" t="str">
            <v>CONTRATACION DIRECTA</v>
          </cell>
          <cell r="F735" t="str">
            <v>PRESTACION DE SERVICIOS DE APOYO A LA GESTION</v>
          </cell>
          <cell r="G735" t="str">
            <v>INICIAL</v>
          </cell>
          <cell r="H735">
            <v>44944</v>
          </cell>
          <cell r="I735" t="str">
            <v>SONIA ESPERANZA RUIZ ESCOBAR</v>
          </cell>
          <cell r="J735" t="str">
            <v>CC</v>
          </cell>
          <cell r="K735">
            <v>1026581769</v>
          </cell>
          <cell r="L735">
            <v>2</v>
          </cell>
          <cell r="M735" t="str">
            <v>Bogotá</v>
          </cell>
          <cell r="N735" t="str">
            <v>N</v>
          </cell>
          <cell r="O735" t="str">
            <v>N/A</v>
          </cell>
          <cell r="P735" t="str">
            <v>N/A</v>
          </cell>
          <cell r="Q735" t="str">
            <v>N/A</v>
          </cell>
          <cell r="R735">
            <v>44946</v>
          </cell>
          <cell r="S735">
            <v>45065</v>
          </cell>
          <cell r="T735">
            <v>119</v>
          </cell>
          <cell r="U735">
            <v>45065</v>
          </cell>
          <cell r="V735" t="str">
            <v>15 TFTL/TL+4 ME O 6 SES+4 ME</v>
          </cell>
          <cell r="W735"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735"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v>
          </cell>
          <cell r="Y735">
            <v>217</v>
          </cell>
          <cell r="Z735">
            <v>93151501</v>
          </cell>
          <cell r="AA735">
            <v>15900496</v>
          </cell>
          <cell r="AB735">
            <v>15900496</v>
          </cell>
          <cell r="AM735">
            <v>3975124</v>
          </cell>
          <cell r="AQ735" t="str">
            <v>N/A</v>
          </cell>
          <cell r="AR735">
            <v>441</v>
          </cell>
          <cell r="AS735">
            <v>44936</v>
          </cell>
          <cell r="AT735">
            <v>63601984</v>
          </cell>
          <cell r="AU735">
            <v>414</v>
          </cell>
          <cell r="AV735">
            <v>44944</v>
          </cell>
          <cell r="AW735">
            <v>15900496</v>
          </cell>
          <cell r="AX735" t="str">
            <v>A-02-02-02-008-003-01</v>
          </cell>
          <cell r="AY735" t="str">
            <v>SERVICIOS DE CONSULTORÍA EN ADMINISTRACIÓN Y SERVICIOS DE GESTIÓN; SERVICIOS DE TECNOLOGÍA DE LA INFORMACIÓN</v>
          </cell>
          <cell r="AZ735" t="str">
            <v>ASEGURADORA SOLIDARIA DE COLOMBIA</v>
          </cell>
          <cell r="BA735" t="str">
            <v>380-47-994000130261</v>
          </cell>
          <cell r="BB735">
            <v>44944</v>
          </cell>
          <cell r="BC735" t="str">
            <v>CUMPLIMIENTO</v>
          </cell>
          <cell r="BD735">
            <v>25</v>
          </cell>
          <cell r="BE735">
            <v>3975124</v>
          </cell>
          <cell r="BF735">
            <v>44944</v>
          </cell>
          <cell r="BG735">
            <v>44946</v>
          </cell>
          <cell r="BH735">
            <v>45250</v>
          </cell>
          <cell r="BI735">
            <v>44946</v>
          </cell>
          <cell r="BJ735" t="str">
            <v>D. OTRAS PRESTACIONES</v>
          </cell>
          <cell r="BK735" t="str">
            <v>LEIDY JANNETH LUIS CUERVO</v>
          </cell>
          <cell r="BM735">
            <v>53062135</v>
          </cell>
          <cell r="BN735" t="str">
            <v>GRUPO DE VALIDACIÓN DE RESULTADOS DE AUDITORÍA</v>
          </cell>
          <cell r="BO735" t="str">
            <v>GESTOR DE OPERACIONES</v>
          </cell>
          <cell r="BP735" t="str">
            <v>ESPERANZA RODRIGUEZ ROLDAN</v>
          </cell>
          <cell r="BQ735" t="str">
            <v>TERMINADO</v>
          </cell>
          <cell r="BR735" t="str">
            <v>FEMENINO</v>
          </cell>
          <cell r="BS735" t="str">
            <v>Bogotá</v>
          </cell>
          <cell r="BT735" t="str">
            <v>Cra 1H - 38F 07 SUR</v>
          </cell>
          <cell r="BU735"/>
          <cell r="BV735" t="str">
            <v xml:space="preserve">
sonia-0205@hotmail.com</v>
          </cell>
          <cell r="BW735">
            <v>34735</v>
          </cell>
          <cell r="BX735">
            <v>45247</v>
          </cell>
          <cell r="BY735">
            <v>28</v>
          </cell>
          <cell r="BZ735" t="str">
            <v>COMPENSAR</v>
          </cell>
          <cell r="CA735" t="str">
            <v>PORVENIR</v>
          </cell>
          <cell r="CB735" t="str">
            <v>POSITIVA</v>
          </cell>
          <cell r="CC735" t="str">
            <v>TECNOLOGO EN GESTION COMUNICATIVA Y RELACIONES PUBLICAS</v>
          </cell>
          <cell r="CH735" t="str">
            <v>CO1.PCCNTR.4409957</v>
          </cell>
        </row>
        <row r="736">
          <cell r="C736">
            <v>578</v>
          </cell>
          <cell r="D736" t="str">
            <v>ADRES-CPS-578-2023</v>
          </cell>
          <cell r="E736" t="str">
            <v>CONTRATACION DIRECTA</v>
          </cell>
          <cell r="F736" t="str">
            <v>PRESTACION DE SERVICIOS DE APOYO A LA GESTION</v>
          </cell>
          <cell r="G736" t="str">
            <v>INICIAL</v>
          </cell>
          <cell r="H736">
            <v>45069</v>
          </cell>
          <cell r="I736" t="str">
            <v>SONIA ESPERANZA RUIZ ESCOBAR</v>
          </cell>
          <cell r="J736" t="str">
            <v>CC</v>
          </cell>
          <cell r="K736">
            <v>1026581769</v>
          </cell>
          <cell r="L736">
            <v>2</v>
          </cell>
          <cell r="N736" t="str">
            <v>N</v>
          </cell>
          <cell r="O736" t="str">
            <v>N/A</v>
          </cell>
          <cell r="P736" t="str">
            <v>N/A</v>
          </cell>
          <cell r="Q736" t="str">
            <v>N/A</v>
          </cell>
          <cell r="R736">
            <v>45070</v>
          </cell>
          <cell r="S736">
            <v>45291</v>
          </cell>
          <cell r="T736">
            <v>77</v>
          </cell>
          <cell r="U736">
            <v>45147</v>
          </cell>
          <cell r="W736" t="str">
            <v>Prestar los servicios a la Dirección de Otras Prestaciones de la ADRES apoyando la ejecución de las actividades relacionadas con la supervisión de los contratos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v>
          </cell>
          <cell r="X736" t="str">
            <v>1. Apoyar a la supervisión en la revisión de cuentas de cobro de personas naturales suscritos por la Entidad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realizando seguimiento al proceso de gestión y pago a los contratistas sujetos de supervisión. 2. Diligenciar correcta y oportunamente los formatos de consolidación de los resultados del análisis, verificación y evaluación de las cuentas de cobro, informes de actividades, informes de ejecución final y soportes de cada uno de los informes, a partir de la revisión de las mismas. 3. Proyectar y presentar los documentos, informes y reportes periódicos que requieran los supervisores de los contratos de los diferentes Grupos de la DOP. 4. Informar a los supervisores de los contratos de la DOP de todas las novedades, comunicaciones, informes que se presenten o sean entregados por los contratistas de los diferentes Grupos de la DOP. 5. Revisar las bases de datos que permitan corroborar la autenticidad de los documentos presentados por los contratistas en el marco de ejecución de sus respectivos contratos. 6. Brindar apoyo a los contratistas en lo relacionado con el cargue de la información en los sistemas de información requeridos, así como, en las plataformas de gestión contractual del Estado y/o la ADRES. 7. Apoyar la supervisión de los contratos que le sean asignados por la DOP-ADRES. 8. Apoyar en la realización de las capacitaciones que se consideren necesarias dirigidas a los contratistas. 9. Participar de las reuniones en las cuales la DOP-ADRES solicite su acompañamiento en relación con los temas y actividades del objeto del contrato. 10. Apoyar en las distintas etapas del proceso de contratación de la DOP, mediante la conformación de las carpetas contractuales y demás actividades relacionadas. 11. Las demás actividades que se deriven del objeto y naturaleza del contrato, que para el efecto le asigne la Dirección de Otras Prestaciones</v>
          </cell>
          <cell r="Z736">
            <v>80121706</v>
          </cell>
          <cell r="AA736">
            <v>31800992</v>
          </cell>
          <cell r="AB736">
            <v>31800992</v>
          </cell>
          <cell r="AM736">
            <v>3975124</v>
          </cell>
          <cell r="AQ736" t="str">
            <v>N/A</v>
          </cell>
          <cell r="AR736">
            <v>666</v>
          </cell>
          <cell r="AS736">
            <v>45057</v>
          </cell>
          <cell r="AT736">
            <v>127203968</v>
          </cell>
          <cell r="AU736">
            <v>8506</v>
          </cell>
          <cell r="AV736">
            <v>45072</v>
          </cell>
          <cell r="AW736">
            <v>31800992</v>
          </cell>
          <cell r="AX736" t="str">
            <v>A-02-02-02-008-003-01</v>
          </cell>
          <cell r="AY736" t="str">
            <v>SERVICIOS DE CONSULTORÍA EN ADMINISTRACIÓN Y SERVICIOS DE GESTIÓN; SERVICIOS DE TECNOLOGÍA DE LA INFORMACIÓN</v>
          </cell>
          <cell r="AZ736" t="str">
            <v>ASEGURADORA SOLIDARIA DE COLOMBIA</v>
          </cell>
          <cell r="BA736" t="str">
            <v>380-47994000135300</v>
          </cell>
          <cell r="BB736">
            <v>45069</v>
          </cell>
          <cell r="BC736" t="str">
            <v>CUMPLIMIENTO</v>
          </cell>
          <cell r="BD736">
            <v>25</v>
          </cell>
          <cell r="BE736">
            <v>7950248</v>
          </cell>
          <cell r="BF736">
            <v>45069</v>
          </cell>
          <cell r="BG736">
            <v>45070</v>
          </cell>
          <cell r="BH736">
            <v>45476</v>
          </cell>
          <cell r="BI736">
            <v>45070</v>
          </cell>
          <cell r="BJ736" t="str">
            <v>D. OTRAS PRESTACIONES</v>
          </cell>
          <cell r="BK736" t="str">
            <v>LEIDY JANNETH LUIS CUERVO</v>
          </cell>
          <cell r="BM736">
            <v>53062135</v>
          </cell>
          <cell r="BN736" t="str">
            <v>GRUPO DE VALIDACIÓN DE RESULTADOS DE AUDITORÍA</v>
          </cell>
          <cell r="BO736" t="str">
            <v>GESTOR DE OPERACIONES</v>
          </cell>
          <cell r="BP736" t="str">
            <v>LAURA SANCHEZ SANTAMARIA</v>
          </cell>
          <cell r="BQ736" t="str">
            <v>TERMINADO</v>
          </cell>
        </row>
        <row r="737">
          <cell r="C737">
            <v>181</v>
          </cell>
          <cell r="D737" t="str">
            <v>ADRES-CPS-181-2023</v>
          </cell>
          <cell r="E737" t="str">
            <v>CONTRATACION DIRECTA</v>
          </cell>
          <cell r="F737" t="str">
            <v>PRESTACION DE SERVICIOS PROFESIONALES</v>
          </cell>
          <cell r="G737"/>
          <cell r="H737" t="str">
            <v>Rechazado</v>
          </cell>
          <cell r="I737" t="str">
            <v>N/A</v>
          </cell>
          <cell r="J737" t="str">
            <v>N/A</v>
          </cell>
          <cell r="K737" t="str">
            <v>N/A</v>
          </cell>
          <cell r="L737"/>
          <cell r="M737" t="str">
            <v>N/A</v>
          </cell>
          <cell r="N737" t="str">
            <v>N/A</v>
          </cell>
          <cell r="O737" t="str">
            <v>N/A</v>
          </cell>
          <cell r="P737" t="str">
            <v>N/A</v>
          </cell>
          <cell r="Q737" t="str">
            <v>N/A</v>
          </cell>
          <cell r="R737" t="str">
            <v>00/00/0000</v>
          </cell>
          <cell r="S737" t="str">
            <v>00/00/0000</v>
          </cell>
          <cell r="T737" t="e">
            <v>#VALUE!</v>
          </cell>
          <cell r="U737" t="str">
            <v>00/00/0000</v>
          </cell>
          <cell r="V737" t="str">
            <v>N/A</v>
          </cell>
          <cell r="W737" t="str">
            <v>N/A</v>
          </cell>
          <cell r="X737" t="str">
            <v>N/A</v>
          </cell>
          <cell r="Y737">
            <v>0</v>
          </cell>
          <cell r="Z737">
            <v>0</v>
          </cell>
          <cell r="AA737">
            <v>0</v>
          </cell>
          <cell r="AB737">
            <v>0</v>
          </cell>
          <cell r="AM737">
            <v>0</v>
          </cell>
          <cell r="AQ737" t="str">
            <v>N/A</v>
          </cell>
          <cell r="AR737">
            <v>0</v>
          </cell>
          <cell r="AS737" t="str">
            <v>N/A</v>
          </cell>
          <cell r="AT737">
            <v>0</v>
          </cell>
          <cell r="AU737" t="str">
            <v>N/A</v>
          </cell>
          <cell r="AV737" t="str">
            <v>N/A</v>
          </cell>
          <cell r="AW737">
            <v>0</v>
          </cell>
          <cell r="AX737" t="str">
            <v>N/A</v>
          </cell>
          <cell r="AY737" t="str">
            <v>N/A</v>
          </cell>
          <cell r="AZ737" t="str">
            <v>N/A</v>
          </cell>
          <cell r="BA737" t="str">
            <v>N/A</v>
          </cell>
          <cell r="BB737" t="str">
            <v>N/A</v>
          </cell>
          <cell r="BC737" t="str">
            <v>N/A</v>
          </cell>
          <cell r="BD737" t="str">
            <v>N/A</v>
          </cell>
          <cell r="BE737" t="str">
            <v>N/A</v>
          </cell>
          <cell r="BF737" t="str">
            <v>N/A</v>
          </cell>
          <cell r="BG737" t="str">
            <v>N/A</v>
          </cell>
          <cell r="BH737" t="str">
            <v>N/A</v>
          </cell>
          <cell r="BI737" t="str">
            <v>N/A</v>
          </cell>
          <cell r="BJ737" t="str">
            <v>N/A</v>
          </cell>
          <cell r="BK737" t="str">
            <v>N/A</v>
          </cell>
          <cell r="BL737" t="str">
            <v>N/A</v>
          </cell>
          <cell r="BM737" t="str">
            <v>N/A</v>
          </cell>
          <cell r="BN737" t="str">
            <v>N/A</v>
          </cell>
          <cell r="BO737" t="str">
            <v>N/A</v>
          </cell>
          <cell r="BP737" t="str">
            <v>ROSA ELIANA RODRIGUEZ BERNAL</v>
          </cell>
          <cell r="BQ737" t="str">
            <v>EN EJECUCION</v>
          </cell>
          <cell r="BR737" t="str">
            <v>N/A</v>
          </cell>
          <cell r="BS737" t="str">
            <v>N/A</v>
          </cell>
          <cell r="BT737" t="str">
            <v>N/A</v>
          </cell>
          <cell r="BU737" t="str">
            <v>N/A</v>
          </cell>
          <cell r="BV737" t="str">
            <v>N/A</v>
          </cell>
          <cell r="BW737" t="str">
            <v>N/A</v>
          </cell>
          <cell r="BX737" t="str">
            <v>N/A</v>
          </cell>
          <cell r="BY737" t="str">
            <v>N/A</v>
          </cell>
          <cell r="BZ737" t="str">
            <v>N/A</v>
          </cell>
          <cell r="CA737" t="str">
            <v>N/A</v>
          </cell>
          <cell r="CB737" t="str">
            <v>N/A</v>
          </cell>
          <cell r="CC737" t="str">
            <v>N/A</v>
          </cell>
          <cell r="CE737" t="str">
            <v>N/A</v>
          </cell>
          <cell r="CF737" t="str">
            <v>N/A</v>
          </cell>
          <cell r="CG737" t="str">
            <v>N/A</v>
          </cell>
        </row>
        <row r="738">
          <cell r="C738">
            <v>341</v>
          </cell>
          <cell r="D738" t="str">
            <v>ADRES-CPS-341-2023</v>
          </cell>
          <cell r="E738" t="str">
            <v>CONTRATACION DIRECTA</v>
          </cell>
          <cell r="F738" t="str">
            <v>PRESTACION DE SERVICIOS DE APOYO A LA GESTION</v>
          </cell>
          <cell r="G738" t="str">
            <v>INICIAL</v>
          </cell>
          <cell r="H738">
            <v>44965</v>
          </cell>
          <cell r="I738" t="str">
            <v>ALEXISS ANDREA MONTOYA ANTONIO</v>
          </cell>
          <cell r="J738" t="str">
            <v>CC</v>
          </cell>
          <cell r="K738">
            <v>1030532933</v>
          </cell>
          <cell r="L738">
            <v>1</v>
          </cell>
          <cell r="M738" t="str">
            <v>Bogotá</v>
          </cell>
          <cell r="N738" t="str">
            <v>N</v>
          </cell>
          <cell r="O738" t="str">
            <v>N/A</v>
          </cell>
          <cell r="P738" t="str">
            <v>N/A</v>
          </cell>
          <cell r="Q738" t="str">
            <v>N/A</v>
          </cell>
          <cell r="R738">
            <v>44970</v>
          </cell>
          <cell r="S738">
            <v>45089</v>
          </cell>
          <cell r="T738">
            <v>119</v>
          </cell>
          <cell r="U738">
            <v>45089</v>
          </cell>
          <cell r="V738" t="str">
            <v>15 TFTL/TL+4 ME O 6 SES+4 ME</v>
          </cell>
          <cell r="W73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3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738">
            <v>297</v>
          </cell>
          <cell r="Z738">
            <v>93151501</v>
          </cell>
          <cell r="AA738">
            <v>16193852</v>
          </cell>
          <cell r="AB738">
            <v>16193852</v>
          </cell>
          <cell r="AC738"/>
          <cell r="AD738"/>
          <cell r="AE738"/>
          <cell r="AF738"/>
          <cell r="AG738"/>
          <cell r="AH738"/>
          <cell r="AI738"/>
          <cell r="AJ738"/>
          <cell r="AK738"/>
          <cell r="AL738"/>
          <cell r="AM738">
            <v>4048463</v>
          </cell>
          <cell r="AN738"/>
          <cell r="AO738"/>
          <cell r="AP738"/>
          <cell r="AQ738" t="str">
            <v>N/A</v>
          </cell>
          <cell r="AR738">
            <v>432</v>
          </cell>
          <cell r="AS738">
            <v>44936</v>
          </cell>
          <cell r="AT738">
            <v>615366376</v>
          </cell>
          <cell r="AU738">
            <v>2514</v>
          </cell>
          <cell r="AV738">
            <v>44965</v>
          </cell>
          <cell r="AW738">
            <v>16193852</v>
          </cell>
          <cell r="AX738" t="str">
            <v>A-02-02-02-008-003-01</v>
          </cell>
          <cell r="AY738" t="str">
            <v>SERVICIOS DE CONSULTORÍA EN ADMINISTRACIÓN Y SERVICIOS DE GESTIÓN; SERVICIOS DE TECNOLOGÍA DE LA INFORMACIÓN</v>
          </cell>
          <cell r="AZ738" t="str">
            <v>ASEGURADORA SOLIDARIA DE COLOMBIA</v>
          </cell>
          <cell r="BA738" t="str">
            <v>380-479940001320000</v>
          </cell>
          <cell r="BB738">
            <v>44967</v>
          </cell>
          <cell r="BC738" t="str">
            <v>CUMPLIMIENTO</v>
          </cell>
          <cell r="BD738">
            <v>25</v>
          </cell>
          <cell r="BE738">
            <v>4048463</v>
          </cell>
          <cell r="BF738">
            <v>44965</v>
          </cell>
          <cell r="BG738">
            <v>44970</v>
          </cell>
          <cell r="BH738">
            <v>45275</v>
          </cell>
          <cell r="BI738">
            <v>44964</v>
          </cell>
          <cell r="BJ738" t="str">
            <v>D. OTRAS PRESTACIONES</v>
          </cell>
          <cell r="BK738" t="str">
            <v>ANDREA RODRIGUEZ SIERRA</v>
          </cell>
          <cell r="BL738"/>
          <cell r="BM738">
            <v>52394998</v>
          </cell>
          <cell r="BN738" t="str">
            <v>GRUPO DE VERIFICACION Y AUDITORIA DE CUENTAS</v>
          </cell>
          <cell r="BO738" t="str">
            <v>GESTOR DE OPERACIONES</v>
          </cell>
          <cell r="BP738" t="str">
            <v>JOSE WILLMAN TORRRES GOMEZ</v>
          </cell>
          <cell r="BQ738" t="str">
            <v>TERMINADO</v>
          </cell>
          <cell r="BR738" t="str">
            <v>MASCULINO</v>
          </cell>
          <cell r="BS738" t="str">
            <v>Bogotá</v>
          </cell>
          <cell r="BT738" t="str">
            <v>kra 77 No 36a 28 sur apto 101</v>
          </cell>
          <cell r="BU738">
            <v>3742500</v>
          </cell>
          <cell r="BV738" t="str">
            <v>andreamontoya.st@gmail.com</v>
          </cell>
          <cell r="BW738">
            <v>31762</v>
          </cell>
          <cell r="BX738">
            <v>45247</v>
          </cell>
          <cell r="BY738">
            <v>36</v>
          </cell>
          <cell r="BZ738" t="str">
            <v>SURA</v>
          </cell>
          <cell r="CA738" t="str">
            <v>PORVENIR</v>
          </cell>
          <cell r="CB738" t="str">
            <v>POSITIVA</v>
          </cell>
          <cell r="CC738" t="str">
            <v>TECNOLOGO EN GESTION DOCUMENTAL</v>
          </cell>
          <cell r="CD738"/>
          <cell r="CE738"/>
          <cell r="CF738"/>
          <cell r="CG738"/>
          <cell r="CH738" t="str">
            <v>CO1.PCCNTR.4577099</v>
          </cell>
          <cell r="CI738"/>
          <cell r="CJ738"/>
          <cell r="CK738"/>
          <cell r="CL738"/>
          <cell r="CM738"/>
          <cell r="CN738"/>
          <cell r="CO738"/>
        </row>
        <row r="739">
          <cell r="C739">
            <v>193</v>
          </cell>
          <cell r="D739" t="str">
            <v>ADRES-CPS-193-2023</v>
          </cell>
          <cell r="E739" t="str">
            <v>CONTRATACION DIRECTA</v>
          </cell>
          <cell r="F739" t="str">
            <v>PRESTACION DE SERVICIOS PROFESIONALES</v>
          </cell>
          <cell r="G739"/>
          <cell r="H739" t="str">
            <v>Rechazado</v>
          </cell>
          <cell r="I739" t="str">
            <v>N/A</v>
          </cell>
          <cell r="J739" t="str">
            <v>N/A</v>
          </cell>
          <cell r="K739" t="str">
            <v>N/A</v>
          </cell>
          <cell r="L739"/>
          <cell r="M739" t="str">
            <v>N/A</v>
          </cell>
          <cell r="N739" t="str">
            <v>N/A</v>
          </cell>
          <cell r="O739" t="str">
            <v>N/A</v>
          </cell>
          <cell r="P739" t="str">
            <v>N/A</v>
          </cell>
          <cell r="Q739" t="str">
            <v>N/A</v>
          </cell>
          <cell r="R739" t="str">
            <v>00/00/0000</v>
          </cell>
          <cell r="S739" t="str">
            <v>00/00/0000</v>
          </cell>
          <cell r="T739" t="e">
            <v>#VALUE!</v>
          </cell>
          <cell r="U739" t="str">
            <v>00/00/0000</v>
          </cell>
          <cell r="V739" t="str">
            <v>N/A</v>
          </cell>
          <cell r="W739" t="str">
            <v>N/A</v>
          </cell>
          <cell r="X739" t="str">
            <v>N/A</v>
          </cell>
          <cell r="Y739">
            <v>0</v>
          </cell>
          <cell r="Z739">
            <v>0</v>
          </cell>
          <cell r="AA739">
            <v>0</v>
          </cell>
          <cell r="AB739">
            <v>0</v>
          </cell>
          <cell r="AM739">
            <v>0</v>
          </cell>
          <cell r="AQ739" t="str">
            <v>N/A</v>
          </cell>
          <cell r="AR739">
            <v>0</v>
          </cell>
          <cell r="AS739" t="str">
            <v>N/A</v>
          </cell>
          <cell r="AT739">
            <v>0</v>
          </cell>
          <cell r="AU739" t="str">
            <v>N/A</v>
          </cell>
          <cell r="AV739" t="str">
            <v>N/A</v>
          </cell>
          <cell r="AW739">
            <v>0</v>
          </cell>
          <cell r="AX739" t="str">
            <v>N/A</v>
          </cell>
          <cell r="AY739" t="str">
            <v>N/A</v>
          </cell>
          <cell r="AZ739" t="str">
            <v>N/A</v>
          </cell>
          <cell r="BA739" t="str">
            <v>N/A</v>
          </cell>
          <cell r="BB739" t="str">
            <v>N/A</v>
          </cell>
          <cell r="BC739" t="str">
            <v>N/A</v>
          </cell>
          <cell r="BD739" t="str">
            <v>N/A</v>
          </cell>
          <cell r="BE739" t="str">
            <v>N/A</v>
          </cell>
          <cell r="BF739" t="str">
            <v>N/A</v>
          </cell>
          <cell r="BG739" t="str">
            <v>N/A</v>
          </cell>
          <cell r="BH739" t="str">
            <v>N/A</v>
          </cell>
          <cell r="BI739" t="str">
            <v>N/A</v>
          </cell>
          <cell r="BJ739" t="str">
            <v>N/A</v>
          </cell>
          <cell r="BK739" t="str">
            <v>N/A</v>
          </cell>
          <cell r="BL739" t="str">
            <v>N/A</v>
          </cell>
          <cell r="BM739" t="str">
            <v>N/A</v>
          </cell>
          <cell r="BN739" t="str">
            <v>N/A</v>
          </cell>
          <cell r="BO739" t="str">
            <v>N/A</v>
          </cell>
          <cell r="BP739" t="str">
            <v>ROSA ELIANA RODRIGUEZ BERNAL</v>
          </cell>
          <cell r="BQ739" t="str">
            <v>EN EJECUCION</v>
          </cell>
          <cell r="BR739" t="str">
            <v>N/A</v>
          </cell>
          <cell r="BS739" t="str">
            <v>N/A</v>
          </cell>
          <cell r="BT739" t="str">
            <v>N/A</v>
          </cell>
          <cell r="BU739" t="str">
            <v>N/A</v>
          </cell>
          <cell r="BV739" t="str">
            <v>N/A</v>
          </cell>
          <cell r="BW739" t="str">
            <v>N/A</v>
          </cell>
          <cell r="BX739" t="str">
            <v>N/A</v>
          </cell>
          <cell r="BY739" t="str">
            <v>N/A</v>
          </cell>
          <cell r="BZ739" t="str">
            <v>N/A</v>
          </cell>
          <cell r="CA739" t="str">
            <v>N/A</v>
          </cell>
          <cell r="CB739" t="str">
            <v>N/A</v>
          </cell>
          <cell r="CC739" t="str">
            <v>N/A</v>
          </cell>
          <cell r="CE739" t="str">
            <v>N/A</v>
          </cell>
          <cell r="CF739" t="str">
            <v>N/A</v>
          </cell>
          <cell r="CG739" t="str">
            <v>N/A</v>
          </cell>
        </row>
        <row r="740">
          <cell r="C740">
            <v>238</v>
          </cell>
          <cell r="D740" t="str">
            <v>ADRES-CPS-238-2023</v>
          </cell>
          <cell r="E740" t="str">
            <v>CONTRATACION DIRECTA</v>
          </cell>
          <cell r="F740" t="str">
            <v>PRESTACION DE SERVICIOS PROFESIONALES</v>
          </cell>
          <cell r="G740" t="str">
            <v>INICIAL</v>
          </cell>
          <cell r="H740">
            <v>44953</v>
          </cell>
          <cell r="I740" t="str">
            <v>DIANA MARCELA BERMUDEZ TORRES</v>
          </cell>
          <cell r="J740" t="str">
            <v>CC</v>
          </cell>
          <cell r="K740">
            <v>1030542928</v>
          </cell>
          <cell r="L740">
            <v>5</v>
          </cell>
          <cell r="M740" t="str">
            <v>Bogotá</v>
          </cell>
          <cell r="N740" t="str">
            <v>N</v>
          </cell>
          <cell r="O740" t="str">
            <v>N/A</v>
          </cell>
          <cell r="P740" t="str">
            <v>N/A</v>
          </cell>
          <cell r="Q740" t="str">
            <v>N/A</v>
          </cell>
          <cell r="R740">
            <v>44956</v>
          </cell>
          <cell r="S740">
            <v>45075</v>
          </cell>
          <cell r="T740">
            <v>119</v>
          </cell>
          <cell r="U740">
            <v>45075</v>
          </cell>
          <cell r="V740">
            <v>12</v>
          </cell>
          <cell r="W740"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740"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Y740">
            <v>199</v>
          </cell>
          <cell r="Z740">
            <v>93151501</v>
          </cell>
          <cell r="AA740">
            <v>24036752</v>
          </cell>
          <cell r="AB740">
            <v>24036752</v>
          </cell>
          <cell r="AM740">
            <v>6009188</v>
          </cell>
          <cell r="AQ740" t="str">
            <v>N/A</v>
          </cell>
          <cell r="AR740">
            <v>433</v>
          </cell>
          <cell r="AS740">
            <v>44936</v>
          </cell>
          <cell r="AT740">
            <v>168257264</v>
          </cell>
          <cell r="AU740">
            <v>900</v>
          </cell>
          <cell r="AV740">
            <v>44956</v>
          </cell>
          <cell r="AW740">
            <v>24036752</v>
          </cell>
          <cell r="AX740" t="str">
            <v>A-02-02-02-008-003-01</v>
          </cell>
          <cell r="AY740" t="str">
            <v>SERVICIOS DE CONSULTORÍA EN ADMINISTRACIÓN Y SERVICIOS DE GESTIÓN; SERVICIOS DE TECNOLOGÍA DE LA INFORMACIÓN</v>
          </cell>
          <cell r="AZ740" t="str">
            <v>ASEGURADORA SOLIDARIA DE COLOMBIA</v>
          </cell>
          <cell r="BA740" t="str">
            <v>380-47-994000131244</v>
          </cell>
          <cell r="BB740">
            <v>44954</v>
          </cell>
          <cell r="BC740" t="str">
            <v>CUMPLIMIENTO</v>
          </cell>
          <cell r="BD740">
            <v>25</v>
          </cell>
          <cell r="BE740">
            <v>6009188</v>
          </cell>
          <cell r="BF740">
            <v>44953</v>
          </cell>
          <cell r="BG740">
            <v>44956</v>
          </cell>
          <cell r="BH740">
            <v>45260</v>
          </cell>
          <cell r="BI740">
            <v>44956</v>
          </cell>
          <cell r="BJ740" t="str">
            <v>D. OTRAS PRESTACIONES</v>
          </cell>
          <cell r="BK740" t="str">
            <v>LORENA FABIOLA AMEZQUITA BECERRA</v>
          </cell>
          <cell r="BM740">
            <v>46458408</v>
          </cell>
          <cell r="BN740" t="str">
            <v>GRUPO DE GESTIÓN DE RECONOCIMIENTOS</v>
          </cell>
          <cell r="BO740" t="str">
            <v>GESTOR DE OPERACIONES</v>
          </cell>
          <cell r="BP740" t="str">
            <v>KARLA MAYELIS MENGUAL REDONDO</v>
          </cell>
          <cell r="BQ740" t="str">
            <v>TERMINADO</v>
          </cell>
          <cell r="BR740" t="str">
            <v>FEMENINO</v>
          </cell>
          <cell r="BS740" t="str">
            <v>Bogotá</v>
          </cell>
          <cell r="BT740" t="str">
            <v>Cra 87 No 17 – 59 T 2 Apto 1202 </v>
          </cell>
          <cell r="BU740" t="str">
            <v>3002775140 </v>
          </cell>
          <cell r="BV740" t="str">
            <v>dbermudez22@gmail.com</v>
          </cell>
          <cell r="BW740">
            <v>32164</v>
          </cell>
          <cell r="BX740">
            <v>45247</v>
          </cell>
          <cell r="BY740">
            <v>35</v>
          </cell>
          <cell r="BZ740" t="str">
            <v>COMPENSAR</v>
          </cell>
          <cell r="CA740" t="str">
            <v>PORVENIR</v>
          </cell>
          <cell r="CB740" t="str">
            <v>POSITIVA</v>
          </cell>
          <cell r="CC740" t="str">
            <v>PSICOLOGIA-ESP EN EVALUACION CLINICA Y 
TRATAMIENTO DE TRASTORNOS EMOCIONALES Y 
AFECTIVOS</v>
          </cell>
          <cell r="CD740"/>
          <cell r="CH740" t="str">
            <v>CO1.PCCNTR.4497660</v>
          </cell>
        </row>
        <row r="741">
          <cell r="C741">
            <v>195</v>
          </cell>
          <cell r="D741" t="str">
            <v>ADRES-CPS-195-2023</v>
          </cell>
          <cell r="E741" t="str">
            <v>CONTRATACION DIRECTA</v>
          </cell>
          <cell r="G741"/>
          <cell r="H741" t="str">
            <v>Anulado</v>
          </cell>
          <cell r="I741" t="str">
            <v>N/A</v>
          </cell>
          <cell r="J741" t="str">
            <v>N/A</v>
          </cell>
          <cell r="K741" t="str">
            <v>N/A</v>
          </cell>
          <cell r="L741"/>
          <cell r="M741" t="str">
            <v>N/A</v>
          </cell>
          <cell r="N741" t="str">
            <v>N/A</v>
          </cell>
          <cell r="O741" t="str">
            <v>N/A</v>
          </cell>
          <cell r="P741" t="str">
            <v>N/A</v>
          </cell>
          <cell r="Q741" t="str">
            <v>N/A</v>
          </cell>
          <cell r="R741" t="str">
            <v>00/00/0000</v>
          </cell>
          <cell r="S741" t="str">
            <v>00/00/0000</v>
          </cell>
          <cell r="T741" t="e">
            <v>#VALUE!</v>
          </cell>
          <cell r="U741" t="str">
            <v>00/00/0000</v>
          </cell>
          <cell r="V741" t="str">
            <v>N/A</v>
          </cell>
          <cell r="W741" t="str">
            <v>N/A</v>
          </cell>
          <cell r="X741" t="str">
            <v>N/A</v>
          </cell>
          <cell r="Y741">
            <v>0</v>
          </cell>
          <cell r="Z741">
            <v>0</v>
          </cell>
          <cell r="AA741">
            <v>0</v>
          </cell>
          <cell r="AB741">
            <v>0</v>
          </cell>
          <cell r="AM741">
            <v>0</v>
          </cell>
          <cell r="AQ741" t="str">
            <v>N/A</v>
          </cell>
          <cell r="AR741">
            <v>0</v>
          </cell>
          <cell r="AS741" t="str">
            <v>N/A</v>
          </cell>
          <cell r="AT741">
            <v>0</v>
          </cell>
          <cell r="AU741" t="str">
            <v>N/A</v>
          </cell>
          <cell r="AV741" t="str">
            <v>N/A</v>
          </cell>
          <cell r="AW741">
            <v>0</v>
          </cell>
          <cell r="AX741" t="str">
            <v>N/A</v>
          </cell>
          <cell r="AY741" t="str">
            <v>N/A</v>
          </cell>
          <cell r="AZ741" t="str">
            <v>N/A</v>
          </cell>
          <cell r="BA741" t="str">
            <v>N/A</v>
          </cell>
          <cell r="BB741" t="str">
            <v>N/A</v>
          </cell>
          <cell r="BC741" t="str">
            <v>N/A</v>
          </cell>
          <cell r="BD741" t="str">
            <v>N/A</v>
          </cell>
          <cell r="BE741" t="str">
            <v>N/A</v>
          </cell>
          <cell r="BF741" t="str">
            <v>N/A</v>
          </cell>
          <cell r="BG741" t="str">
            <v>N/A</v>
          </cell>
          <cell r="BH741" t="str">
            <v>N/A</v>
          </cell>
          <cell r="BI741" t="str">
            <v>N/A</v>
          </cell>
          <cell r="BJ741" t="str">
            <v>N/A</v>
          </cell>
          <cell r="BK741" t="str">
            <v>N/A</v>
          </cell>
          <cell r="BL741" t="str">
            <v>N/A</v>
          </cell>
          <cell r="BM741" t="str">
            <v>N/A</v>
          </cell>
          <cell r="BN741" t="str">
            <v>N/A</v>
          </cell>
          <cell r="BO741" t="str">
            <v>N/A</v>
          </cell>
          <cell r="BP741" t="str">
            <v>ROSA ELIANA RODRIGUEZ BERNAL</v>
          </cell>
          <cell r="BQ741" t="str">
            <v>EN EJECUCION</v>
          </cell>
          <cell r="BR741" t="str">
            <v>N/A</v>
          </cell>
          <cell r="BS741" t="str">
            <v>N/A</v>
          </cell>
          <cell r="BT741" t="str">
            <v>N/A</v>
          </cell>
          <cell r="BU741" t="str">
            <v>N/A</v>
          </cell>
          <cell r="BV741" t="str">
            <v>N/A</v>
          </cell>
          <cell r="BW741" t="str">
            <v>N/A</v>
          </cell>
          <cell r="BX741" t="str">
            <v>N/A</v>
          </cell>
          <cell r="BY741" t="str">
            <v>N/A</v>
          </cell>
          <cell r="BZ741" t="str">
            <v>N/A</v>
          </cell>
          <cell r="CA741" t="str">
            <v>N/A</v>
          </cell>
          <cell r="CB741" t="str">
            <v>N/A</v>
          </cell>
          <cell r="CC741" t="str">
            <v>N/A</v>
          </cell>
        </row>
        <row r="742">
          <cell r="C742">
            <v>316</v>
          </cell>
          <cell r="D742" t="str">
            <v>ADRES-CPS-316-2023</v>
          </cell>
          <cell r="E742" t="str">
            <v>CONTRATACION DIRECTA</v>
          </cell>
          <cell r="F742" t="str">
            <v>PRESTACION DE SERVICIOS PROFESIONALES</v>
          </cell>
          <cell r="G742" t="str">
            <v>INICIAL</v>
          </cell>
          <cell r="H742">
            <v>44972</v>
          </cell>
          <cell r="I742" t="str">
            <v>KAREN LIZETTE ZAMORA RAMÍREZ</v>
          </cell>
          <cell r="J742" t="str">
            <v>CC</v>
          </cell>
          <cell r="K742">
            <v>1030546788</v>
          </cell>
          <cell r="L742">
            <v>9</v>
          </cell>
          <cell r="M742" t="str">
            <v>Bogotá</v>
          </cell>
          <cell r="N742" t="str">
            <v>N</v>
          </cell>
          <cell r="O742" t="str">
            <v>N/A</v>
          </cell>
          <cell r="P742" t="str">
            <v>N/A</v>
          </cell>
          <cell r="Q742" t="str">
            <v>N/A</v>
          </cell>
          <cell r="R742">
            <v>44977</v>
          </cell>
          <cell r="S742">
            <v>45096</v>
          </cell>
          <cell r="T742">
            <v>119</v>
          </cell>
          <cell r="U742">
            <v>45096</v>
          </cell>
          <cell r="V742" t="str">
            <v>13 TP+25 MEP</v>
          </cell>
          <cell r="W742"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4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742">
            <v>253</v>
          </cell>
          <cell r="Z742">
            <v>93151501</v>
          </cell>
          <cell r="AA742">
            <v>20731148</v>
          </cell>
          <cell r="AB742">
            <v>20731148</v>
          </cell>
          <cell r="AC742"/>
          <cell r="AD742"/>
          <cell r="AE742"/>
          <cell r="AF742"/>
          <cell r="AG742"/>
          <cell r="AH742"/>
          <cell r="AI742"/>
          <cell r="AJ742"/>
          <cell r="AK742"/>
          <cell r="AL742"/>
          <cell r="AM742">
            <v>5182787</v>
          </cell>
          <cell r="AN742"/>
          <cell r="AO742"/>
          <cell r="AP742"/>
          <cell r="AQ742" t="str">
            <v>N/A</v>
          </cell>
          <cell r="AR742">
            <v>449</v>
          </cell>
          <cell r="AS742">
            <v>44936</v>
          </cell>
          <cell r="AT742">
            <v>539009848</v>
          </cell>
          <cell r="AU742">
            <v>2573</v>
          </cell>
          <cell r="AV742">
            <v>44973</v>
          </cell>
          <cell r="AW742">
            <v>20731148</v>
          </cell>
          <cell r="AX742" t="str">
            <v>A-02-02-02-008-003-01</v>
          </cell>
          <cell r="AY742" t="str">
            <v>SERVICIOS DE CONSULTORÍA EN ADMINISTRACIÓN Y SERVICIOS DE GESTIÓN; SERVICIOS DE TECNOLOGÍA DE LA INFORMACIÓN</v>
          </cell>
          <cell r="AZ742" t="str">
            <v>ASEGURADORA SOLIDARIA DE COLOMBIA</v>
          </cell>
          <cell r="BA742" t="str">
            <v>376-47-994000020755</v>
          </cell>
          <cell r="BB742">
            <v>44974</v>
          </cell>
          <cell r="BC742" t="str">
            <v>CUMPLIMIENTO</v>
          </cell>
          <cell r="BD742">
            <v>25</v>
          </cell>
          <cell r="BE742">
            <v>5182787</v>
          </cell>
          <cell r="BF742">
            <v>44973</v>
          </cell>
          <cell r="BG742">
            <v>44977</v>
          </cell>
          <cell r="BH742">
            <v>45290</v>
          </cell>
          <cell r="BI742">
            <v>44973</v>
          </cell>
          <cell r="BJ742" t="str">
            <v>D. OTRAS PRESTACIONES</v>
          </cell>
          <cell r="BK742" t="str">
            <v>LEIDY JANNETH LUIS CUERVO</v>
          </cell>
          <cell r="BM742">
            <v>53062135</v>
          </cell>
          <cell r="BN742" t="str">
            <v>GRUPO DE VALIDACIÓN DE RESULTADOS DE AUDITORÍA</v>
          </cell>
          <cell r="BO742" t="str">
            <v>GESTOR DE OPERACIONES</v>
          </cell>
          <cell r="BP742" t="str">
            <v>KARLA MAYELIS MENGUAL REDONDO</v>
          </cell>
          <cell r="BQ742" t="str">
            <v>TERMINADO</v>
          </cell>
          <cell r="BR742" t="str">
            <v>FEMENINO</v>
          </cell>
          <cell r="BS742" t="str">
            <v>Bogotá</v>
          </cell>
          <cell r="BT742" t="str">
            <v>Cl 39 72 M 27 apto 303 interior 20</v>
          </cell>
          <cell r="BU742">
            <v>3007868682</v>
          </cell>
          <cell r="BV742" t="str">
            <v>karen.zamora.ramirez@gmail.com</v>
          </cell>
          <cell r="BW742">
            <v>32201</v>
          </cell>
          <cell r="BX742">
            <v>45247</v>
          </cell>
          <cell r="BY742">
            <v>35</v>
          </cell>
          <cell r="BZ742" t="str">
            <v>SURA</v>
          </cell>
          <cell r="CA742" t="str">
            <v>PORVENIR</v>
          </cell>
          <cell r="CB742" t="str">
            <v>POSITIVA</v>
          </cell>
          <cell r="CC742" t="str">
            <v>FISIOTERAPEUTA-ESP EN GERENCIA DE LA SEGURIDAD Y SALUD EN EL TRABAJO</v>
          </cell>
          <cell r="CD742"/>
          <cell r="CE742"/>
          <cell r="CF742"/>
          <cell r="CG742"/>
          <cell r="CH742" t="str">
            <v>CO1.PCCNTR.4619916</v>
          </cell>
          <cell r="CI742"/>
          <cell r="CJ742"/>
          <cell r="CK742"/>
          <cell r="CL742"/>
          <cell r="CM742"/>
          <cell r="CN742"/>
          <cell r="CO742"/>
        </row>
        <row r="743">
          <cell r="C743">
            <v>860</v>
          </cell>
          <cell r="D743" t="str">
            <v>ADRES-CPS-860-2023</v>
          </cell>
          <cell r="E743" t="str">
            <v>CONTRATACION DIRECTA</v>
          </cell>
          <cell r="F743" t="str">
            <v>PRESTACION DE SERVICIOS DE APOYO A LA GESTION</v>
          </cell>
          <cell r="G743" t="str">
            <v>INICIAL</v>
          </cell>
          <cell r="H743">
            <v>45104</v>
          </cell>
          <cell r="I743" t="str">
            <v>NAILA IRINA OJEDA AGUILAR</v>
          </cell>
          <cell r="J743" t="str">
            <v>CC</v>
          </cell>
          <cell r="K743">
            <v>40880412</v>
          </cell>
          <cell r="L743">
            <v>1</v>
          </cell>
          <cell r="N743" t="str">
            <v>N</v>
          </cell>
          <cell r="O743" t="str">
            <v>N/A</v>
          </cell>
          <cell r="P743" t="str">
            <v>N/A</v>
          </cell>
          <cell r="Q743" t="str">
            <v>N/A</v>
          </cell>
          <cell r="R743">
            <v>45113</v>
          </cell>
          <cell r="S743">
            <v>45291</v>
          </cell>
          <cell r="T743">
            <v>178</v>
          </cell>
          <cell r="U743">
            <v>45291</v>
          </cell>
          <cell r="V743" t="str">
            <v>15 TFTL/TL+4 ME O 6 SES+4 ME</v>
          </cell>
          <cell r="W743"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43"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743">
            <v>93151501</v>
          </cell>
          <cell r="AA743">
            <v>28339241</v>
          </cell>
          <cell r="AB743">
            <v>28339241</v>
          </cell>
          <cell r="AM743">
            <v>4048463</v>
          </cell>
          <cell r="AQ743" t="str">
            <v>N/A</v>
          </cell>
          <cell r="AR743">
            <v>736</v>
          </cell>
          <cell r="AS743">
            <v>45065</v>
          </cell>
          <cell r="AT743">
            <v>651802543</v>
          </cell>
          <cell r="AU743">
            <v>10598</v>
          </cell>
          <cell r="AV743">
            <v>45107</v>
          </cell>
          <cell r="AW743">
            <v>28339241</v>
          </cell>
          <cell r="AX743" t="str">
            <v>A-02-02-02-008-003-01</v>
          </cell>
          <cell r="AY743" t="str">
            <v>SERVICIOS DE CONSULTORÍA EN ADMINISTRACIÓN Y SERVICIOS DE GESTIÓN; SERVICIOS DE TECNOLOGÍA DE LA INFORMACIÓN</v>
          </cell>
          <cell r="AZ743" t="str">
            <v>ASEGURADORA SOLIDARIA DE COLOMBIA</v>
          </cell>
          <cell r="BA743" t="str">
            <v>376 47 994000021409</v>
          </cell>
          <cell r="BB743">
            <v>45105</v>
          </cell>
          <cell r="BC743" t="str">
            <v>CUMPLIMIENTO</v>
          </cell>
          <cell r="BD743">
            <v>25</v>
          </cell>
          <cell r="BE743">
            <v>7084810.25</v>
          </cell>
          <cell r="BF743">
            <v>45099</v>
          </cell>
          <cell r="BG743">
            <v>45106</v>
          </cell>
          <cell r="BH743">
            <v>45473</v>
          </cell>
          <cell r="BI743">
            <v>45113</v>
          </cell>
          <cell r="BJ743" t="str">
            <v>D. OTRAS PRESTACIONES</v>
          </cell>
          <cell r="BK743" t="str">
            <v>ANDREA RODRIGUEZ SIERRA</v>
          </cell>
          <cell r="BM743">
            <v>52394998</v>
          </cell>
          <cell r="BN743" t="str">
            <v>GRUPO DE VERIFICACION Y AUDITORIA DE CUENTAS</v>
          </cell>
          <cell r="BO743" t="str">
            <v>GESTOR DE OPERACIONES</v>
          </cell>
          <cell r="BP743" t="str">
            <v>DIANA MARCELA SERRANO ASPRILLA</v>
          </cell>
          <cell r="BQ743" t="str">
            <v>EN EJECUCION</v>
          </cell>
        </row>
        <row r="744">
          <cell r="C744">
            <v>7</v>
          </cell>
          <cell r="D744" t="str">
            <v>ADRES-CPS-007-2023</v>
          </cell>
          <cell r="E744" t="str">
            <v>CONTRATACION DIRECTA</v>
          </cell>
          <cell r="F744" t="str">
            <v>PRESTACION DE SERVICIOS PROFESIONALES</v>
          </cell>
          <cell r="G744" t="str">
            <v>INICIAL</v>
          </cell>
          <cell r="H744">
            <v>44938</v>
          </cell>
          <cell r="I744" t="str">
            <v>JUAN DIEGO MONTENEGRO TIMON</v>
          </cell>
          <cell r="J744" t="str">
            <v>CC</v>
          </cell>
          <cell r="K744">
            <v>1030571366</v>
          </cell>
          <cell r="L744">
            <v>1</v>
          </cell>
          <cell r="M744" t="str">
            <v>Bogotá</v>
          </cell>
          <cell r="N744" t="str">
            <v>N</v>
          </cell>
          <cell r="O744" t="str">
            <v>N/A</v>
          </cell>
          <cell r="P744" t="str">
            <v>N/A</v>
          </cell>
          <cell r="Q744" t="str">
            <v>N/A</v>
          </cell>
          <cell r="R744">
            <v>44939</v>
          </cell>
          <cell r="S744">
            <v>45058</v>
          </cell>
          <cell r="T744">
            <v>119</v>
          </cell>
          <cell r="U744">
            <v>45058</v>
          </cell>
          <cell r="V744" t="str">
            <v>6 TP+E+41 MEPR</v>
          </cell>
          <cell r="W744" t="str">
            <v xml:space="preserve">Prestar servicios profesionales especializados a la Dirección de Otras Prestaciones en los asuntos jurídicos propios de esa Dirección y asesorar el cumplimiento de providencias judiciales. revisión de solicitudes de conciliación. apoyo en la preparación de estudios y documentos previos para la contratación requerida por la DOP; así como el desarrollo de convenios con actores del Sistema de Seguridad Social Integral </v>
          </cell>
          <cell r="X744" t="str">
            <v>1. Elaborar los conceptos jurídicos. emitir las recomendaciones y asesorar jurídicamente al a Dirección de
Otras Prestaciones que le sean asignados de conformidad con el objeto del contrato.
2. Realizar la revisión de los de los proyectos de ley. deCraetos. resoluciones y respuestas que se emitan
para absolver los asuntos relacionados con las interpretación y aplicación de las disposiciones
normativas del Sistema General de Seguridad Social en que requiera el Director de Otras Prestaciones
en apoyo al cumplimiento de sus funciones y competencias y que le sean asignadas por el supervisor
del contrato.
3. Revisar los documentos temas jurídicos. administrativos y/o relacionados con el Sistema General de
Seguridad Social en Salud de la Dirección de Otras Prestaciones y/o relacionados con los procesos de
auditoría 4. Revisar los oficios. comunicaciones. proyectos de resoluciones y demás documentos que sean
proyectados para la firma del Director de Otras Prestaciones que se origen en virtud de las
competencias de la dependencia en los temas que requiera la Dirección General de la entidad en virtud
del objeto del contrato
5. Revisar los informes. actas. documentos técnicos en los aspectos jurídicos que requiera el Director de
Otras Prestaciones en el marco del Comité de Conciliación de la entidad y que le sean asignados.
6. Brindar asesoría jurídica y revisar los actos administrativos. recursos. revocatorias directas. derechos
de petición. tutelas. consultas y demás acciones. relacionados con el objeto del contrato y que sean
sometidos a su consideración por el Director de Otras Prestaciones.
7. Efectuar el acompañamiento jurídico que se requiera en los eventos en los que se presenten
actualizaciones normativas que involuCraen las funciones. actuaciones y/o los procedimientos solicitados
por la Dirección de Otras Prestaciones de la ADRES. emitiendo los respectivos documentos. informes
y actas que se generen en el ejercicio de esta obligación en el marco del objeto del contrato.
8. Asistir a las reuniones virtuales y presenciales convocadas por el supervisor del contrato. relacionadas
con el objeto del contrato.
9. Cumplir con las demás actividades que estén relacionadas con el objeto contractual.</v>
          </cell>
          <cell r="Y744">
            <v>214</v>
          </cell>
          <cell r="Z744">
            <v>93151501</v>
          </cell>
          <cell r="AA744">
            <v>51710288</v>
          </cell>
          <cell r="AB744">
            <v>51710288</v>
          </cell>
          <cell r="AM744">
            <v>10863505.880000001</v>
          </cell>
          <cell r="AN744" t="str">
            <v>S</v>
          </cell>
          <cell r="AO744">
            <v>2064066.12</v>
          </cell>
          <cell r="AP744">
            <v>12927572</v>
          </cell>
          <cell r="AQ744" t="str">
            <v>N/A</v>
          </cell>
          <cell r="AR744">
            <v>431</v>
          </cell>
          <cell r="AS744">
            <v>44936</v>
          </cell>
          <cell r="AT744">
            <v>51710288</v>
          </cell>
          <cell r="AU744">
            <v>375</v>
          </cell>
          <cell r="AV744">
            <v>44938</v>
          </cell>
          <cell r="AW744">
            <v>51710288</v>
          </cell>
          <cell r="AX744" t="str">
            <v>A-02-02-02-008-003-01</v>
          </cell>
          <cell r="AY744" t="str">
            <v>SERVICIOS DE CONSULTORÍA EN ADMINISTRACIÓN Y SERVICIOS DE GESTIÓN; SERVICIOS DE TECNOLOGÍA DE LA INFORMACIÓN</v>
          </cell>
          <cell r="AZ744" t="str">
            <v>SEGUROS DEL ESTADO</v>
          </cell>
          <cell r="BA744" t="str">
            <v>33-46-101045965</v>
          </cell>
          <cell r="BB744">
            <v>44939</v>
          </cell>
          <cell r="BC744" t="str">
            <v>CUMPLIMIENTO</v>
          </cell>
          <cell r="BD744">
            <v>25</v>
          </cell>
          <cell r="BE744">
            <v>12927572</v>
          </cell>
          <cell r="BF744">
            <v>44938</v>
          </cell>
          <cell r="BG744">
            <v>44939</v>
          </cell>
          <cell r="BH744">
            <v>45245</v>
          </cell>
          <cell r="BI744">
            <v>44938</v>
          </cell>
          <cell r="BJ744" t="str">
            <v>D. OTRAS PRESTACIONES</v>
          </cell>
          <cell r="BK744" t="str">
            <v>LEIDY JANNETH LUIS CUERVO</v>
          </cell>
          <cell r="BM744">
            <v>53062135</v>
          </cell>
          <cell r="BN744" t="str">
            <v>GRUPO DE VALIDACIÓN DE RESULTADOS DE AUDITORÍA</v>
          </cell>
          <cell r="BO744" t="str">
            <v>GESTOR DE OPERACIONES</v>
          </cell>
          <cell r="BP744" t="str">
            <v>DIANA CAROLINA BONILLA RODRIGUEZ</v>
          </cell>
          <cell r="BQ744" t="str">
            <v>TERMINADO</v>
          </cell>
          <cell r="BR744" t="str">
            <v>MASCULINO</v>
          </cell>
          <cell r="BS744" t="str">
            <v>Bogotá</v>
          </cell>
          <cell r="BT744" t="str">
            <v>Cra 69 D No 1 10 SUR TO 2 AP 604</v>
          </cell>
          <cell r="BU744">
            <v>3143246516</v>
          </cell>
          <cell r="BV744" t="str">
            <v>juan.montenegro@gcps.com.co</v>
          </cell>
          <cell r="BW744">
            <v>32974</v>
          </cell>
          <cell r="BX744">
            <v>45247</v>
          </cell>
          <cell r="BY744">
            <v>33</v>
          </cell>
          <cell r="BZ744" t="str">
            <v>COMPENSAR</v>
          </cell>
          <cell r="CA744" t="str">
            <v>COLPENSIONES</v>
          </cell>
          <cell r="CB744" t="str">
            <v>POSITIVA</v>
          </cell>
          <cell r="CC744" t="str">
            <v>ABOGADO-ESP EN INSTITUCIONES JURIDICAS DE LA SEGURIDAD SOCIAL-MAESTRIA EN ADMON</v>
          </cell>
          <cell r="CH744" t="str">
            <v>CO1.PCCNTR.4391293</v>
          </cell>
        </row>
        <row r="745">
          <cell r="C745">
            <v>731</v>
          </cell>
          <cell r="D745" t="str">
            <v>ADRES-CPS-731-2023</v>
          </cell>
          <cell r="E745" t="str">
            <v>CONTRATACION DIRECTA</v>
          </cell>
          <cell r="F745" t="str">
            <v>PRESTACION DE SERVICIOS PROFESIONALES</v>
          </cell>
          <cell r="G745" t="str">
            <v>INICIAL</v>
          </cell>
          <cell r="H745">
            <v>45084</v>
          </cell>
          <cell r="I745" t="str">
            <v>NATALI FLOREZ ORDOÑEZ</v>
          </cell>
          <cell r="J745" t="str">
            <v>CC</v>
          </cell>
          <cell r="K745">
            <v>53084663</v>
          </cell>
          <cell r="L745">
            <v>6</v>
          </cell>
          <cell r="N745" t="str">
            <v>N</v>
          </cell>
          <cell r="O745" t="str">
            <v>N/A</v>
          </cell>
          <cell r="P745" t="str">
            <v>N/A</v>
          </cell>
          <cell r="Q745" t="str">
            <v>N/A</v>
          </cell>
          <cell r="R745">
            <v>45090</v>
          </cell>
          <cell r="S745">
            <v>45291</v>
          </cell>
          <cell r="T745">
            <v>201</v>
          </cell>
          <cell r="U745">
            <v>45291</v>
          </cell>
          <cell r="V745" t="str">
            <v>13 TP+25 MEP</v>
          </cell>
          <cell r="W745"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74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745">
            <v>93151501</v>
          </cell>
          <cell r="AA745">
            <v>36279509</v>
          </cell>
          <cell r="AB745">
            <v>36279509</v>
          </cell>
          <cell r="AM745">
            <v>5182787</v>
          </cell>
          <cell r="AQ745" t="str">
            <v>N/A</v>
          </cell>
          <cell r="AR745">
            <v>687</v>
          </cell>
          <cell r="AS745">
            <v>45062</v>
          </cell>
          <cell r="AT745">
            <v>943267234</v>
          </cell>
          <cell r="AU745">
            <v>10075</v>
          </cell>
          <cell r="AV745">
            <v>45085</v>
          </cell>
          <cell r="AW745">
            <v>36279509</v>
          </cell>
          <cell r="AX745" t="str">
            <v>A-02-02-02-008-003-01</v>
          </cell>
          <cell r="AY745" t="str">
            <v>SERVICIOS DE CONSULTORÍA EN ADMINISTRACIÓN Y SERVICIOS DE GESTIÓN; SERVICIOS DE TECNOLOGÍA DE LA INFORMACIÓN</v>
          </cell>
          <cell r="AZ745" t="str">
            <v>SEGUROS DEL ESTADO</v>
          </cell>
          <cell r="BA745" t="str">
            <v>14-44-101184817</v>
          </cell>
          <cell r="BB745">
            <v>45090</v>
          </cell>
          <cell r="BC745" t="str">
            <v>CUMPLIMIENTO</v>
          </cell>
          <cell r="BD745">
            <v>25</v>
          </cell>
          <cell r="BE745">
            <v>9069877.25</v>
          </cell>
          <cell r="BF745">
            <v>45084</v>
          </cell>
          <cell r="BG745">
            <v>45090</v>
          </cell>
          <cell r="BH745">
            <v>45483</v>
          </cell>
          <cell r="BI745">
            <v>45086</v>
          </cell>
          <cell r="BJ745" t="str">
            <v>D. OTRAS PRESTACIONES</v>
          </cell>
          <cell r="BK745" t="str">
            <v>WILSON RUBIEL VELASQUEZ CASTAÑEDA-MAYRA ALEJANDRA PEREZ BEJARANO RAD 20236400054983 A PARTIR DEL 1 DE SEPTIEMBRE</v>
          </cell>
          <cell r="BM745">
            <v>79541341</v>
          </cell>
          <cell r="BN745" t="str">
            <v>GRUPO DE VALIDACIÓN DE RESULTADOS DE AUDITORÍA</v>
          </cell>
          <cell r="BO745" t="str">
            <v>GESTOR DE OPERACIONES</v>
          </cell>
          <cell r="BP745" t="str">
            <v>JENNY CAROLINA GARCIA VARON</v>
          </cell>
          <cell r="BQ745" t="str">
            <v>EN EJECUCION</v>
          </cell>
        </row>
        <row r="746">
          <cell r="C746">
            <v>176</v>
          </cell>
          <cell r="D746" t="str">
            <v>ADRES-CPS-176-2023</v>
          </cell>
          <cell r="E746" t="str">
            <v>CONTRATACION DIRECTA</v>
          </cell>
          <cell r="F746" t="str">
            <v>PRESTACION DE SERVICIOS DE APOYO A LA GESTION</v>
          </cell>
          <cell r="G746" t="str">
            <v>INICIAL</v>
          </cell>
          <cell r="H746">
            <v>44950</v>
          </cell>
          <cell r="I746" t="str">
            <v>JENNIFER BARRAGAN HERNANDEZ</v>
          </cell>
          <cell r="J746" t="str">
            <v>CC</v>
          </cell>
          <cell r="K746">
            <v>1030576609</v>
          </cell>
          <cell r="L746">
            <v>7</v>
          </cell>
          <cell r="M746" t="str">
            <v>Bogotá</v>
          </cell>
          <cell r="N746" t="str">
            <v>N</v>
          </cell>
          <cell r="O746" t="str">
            <v>N/A</v>
          </cell>
          <cell r="P746" t="str">
            <v>N/A</v>
          </cell>
          <cell r="Q746" t="str">
            <v>N/A</v>
          </cell>
          <cell r="R746">
            <v>44953</v>
          </cell>
          <cell r="S746">
            <v>45072</v>
          </cell>
          <cell r="T746">
            <v>119</v>
          </cell>
          <cell r="U746">
            <v>45072</v>
          </cell>
          <cell r="V746" t="str">
            <v>15 TFTL/TL+4 ME O 6 SES+4 ME</v>
          </cell>
          <cell r="W74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74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746">
            <v>260</v>
          </cell>
          <cell r="Z746">
            <v>93151501</v>
          </cell>
          <cell r="AA746">
            <v>16193852</v>
          </cell>
          <cell r="AB746">
            <v>16193852</v>
          </cell>
          <cell r="AM746">
            <v>4048463</v>
          </cell>
          <cell r="AQ746" t="str">
            <v>N/A</v>
          </cell>
          <cell r="AR746">
            <v>448</v>
          </cell>
          <cell r="AS746">
            <v>44936</v>
          </cell>
          <cell r="AT746">
            <v>421040152</v>
          </cell>
          <cell r="AU746">
            <v>488</v>
          </cell>
          <cell r="AV746">
            <v>44950</v>
          </cell>
          <cell r="AW746">
            <v>16193852</v>
          </cell>
          <cell r="AX746" t="str">
            <v>A-02-02-02-008-003-01</v>
          </cell>
          <cell r="AY746" t="str">
            <v>SERVICIOS DE CONSULTORÍA EN ADMINISTRACIÓN Y SERVICIOS DE GESTIÓN; SERVICIOS DE TECNOLOGÍA DE LA INFORMACIÓN</v>
          </cell>
          <cell r="AZ746" t="str">
            <v>SEGUROS DEL ESTADO</v>
          </cell>
          <cell r="BA746" t="str">
            <v>14-44-101172347</v>
          </cell>
          <cell r="BB746">
            <v>44950</v>
          </cell>
          <cell r="BC746" t="str">
            <v>CUMPLIMIENTO</v>
          </cell>
          <cell r="BD746">
            <v>25</v>
          </cell>
          <cell r="BE746">
            <v>4048463</v>
          </cell>
          <cell r="BF746">
            <v>44950</v>
          </cell>
          <cell r="BG746">
            <v>44951</v>
          </cell>
          <cell r="BH746">
            <v>45270</v>
          </cell>
          <cell r="BI746">
            <v>44951</v>
          </cell>
          <cell r="BJ746" t="str">
            <v>D. OTRAS PRESTACIONES</v>
          </cell>
          <cell r="BK746" t="str">
            <v>RODRIGO ALEXANDER MOLINA PALOMARES</v>
          </cell>
          <cell r="BM746">
            <v>1078366565</v>
          </cell>
          <cell r="BN746" t="str">
            <v>GRUPO DE VALIDACIÓN DE RESULTADOS DE AUDITORÍA</v>
          </cell>
          <cell r="BO746" t="str">
            <v>GESTOR DE OPERACIONES</v>
          </cell>
          <cell r="BP746" t="str">
            <v>JOSE WILLMAN TORRRES GOMEZ</v>
          </cell>
          <cell r="BQ746" t="str">
            <v>TERMINADO</v>
          </cell>
          <cell r="BR746" t="str">
            <v>FEMENINO</v>
          </cell>
          <cell r="BS746" t="str">
            <v>Valle del Cauca</v>
          </cell>
          <cell r="BT746" t="str">
            <v>Cll 5 f No 29 e 12 casa</v>
          </cell>
          <cell r="BU746">
            <v>3041242194</v>
          </cell>
          <cell r="BV746" t="str">
            <v> jebahe21@gmail.com</v>
          </cell>
          <cell r="BW746">
            <v>33033</v>
          </cell>
          <cell r="BX746">
            <v>45247</v>
          </cell>
          <cell r="BY746">
            <v>33</v>
          </cell>
          <cell r="BZ746" t="str">
            <v>COOMEVA</v>
          </cell>
          <cell r="CA746" t="str">
            <v>PROTECCION</v>
          </cell>
          <cell r="CB746" t="str">
            <v>POSITIVA</v>
          </cell>
          <cell r="CC746" t="str">
            <v>TECNICO EN ASISTENCIA EN ADMINISTRACION DOCUMENTAL</v>
          </cell>
          <cell r="CH746" t="str">
            <v>CO1.PCCNTR.4458172</v>
          </cell>
        </row>
        <row r="747">
          <cell r="C747">
            <v>676</v>
          </cell>
          <cell r="D747" t="str">
            <v>ADRES-CPS-676-2023</v>
          </cell>
          <cell r="E747" t="str">
            <v>CONTRATACION DIRECTA</v>
          </cell>
          <cell r="F747" t="str">
            <v>PRESTACION DE SERVICIOS DE APOYO A LA GESTION</v>
          </cell>
          <cell r="G747" t="str">
            <v>INICIAL</v>
          </cell>
          <cell r="H747">
            <v>45078</v>
          </cell>
          <cell r="I747" t="str">
            <v>NATALIA RAMIREZ BERMEO</v>
          </cell>
          <cell r="J747" t="str">
            <v>CC</v>
          </cell>
          <cell r="K747">
            <v>52805998</v>
          </cell>
          <cell r="L747">
            <v>1</v>
          </cell>
          <cell r="M747" t="str">
            <v>Bogotá</v>
          </cell>
          <cell r="N747" t="str">
            <v>N</v>
          </cell>
          <cell r="O747" t="str">
            <v>N/A</v>
          </cell>
          <cell r="P747" t="str">
            <v>N/A</v>
          </cell>
          <cell r="Q747" t="str">
            <v>N/A</v>
          </cell>
          <cell r="R747">
            <v>45079</v>
          </cell>
          <cell r="S747">
            <v>45291</v>
          </cell>
          <cell r="T747">
            <v>212</v>
          </cell>
          <cell r="U747">
            <v>45291</v>
          </cell>
          <cell r="V747" t="str">
            <v>15 TFTL/TL+4 ME O 6 SES+4 ME</v>
          </cell>
          <cell r="W74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4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747" t="str">
            <v>82131603;</v>
          </cell>
          <cell r="AA747">
            <v>32387704</v>
          </cell>
          <cell r="AB747">
            <v>32387704</v>
          </cell>
          <cell r="AM747">
            <v>4048463</v>
          </cell>
          <cell r="AQ747" t="str">
            <v>N/A</v>
          </cell>
          <cell r="AR747">
            <v>737</v>
          </cell>
          <cell r="AS747">
            <v>45064</v>
          </cell>
          <cell r="AT747">
            <v>485815560</v>
          </cell>
          <cell r="AU747">
            <v>10007</v>
          </cell>
          <cell r="AV747">
            <v>45079</v>
          </cell>
          <cell r="AW747">
            <v>32387704</v>
          </cell>
          <cell r="AX747" t="str">
            <v>A-02-02-02-008-003-01</v>
          </cell>
          <cell r="AY747" t="str">
            <v>SERVICIOS DE CONSULTORÍA EN ADMINISTRACIÓN Y SERVICIOS DE GESTIÓN; SERVICIOS DE TECNOLOGÍA DE LA INFORMACIÓN</v>
          </cell>
          <cell r="AZ747" t="str">
            <v>SEGUROS DEL ESTADO</v>
          </cell>
          <cell r="BA747" t="str">
            <v>14-44-101183845</v>
          </cell>
          <cell r="BB747">
            <v>45079</v>
          </cell>
          <cell r="BC747" t="str">
            <v>CUMPLIMIENTO</v>
          </cell>
          <cell r="BD747">
            <v>25</v>
          </cell>
          <cell r="BE747">
            <v>8096926</v>
          </cell>
          <cell r="BF747">
            <v>45078</v>
          </cell>
          <cell r="BG747">
            <v>45079</v>
          </cell>
          <cell r="BH747">
            <v>45483</v>
          </cell>
          <cell r="BI747">
            <v>45079</v>
          </cell>
          <cell r="BJ747" t="str">
            <v>D. OTRAS PRESTACIONES</v>
          </cell>
          <cell r="BK747" t="str">
            <v xml:space="preserve">HENRY CEPEDA VEGA-WILLIAM ENRIQUE TORRES RODRIGUEZ RAD 20236400061683 DEL 2 DE OCTUBRE AL 31 DE OCTUBRE </v>
          </cell>
          <cell r="BM747">
            <v>91151924</v>
          </cell>
          <cell r="BN747" t="str">
            <v>GRUPO DE VERIFICACIÓN Y AUDITORÍA DE CUENTAS</v>
          </cell>
          <cell r="BO747" t="str">
            <v>GESTOR DE OPERACIONES</v>
          </cell>
          <cell r="BP747" t="str">
            <v>JENNY CAROLINA GARCIA VARON</v>
          </cell>
          <cell r="BQ747" t="str">
            <v>EN EJECUCION</v>
          </cell>
        </row>
        <row r="748">
          <cell r="C748">
            <v>426</v>
          </cell>
          <cell r="D748" t="str">
            <v>ADRES-CPS-426-2023</v>
          </cell>
          <cell r="E748" t="str">
            <v>CONTRATACION DIRECTA</v>
          </cell>
          <cell r="F748" t="str">
            <v>PRESTACION DE SERVICIOS DE APOYO A LA GESTION</v>
          </cell>
          <cell r="G748" t="str">
            <v>INICIAL</v>
          </cell>
          <cell r="H748">
            <v>45040</v>
          </cell>
          <cell r="I748" t="str">
            <v>NAUDIS ELIANA MATEUS ALVARADO</v>
          </cell>
          <cell r="J748" t="str">
            <v>CC</v>
          </cell>
          <cell r="K748">
            <v>1013604301</v>
          </cell>
          <cell r="L748">
            <v>3</v>
          </cell>
          <cell r="M748" t="str">
            <v>Bogotá</v>
          </cell>
          <cell r="N748" t="str">
            <v>N</v>
          </cell>
          <cell r="O748" t="str">
            <v>N/A</v>
          </cell>
          <cell r="P748" t="str">
            <v>N/A</v>
          </cell>
          <cell r="Q748" t="str">
            <v>N/A</v>
          </cell>
          <cell r="R748">
            <v>45043</v>
          </cell>
          <cell r="S748">
            <v>45291</v>
          </cell>
          <cell r="T748">
            <v>248</v>
          </cell>
          <cell r="U748">
            <v>45291</v>
          </cell>
          <cell r="V748" t="str">
            <v>15 TFTL/TL+4 ME O 6 SES+4 ME</v>
          </cell>
          <cell r="W748"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48"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748">
            <v>93151501</v>
          </cell>
          <cell r="AA748">
            <v>38460399</v>
          </cell>
          <cell r="AB748">
            <v>38460399</v>
          </cell>
          <cell r="AM748">
            <v>4048463</v>
          </cell>
          <cell r="AQ748" t="str">
            <v>N/A</v>
          </cell>
          <cell r="AR748">
            <v>605</v>
          </cell>
          <cell r="AS748">
            <v>45016</v>
          </cell>
          <cell r="AT748">
            <v>1999940748</v>
          </cell>
          <cell r="AU748">
            <v>6185</v>
          </cell>
          <cell r="AV748">
            <v>45040</v>
          </cell>
          <cell r="AW748">
            <v>38460399</v>
          </cell>
          <cell r="AX748" t="str">
            <v>A-02-02-02-008-003-01</v>
          </cell>
          <cell r="AY748" t="str">
            <v>SERVICIOS DE CONSULTORÍA EN ADMINISTRACIÓN Y SERVICIOS DE GESTIÓN; SERVICIOS DE TECNOLOGÍA DE LA INFORMACIÓN</v>
          </cell>
          <cell r="AZ748" t="str">
            <v>SEGUROS DEL ESTADO</v>
          </cell>
          <cell r="BA748" t="str">
            <v>14-44-101180870</v>
          </cell>
          <cell r="BB748">
            <v>45042</v>
          </cell>
          <cell r="BC748" t="str">
            <v>CUMPLIMIENTO</v>
          </cell>
          <cell r="BD748">
            <v>25</v>
          </cell>
          <cell r="BE748">
            <v>9615099.75</v>
          </cell>
          <cell r="BF748">
            <v>45040</v>
          </cell>
          <cell r="BG748">
            <v>45043</v>
          </cell>
          <cell r="BH748">
            <v>45483</v>
          </cell>
          <cell r="BI748">
            <v>45041</v>
          </cell>
          <cell r="BJ748" t="str">
            <v>D. OTRAS PRESTACIONES</v>
          </cell>
          <cell r="BK748" t="str">
            <v>HEIDY PATRICIA PARRA CHAVARRO</v>
          </cell>
          <cell r="BM748">
            <v>52455010</v>
          </cell>
          <cell r="BN748" t="str">
            <v>GRUPO DE GESTIÓN DE RECONOCIMIENTOS</v>
          </cell>
          <cell r="BO748" t="str">
            <v>GESTOR DE OPERACIONES</v>
          </cell>
          <cell r="BP748" t="str">
            <v>LAURA SANCHEZ SANTAMARIA</v>
          </cell>
          <cell r="BQ748" t="str">
            <v>EN EJECUCION</v>
          </cell>
          <cell r="BX748">
            <v>45247</v>
          </cell>
          <cell r="BY748">
            <v>123</v>
          </cell>
        </row>
        <row r="749">
          <cell r="C749">
            <v>28</v>
          </cell>
          <cell r="D749" t="str">
            <v>ADRES-CPS-028-2023</v>
          </cell>
          <cell r="E749" t="str">
            <v>CONTRATACION DIRECTA</v>
          </cell>
          <cell r="F749" t="str">
            <v>PRESTACION DE SERVICIOS DE APOYO A LA GESTION</v>
          </cell>
          <cell r="G749" t="str">
            <v>INICIAL</v>
          </cell>
          <cell r="H749">
            <v>44943</v>
          </cell>
          <cell r="I749" t="str">
            <v>BRYAN STEVEN LOPEZ GARZON</v>
          </cell>
          <cell r="J749" t="str">
            <v>CC</v>
          </cell>
          <cell r="K749">
            <v>1030601715</v>
          </cell>
          <cell r="L749">
            <v>7</v>
          </cell>
          <cell r="M749" t="str">
            <v>Bogotá</v>
          </cell>
          <cell r="N749" t="str">
            <v>N</v>
          </cell>
          <cell r="O749" t="str">
            <v>N/A</v>
          </cell>
          <cell r="P749" t="str">
            <v>N/A</v>
          </cell>
          <cell r="Q749" t="str">
            <v>N/A</v>
          </cell>
          <cell r="R749">
            <v>44944</v>
          </cell>
          <cell r="S749">
            <v>45063</v>
          </cell>
          <cell r="T749">
            <v>41</v>
          </cell>
          <cell r="U749">
            <v>44985</v>
          </cell>
          <cell r="V749" t="str">
            <v xml:space="preserve"> 14A TFT/TL+21 ME O 6 SES + 21 ME</v>
          </cell>
          <cell r="W749"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749" t="str">
            <v>1. Prestar servicios profesionales al Grupo Interno de Gestión Financiera Interna en las Realizar el seguimiento a las cuentas de recaudo asignadas. a través de los movimientos bancarios suministrados por las entidades financieras. con el fin de establecer los valores recaudados. 2. Identificar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3.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5. Realizar la conciliación de información del ingreso registrado en los sistemas de información MUI-REX-ERP de la ADRES. 6. Apoyar en la generación de la información requerida para dar respuesta a los requerimientos presentados por los actores del Sistema General de Seguridad Social en Salud. así como los interpuestos por los Órganos de Control y Vigilancia. 7. Apoyar en las acciones tendientes a la sistematización del recaudo de las fuentes de financiación del SGSSS. así como de las mejoras funcionales a los sistemas de registro de los ingresos existentes en la entidad. 8. Velar por el mejoramiento continuo de los procedimientos de recaudo y proponer recomendaciones para el mejoramiento continuo del recaudo. 9. Abstenerse de realizar directa o indirectamente operaciones utilizando información privilegiada o suministrar esta información a terceros. o recomendar la realización de operaciones con fundamento en dicha información</v>
          </cell>
          <cell r="Y749">
            <v>56</v>
          </cell>
          <cell r="Z749">
            <v>93151501</v>
          </cell>
          <cell r="AA749">
            <v>19091496</v>
          </cell>
          <cell r="AB749">
            <v>19091496</v>
          </cell>
          <cell r="AM749">
            <v>4772874</v>
          </cell>
          <cell r="AQ749" t="str">
            <v>N/A</v>
          </cell>
          <cell r="AR749">
            <v>474</v>
          </cell>
          <cell r="AS749">
            <v>44936</v>
          </cell>
          <cell r="AT749">
            <v>95457480</v>
          </cell>
          <cell r="AU749">
            <v>393</v>
          </cell>
          <cell r="AV749">
            <v>44943</v>
          </cell>
          <cell r="AW749">
            <v>19091496</v>
          </cell>
          <cell r="AX749" t="str">
            <v>A-02-02-02-008- 003-09</v>
          </cell>
          <cell r="AY749" t="str">
            <v>OTROS SERVICIOS PROFESIONALES Y TÉCNICOS N.C.P</v>
          </cell>
          <cell r="AZ749" t="str">
            <v>SEGUROS DEL ESTADO</v>
          </cell>
          <cell r="BA749" t="str">
            <v>25-46101024724</v>
          </cell>
          <cell r="BB749">
            <v>44943</v>
          </cell>
          <cell r="BC749" t="str">
            <v>CUMPLIMIENTO</v>
          </cell>
          <cell r="BD749">
            <v>25</v>
          </cell>
          <cell r="BE749">
            <v>4772874</v>
          </cell>
          <cell r="BF749">
            <v>44943</v>
          </cell>
          <cell r="BG749">
            <v>44943</v>
          </cell>
          <cell r="BH749">
            <v>45261</v>
          </cell>
          <cell r="BI749">
            <v>44944</v>
          </cell>
          <cell r="BJ749" t="str">
            <v>D. DE GESTION DE LOS RECURSOS FINANCIEROS DE LA SALUD</v>
          </cell>
          <cell r="BK749" t="str">
            <v>CAMILO ANDRES CELY ESCOBAR</v>
          </cell>
          <cell r="BM749">
            <v>80201138</v>
          </cell>
          <cell r="BN749" t="str">
            <v>GRUPO DE CONTROL DE RECAUDO Y FUENTES DE FINANCIACION</v>
          </cell>
          <cell r="BO749" t="str">
            <v>GESTOR DE OPERACIONES</v>
          </cell>
          <cell r="BP749" t="str">
            <v>LAURA SANCHEZ SANTAMARIA</v>
          </cell>
          <cell r="BQ749" t="str">
            <v>TERMINADO</v>
          </cell>
          <cell r="BR749" t="str">
            <v>MASCULINO</v>
          </cell>
          <cell r="BS749" t="str">
            <v>Bogotá</v>
          </cell>
          <cell r="BT749" t="str">
            <v>Cl 55 A No 71 D 20</v>
          </cell>
          <cell r="BU749">
            <v>3003396305</v>
          </cell>
          <cell r="BV749" t="str">
            <v>bryanstevenlopezgarzon@gmail.com</v>
          </cell>
          <cell r="BW749">
            <v>33561</v>
          </cell>
          <cell r="BX749">
            <v>45247</v>
          </cell>
          <cell r="BY749">
            <v>31</v>
          </cell>
          <cell r="BZ749" t="str">
            <v>FAMISANAR</v>
          </cell>
          <cell r="CA749" t="str">
            <v>PORVENIR</v>
          </cell>
          <cell r="CB749" t="str">
            <v>POSITIVA</v>
          </cell>
          <cell r="CC749" t="str">
            <v>TECNICO PROFESIONAL EN CONTABILIDAD Y FINANZAS</v>
          </cell>
          <cell r="CH749" t="str">
            <v>CO1.PCCNTR.4399785</v>
          </cell>
        </row>
        <row r="750">
          <cell r="C750">
            <v>58</v>
          </cell>
          <cell r="D750" t="str">
            <v>ADRES-CPS-058-2023</v>
          </cell>
          <cell r="E750" t="str">
            <v>CONTRATACION DIRECTA</v>
          </cell>
          <cell r="F750" t="str">
            <v>PRESTACION DE SERVICIOS DE APOYO A LA GESTION</v>
          </cell>
          <cell r="G750" t="str">
            <v>CESION</v>
          </cell>
          <cell r="H750">
            <v>44986</v>
          </cell>
          <cell r="I750" t="str">
            <v>BRYAN STEVEN LOPEZ GARZON</v>
          </cell>
          <cell r="J750" t="str">
            <v>CC</v>
          </cell>
          <cell r="K750">
            <v>1030601715</v>
          </cell>
          <cell r="L750">
            <v>7</v>
          </cell>
          <cell r="M750" t="str">
            <v>Bogotá</v>
          </cell>
          <cell r="N750" t="str">
            <v>N</v>
          </cell>
          <cell r="O750" t="str">
            <v>N/A</v>
          </cell>
          <cell r="P750" t="str">
            <v>N/A</v>
          </cell>
          <cell r="Q750" t="str">
            <v>N/A</v>
          </cell>
          <cell r="R750">
            <v>44986</v>
          </cell>
          <cell r="S750">
            <v>45064</v>
          </cell>
          <cell r="T750">
            <v>78</v>
          </cell>
          <cell r="U750">
            <v>45064</v>
          </cell>
          <cell r="V750" t="str">
            <v xml:space="preserve"> 14A TFT/TL+21 ME O 6 SES + 21 ME</v>
          </cell>
          <cell r="W750" t="str">
            <v>Apoyar por sus propios medios con plena autonomía técnica. administrativa y financiera a la
Dirección de Gestión de los Recursos Financieros de Salud en las actividades operativas que
soportan la contabilidad. las conciliaciones bancarias y los estados financieros de la ADRES</v>
          </cell>
          <cell r="X750"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DeCraeto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Y750">
            <v>68</v>
          </cell>
          <cell r="Z750">
            <v>93151501</v>
          </cell>
          <cell r="AA750">
            <v>0</v>
          </cell>
          <cell r="AB750">
            <v>0</v>
          </cell>
          <cell r="AC750"/>
          <cell r="AD750"/>
          <cell r="AE750">
            <v>44986</v>
          </cell>
          <cell r="AF750">
            <v>12409472.4</v>
          </cell>
          <cell r="AG750"/>
          <cell r="AH750"/>
          <cell r="AI750"/>
          <cell r="AJ750"/>
          <cell r="AK750"/>
          <cell r="AL750"/>
          <cell r="AM750">
            <v>4772874</v>
          </cell>
          <cell r="AN750"/>
          <cell r="AO750"/>
          <cell r="AP750"/>
          <cell r="AQ750" t="str">
            <v>N/A</v>
          </cell>
          <cell r="AR750">
            <v>486</v>
          </cell>
          <cell r="AS750">
            <v>44936</v>
          </cell>
          <cell r="AT750">
            <v>19091496</v>
          </cell>
          <cell r="AU750">
            <v>4342</v>
          </cell>
          <cell r="AV750">
            <v>44986</v>
          </cell>
          <cell r="AW750">
            <v>12409472.4</v>
          </cell>
          <cell r="AX750" t="str">
            <v>A-02-02-02-008-002-02</v>
          </cell>
          <cell r="AY750" t="str">
            <v>SERVICIOS DE
CONTABILIDAD.
AUDITORÍA Y
TENEDURÍA DE LIBROS</v>
          </cell>
          <cell r="AZ750" t="str">
            <v>SEGUROS DEL ESTADO</v>
          </cell>
          <cell r="BA750" t="str">
            <v>25-46-101026427</v>
          </cell>
          <cell r="BB750">
            <v>44986</v>
          </cell>
          <cell r="BC750" t="str">
            <v>CUMPLIMIENTO</v>
          </cell>
          <cell r="BD750">
            <v>25</v>
          </cell>
          <cell r="BE750">
            <v>0</v>
          </cell>
          <cell r="BF750">
            <v>44986</v>
          </cell>
          <cell r="BG750">
            <v>44986</v>
          </cell>
          <cell r="BH750">
            <v>45261</v>
          </cell>
          <cell r="BI750"/>
          <cell r="BJ750" t="str">
            <v>D. DE GESTION DE LOS RECURSOS FINANCIEROS DE LA SALUD</v>
          </cell>
          <cell r="BK750" t="str">
            <v>MARIA MARGARITA BRAVO ROBAYO</v>
          </cell>
          <cell r="BL750"/>
          <cell r="BM750">
            <v>39740635</v>
          </cell>
          <cell r="BN750" t="str">
            <v>GRUPO DE GESTION CONTABLE Y CONTROL DE RECURSOS</v>
          </cell>
          <cell r="BO750" t="str">
            <v>GESTOR DE OPERACIONES</v>
          </cell>
          <cell r="BP750" t="str">
            <v>JOSE WILLMAN TORRRES GOMEZ</v>
          </cell>
          <cell r="BQ750" t="str">
            <v>TERMINADO</v>
          </cell>
          <cell r="BR750" t="str">
            <v>MASCULINO</v>
          </cell>
          <cell r="BS750" t="str">
            <v>Bogotá</v>
          </cell>
          <cell r="BT750" t="str">
            <v>Cl 55 A No 71 D 20</v>
          </cell>
          <cell r="BU750">
            <v>3003396305</v>
          </cell>
          <cell r="BV750" t="str">
            <v>bryanstevenlopezgarzon@gmail.com</v>
          </cell>
          <cell r="BW750">
            <v>33561</v>
          </cell>
          <cell r="BX750">
            <v>45247</v>
          </cell>
          <cell r="BY750">
            <v>31</v>
          </cell>
          <cell r="BZ750" t="str">
            <v>FAMISANAR</v>
          </cell>
          <cell r="CA750" t="str">
            <v>PORVENIR</v>
          </cell>
          <cell r="CB750" t="str">
            <v>POSITIVA</v>
          </cell>
          <cell r="CC750" t="str">
            <v>TECNICO PROFESIONAL EN CONTABILIDAD Y FINANZAS</v>
          </cell>
          <cell r="CD750"/>
          <cell r="CE750"/>
          <cell r="CF750"/>
          <cell r="CG750"/>
          <cell r="CH750" t="str">
            <v>CO1.PCCNTR.4420069</v>
          </cell>
          <cell r="CI750"/>
          <cell r="CJ750"/>
          <cell r="CK750"/>
          <cell r="CL750"/>
          <cell r="CM750"/>
          <cell r="CN750"/>
          <cell r="CO750"/>
        </row>
        <row r="751">
          <cell r="C751">
            <v>956</v>
          </cell>
          <cell r="D751" t="str">
            <v>ADRES-CTO-956-2023</v>
          </cell>
          <cell r="E751" t="str">
            <v>MINIMA CUANTIA</v>
          </cell>
          <cell r="F751" t="str">
            <v>PRESTACION DE SERVICIOS</v>
          </cell>
          <cell r="G751" t="str">
            <v>INICIAL</v>
          </cell>
          <cell r="H751">
            <v>45202</v>
          </cell>
          <cell r="I751" t="str">
            <v>NECSOFTPC S.A.S.</v>
          </cell>
          <cell r="J751" t="str">
            <v>Nit</v>
          </cell>
          <cell r="K751">
            <v>900268588</v>
          </cell>
          <cell r="L751">
            <v>4</v>
          </cell>
          <cell r="M751" t="str">
            <v>Bogotá</v>
          </cell>
          <cell r="N751" t="str">
            <v>J</v>
          </cell>
          <cell r="O751" t="str">
            <v>Nelson Enrique Cardenas Chaparro</v>
          </cell>
          <cell r="P751">
            <v>79898989</v>
          </cell>
          <cell r="Q751" t="str">
            <v>N/A</v>
          </cell>
          <cell r="R751">
            <v>45209</v>
          </cell>
          <cell r="S751">
            <v>45260</v>
          </cell>
          <cell r="T751">
            <v>51</v>
          </cell>
          <cell r="U751">
            <v>45260</v>
          </cell>
          <cell r="V751" t="str">
            <v>N/A</v>
          </cell>
          <cell r="W751" t="str">
            <v>Prestar el servicio integral de impresión y fotocopiado de documentos, en la
modalidad de outsourcing, con suministro de los equipos, insumos, mantenimiento y personal de operación
para la Administradora de los Recursos del Sistema General de Seguridad Social en Salud</v>
          </cell>
          <cell r="Z751" t="str">
            <v>81112005
82121503</v>
          </cell>
          <cell r="AA751">
            <v>30000000</v>
          </cell>
          <cell r="AB751">
            <v>30000000</v>
          </cell>
          <cell r="AQ751" t="str">
            <v>N/A</v>
          </cell>
          <cell r="AR751">
            <v>869</v>
          </cell>
          <cell r="AS751">
            <v>45182</v>
          </cell>
          <cell r="AT751">
            <v>30000000</v>
          </cell>
          <cell r="AU751">
            <v>25422</v>
          </cell>
          <cell r="AV751">
            <v>45204</v>
          </cell>
          <cell r="AW751">
            <v>30000000</v>
          </cell>
          <cell r="AX751" t="str">
            <v>A-02-02-02-008-009-01</v>
          </cell>
          <cell r="AY751" t="str">
            <v>SERVICIOS DE EDICIÓN, IMPRESIÓN Y REPRODUCCIÓN</v>
          </cell>
          <cell r="AZ751" t="str">
            <v>MUNDIAL DE SEGUROS</v>
          </cell>
          <cell r="BA751" t="str">
            <v>NB-100285799</v>
          </cell>
          <cell r="BB751">
            <v>45202</v>
          </cell>
          <cell r="BC751" t="str">
            <v>CUMPLIMIENTO
CALIDAD DEL SERVICIO
PAGO DE SALARIOS
CALIDAD Y CORRECTO FUNCIONAMNIENTO DE LOS BIENES</v>
          </cell>
          <cell r="BF751">
            <v>45202</v>
          </cell>
          <cell r="BG751">
            <v>45203</v>
          </cell>
          <cell r="BH751">
            <v>46356</v>
          </cell>
          <cell r="BI751" t="str">
            <v>N/A</v>
          </cell>
          <cell r="BJ751" t="str">
            <v>D. ADMINISTRATIVA Y FINANCIERA</v>
          </cell>
          <cell r="BK751" t="str">
            <v>ANDRÉS FELIPE BLANCO HERNÁNDEZ</v>
          </cell>
          <cell r="BN751" t="str">
            <v>GESTOR DE OPERACIONES</v>
          </cell>
          <cell r="BO751" t="str">
            <v>Grupo de Gestión Administrativa y Documenta</v>
          </cell>
          <cell r="BQ751" t="str">
            <v>EN EJECUCION</v>
          </cell>
          <cell r="BR751" t="str">
            <v>N/A</v>
          </cell>
        </row>
        <row r="752">
          <cell r="C752">
            <v>275</v>
          </cell>
          <cell r="D752" t="str">
            <v>ADRES-CPS-275-2023</v>
          </cell>
          <cell r="E752" t="str">
            <v>CONTRATACION DIRECTA</v>
          </cell>
          <cell r="F752" t="str">
            <v>PRESTACION DE SERVICIOS PROFESIONALES</v>
          </cell>
          <cell r="G752" t="str">
            <v>INICIAL</v>
          </cell>
          <cell r="H752">
            <v>44965</v>
          </cell>
          <cell r="I752" t="str">
            <v>ANGIE TATIANA CORREA PIÑEROS</v>
          </cell>
          <cell r="J752" t="str">
            <v>CC</v>
          </cell>
          <cell r="K752">
            <v>1030619322</v>
          </cell>
          <cell r="L752">
            <v>5</v>
          </cell>
          <cell r="M752" t="str">
            <v>Bogotá</v>
          </cell>
          <cell r="N752" t="str">
            <v>N</v>
          </cell>
          <cell r="O752" t="str">
            <v>N/A</v>
          </cell>
          <cell r="P752" t="str">
            <v>N/A</v>
          </cell>
          <cell r="Q752" t="str">
            <v>N/A</v>
          </cell>
          <cell r="R752">
            <v>44970</v>
          </cell>
          <cell r="S752">
            <v>45089</v>
          </cell>
          <cell r="T752">
            <v>119</v>
          </cell>
          <cell r="U752">
            <v>45089</v>
          </cell>
          <cell r="V752" t="str">
            <v>13 TP+25 MEP</v>
          </cell>
          <cell r="W752"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75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752">
            <v>382</v>
          </cell>
          <cell r="Z752">
            <v>93151501</v>
          </cell>
          <cell r="AA752">
            <v>20731148</v>
          </cell>
          <cell r="AB752">
            <v>20731148</v>
          </cell>
          <cell r="AC752"/>
          <cell r="AD752"/>
          <cell r="AE752"/>
          <cell r="AF752"/>
          <cell r="AG752"/>
          <cell r="AH752"/>
          <cell r="AI752"/>
          <cell r="AJ752"/>
          <cell r="AK752"/>
          <cell r="AL752"/>
          <cell r="AM752">
            <v>5182787</v>
          </cell>
          <cell r="AN752"/>
          <cell r="AO752"/>
          <cell r="AP752"/>
          <cell r="AQ752" t="str">
            <v>N/A</v>
          </cell>
          <cell r="AR752">
            <v>549</v>
          </cell>
          <cell r="AS752">
            <v>44936</v>
          </cell>
          <cell r="AT752">
            <v>269504924</v>
          </cell>
          <cell r="AU752">
            <v>2544</v>
          </cell>
          <cell r="AV752">
            <v>44966</v>
          </cell>
          <cell r="AW752">
            <v>20731148</v>
          </cell>
          <cell r="AX752" t="str">
            <v>A-02-02-02-008-003-01</v>
          </cell>
          <cell r="AY752" t="str">
            <v>SERVICIOS DE CONSULTORÍA EN ADMINISTRACIÓN Y SERVICIOS DE GESTIÓN; SERVICIOS DE TECNOLOGÍA DE LA INFORMACIÓN</v>
          </cell>
          <cell r="AZ752" t="str">
            <v>SEGUROS DEL ESTADO</v>
          </cell>
          <cell r="BA752" t="str">
            <v>14-46-101087333</v>
          </cell>
          <cell r="BB752">
            <v>44966</v>
          </cell>
          <cell r="BC752" t="str">
            <v>CUMPLIMIENTO</v>
          </cell>
          <cell r="BD752">
            <v>25</v>
          </cell>
          <cell r="BE752">
            <v>5182787</v>
          </cell>
          <cell r="BF752">
            <v>44966</v>
          </cell>
          <cell r="BG752">
            <v>44967</v>
          </cell>
          <cell r="BH752">
            <v>45280</v>
          </cell>
          <cell r="BI752">
            <v>44966</v>
          </cell>
          <cell r="BJ752" t="str">
            <v>D. OTRAS PRESTACIONES</v>
          </cell>
          <cell r="BK752" t="str">
            <v>MAURICIO PAEZ VILLALBA</v>
          </cell>
          <cell r="BL752"/>
          <cell r="BM752">
            <v>1010178182</v>
          </cell>
          <cell r="BN752" t="str">
            <v>GRUPO DE VERIFICACIÓN Y AUDITORÍA DE CUENTAS</v>
          </cell>
          <cell r="BO752" t="str">
            <v>GESTOR DE OPERACIONES</v>
          </cell>
          <cell r="BP752" t="str">
            <v>KARLA MAYELIS MENGUAL REDONDO</v>
          </cell>
          <cell r="BQ752" t="str">
            <v>TERMINADO</v>
          </cell>
          <cell r="BR752" t="str">
            <v>FEMENINO</v>
          </cell>
          <cell r="BS752" t="str">
            <v>Bogotá</v>
          </cell>
          <cell r="BT752" t="str">
            <v>Kra 78 k No. 40 b - 60 Sur Int 8 Apto 302 Bogotá</v>
          </cell>
          <cell r="BU752">
            <v>3204752770</v>
          </cell>
          <cell r="BV752" t="str">
            <v>tatacorrea.93@gmail.com</v>
          </cell>
          <cell r="BW752">
            <v>33970</v>
          </cell>
          <cell r="BX752">
            <v>45247</v>
          </cell>
          <cell r="BY752">
            <v>30</v>
          </cell>
          <cell r="BZ752" t="str">
            <v>SANITAS</v>
          </cell>
          <cell r="CA752" t="str">
            <v>PORVENIR</v>
          </cell>
          <cell r="CB752" t="str">
            <v>POSITIVA</v>
          </cell>
          <cell r="CC752" t="str">
            <v>ABOGADA</v>
          </cell>
          <cell r="CD752"/>
          <cell r="CE752"/>
          <cell r="CF752"/>
          <cell r="CG752"/>
          <cell r="CH752" t="str">
            <v>CO1.PCCNTR.4582807</v>
          </cell>
          <cell r="CI752"/>
          <cell r="CJ752"/>
          <cell r="CK752"/>
          <cell r="CL752"/>
          <cell r="CM752"/>
          <cell r="CN752"/>
          <cell r="CO752"/>
        </row>
        <row r="753">
          <cell r="C753">
            <v>699</v>
          </cell>
          <cell r="D753" t="str">
            <v>ADRES-CPS-699-2023</v>
          </cell>
          <cell r="E753" t="str">
            <v>CONTRATACION DIRECTA</v>
          </cell>
          <cell r="F753" t="str">
            <v>PRESTACION DE SERVICIOS PROFESIONALES</v>
          </cell>
          <cell r="G753" t="str">
            <v>INICIAL</v>
          </cell>
          <cell r="H753">
            <v>45092</v>
          </cell>
          <cell r="I753" t="str">
            <v>NELSON ANDRES BUSTAMANTE RIVEROS</v>
          </cell>
          <cell r="J753" t="str">
            <v>CC</v>
          </cell>
          <cell r="K753">
            <v>1068972453</v>
          </cell>
          <cell r="L753">
            <v>1</v>
          </cell>
          <cell r="N753" t="str">
            <v>N</v>
          </cell>
          <cell r="O753" t="str">
            <v>N/A</v>
          </cell>
          <cell r="P753" t="str">
            <v>N/A</v>
          </cell>
          <cell r="Q753" t="str">
            <v>N/A</v>
          </cell>
          <cell r="R753">
            <v>45097</v>
          </cell>
          <cell r="S753">
            <v>45291</v>
          </cell>
          <cell r="T753">
            <v>194</v>
          </cell>
          <cell r="U753">
            <v>45291</v>
          </cell>
          <cell r="W753" t="str">
            <v>Prestar servicios profesionales para apoyar a las dependencias de la ADRES en el proceso de notificación de actos administrativos expedidos por la entidad.</v>
          </cell>
          <cell r="X753" t="str">
            <v xml:space="preserve">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 </v>
          </cell>
          <cell r="Z753">
            <v>93151501</v>
          </cell>
          <cell r="AA753">
            <v>29830794</v>
          </cell>
          <cell r="AB753">
            <v>29830794</v>
          </cell>
          <cell r="AM753">
            <v>4261542</v>
          </cell>
          <cell r="AQ753" t="str">
            <v>N/A</v>
          </cell>
          <cell r="AR753">
            <v>770</v>
          </cell>
          <cell r="AS753">
            <v>45072</v>
          </cell>
          <cell r="AT753">
            <v>153415512</v>
          </cell>
          <cell r="AU753">
            <v>10176</v>
          </cell>
          <cell r="AV753">
            <v>45093</v>
          </cell>
          <cell r="AW753">
            <v>29830794</v>
          </cell>
          <cell r="AX753" t="str">
            <v>A-02-02-02-008-003-09</v>
          </cell>
          <cell r="AY753" t="str">
            <v>OTROS SERVICIOS PROFESIONALES Y TÉCNICOS N.C.P.</v>
          </cell>
          <cell r="AZ753" t="str">
            <v>SEGUROS DEL ESTADO</v>
          </cell>
          <cell r="BA753" t="str">
            <v>21-46-101070341</v>
          </cell>
          <cell r="BB753">
            <v>45093</v>
          </cell>
          <cell r="BC753" t="str">
            <v>CUMPLIMIENTO</v>
          </cell>
          <cell r="BD753">
            <v>25</v>
          </cell>
          <cell r="BE753">
            <v>7457698.5</v>
          </cell>
          <cell r="BF753">
            <v>45093</v>
          </cell>
          <cell r="BG753">
            <v>45093</v>
          </cell>
          <cell r="BH753">
            <v>45483</v>
          </cell>
          <cell r="BI753">
            <v>45094</v>
          </cell>
          <cell r="BJ753" t="str">
            <v>O. ASESORA JURIDICA</v>
          </cell>
          <cell r="BK753" t="str">
            <v>LUIS MIGUEL RODRIGUEZ GARZON-MARCOS JAHER PARRA OVIEDO-ALISSON VALENTINA PINEDA LOPEZ RAD 20236400057223 A PARTIR DEL 13 DE SEPTIEMBRE</v>
          </cell>
          <cell r="BL753"/>
          <cell r="BM753">
            <v>79882728</v>
          </cell>
          <cell r="BN753" t="str">
            <v>O. ASESORA JURIDICA</v>
          </cell>
          <cell r="BO753" t="str">
            <v>JEFE</v>
          </cell>
          <cell r="BP753" t="str">
            <v>ESPERANZA RODRIGUEZ ROLDAN</v>
          </cell>
          <cell r="BQ753" t="str">
            <v>EN EJECUCION</v>
          </cell>
        </row>
        <row r="754">
          <cell r="C754">
            <v>442</v>
          </cell>
          <cell r="D754" t="str">
            <v>ADRES-CPS-442-2023</v>
          </cell>
          <cell r="E754" t="str">
            <v>CONTRATACION DIRECTA</v>
          </cell>
          <cell r="F754" t="str">
            <v>PRESTACION DE SERVICIOS PROFESIONALES</v>
          </cell>
          <cell r="G754" t="str">
            <v>INICIAL</v>
          </cell>
          <cell r="H754">
            <v>45036</v>
          </cell>
          <cell r="I754" t="str">
            <v>NELSON JAIME OSPINA GARCIA</v>
          </cell>
          <cell r="J754" t="str">
            <v>CC</v>
          </cell>
          <cell r="K754">
            <v>80238483</v>
          </cell>
          <cell r="L754">
            <v>8</v>
          </cell>
          <cell r="M754" t="str">
            <v>Bogotá</v>
          </cell>
          <cell r="N754" t="str">
            <v>N</v>
          </cell>
          <cell r="O754" t="str">
            <v>N/A</v>
          </cell>
          <cell r="P754" t="str">
            <v>N/A</v>
          </cell>
          <cell r="Q754" t="str">
            <v>N/A</v>
          </cell>
          <cell r="R754">
            <v>45041</v>
          </cell>
          <cell r="S754">
            <v>45291</v>
          </cell>
          <cell r="T754">
            <v>250</v>
          </cell>
          <cell r="U754">
            <v>45291</v>
          </cell>
          <cell r="V754" t="str">
            <v>13 TP+25 MEP</v>
          </cell>
          <cell r="W754"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5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754">
            <v>93151501</v>
          </cell>
          <cell r="AA754">
            <v>49236477</v>
          </cell>
          <cell r="AB754">
            <v>49236477</v>
          </cell>
          <cell r="AM754">
            <v>5182787</v>
          </cell>
          <cell r="AQ754" t="str">
            <v>N/A</v>
          </cell>
          <cell r="AR754">
            <v>604</v>
          </cell>
          <cell r="AS754">
            <v>45016</v>
          </cell>
          <cell r="AT754">
            <v>2806479189</v>
          </cell>
          <cell r="AU754">
            <v>6174</v>
          </cell>
          <cell r="AV754">
            <v>45037</v>
          </cell>
          <cell r="AW754">
            <v>49236477</v>
          </cell>
          <cell r="AX754" t="str">
            <v>A-02-02-02-008-003-01</v>
          </cell>
          <cell r="AY754" t="str">
            <v>SERVICIOS DE CONSULTORÍA EN ADMINISTRACIÓN Y SERVICIOS DE GESTIÓN; SERVICIOS DE TECNOLOGÍA DE LA INFORMACIÓN</v>
          </cell>
          <cell r="AZ754" t="str">
            <v>SEGUROS DEL ESTADO</v>
          </cell>
          <cell r="BA754" t="str">
            <v>17-44-101209721</v>
          </cell>
          <cell r="BB754">
            <v>45037</v>
          </cell>
          <cell r="BC754" t="str">
            <v>CUMPLIMIENTO</v>
          </cell>
          <cell r="BD754">
            <v>25</v>
          </cell>
          <cell r="BE754">
            <v>12309119.25</v>
          </cell>
          <cell r="BF754">
            <v>45037</v>
          </cell>
          <cell r="BG754">
            <v>45041</v>
          </cell>
          <cell r="BH754">
            <v>45497</v>
          </cell>
          <cell r="BI754">
            <v>45038</v>
          </cell>
          <cell r="BJ754" t="str">
            <v>D. OTRAS PRESTACIONES</v>
          </cell>
          <cell r="BK754" t="str">
            <v>LUISA FERNANDA DIAZ GONZALEZ</v>
          </cell>
          <cell r="BM754">
            <v>1032399404</v>
          </cell>
          <cell r="BN754" t="str">
            <v>D. OTRAS PRESTACIONES</v>
          </cell>
          <cell r="BO754" t="str">
            <v>GESTOR DE OPERACIONES</v>
          </cell>
          <cell r="BP754" t="str">
            <v>KELLY JHOANA ITURRIAGO TORREGROSA</v>
          </cell>
          <cell r="BQ754" t="str">
            <v>EN EJECUCION</v>
          </cell>
          <cell r="BX754">
            <v>45247</v>
          </cell>
          <cell r="BY754">
            <v>123</v>
          </cell>
        </row>
        <row r="755">
          <cell r="C755">
            <v>444</v>
          </cell>
          <cell r="D755" t="str">
            <v>ADRES-CPS-444-2023</v>
          </cell>
          <cell r="E755" t="str">
            <v>CONTRATACION DIRECTA</v>
          </cell>
          <cell r="F755" t="str">
            <v>PRESTACION DE SERVICIOS PROFESIONALES</v>
          </cell>
          <cell r="G755" t="str">
            <v>INICIAL</v>
          </cell>
          <cell r="H755">
            <v>45042</v>
          </cell>
          <cell r="I755" t="str">
            <v>NELSY LEANDRA UMAÑA ALFONSO</v>
          </cell>
          <cell r="J755" t="str">
            <v>CC</v>
          </cell>
          <cell r="K755">
            <v>52988532</v>
          </cell>
          <cell r="L755">
            <v>6</v>
          </cell>
          <cell r="M755" t="str">
            <v>Bogotá</v>
          </cell>
          <cell r="N755" t="str">
            <v>N</v>
          </cell>
          <cell r="O755" t="str">
            <v>N/A</v>
          </cell>
          <cell r="P755" t="str">
            <v>N/A</v>
          </cell>
          <cell r="Q755" t="str">
            <v>N/A</v>
          </cell>
          <cell r="R755">
            <v>45049</v>
          </cell>
          <cell r="S755">
            <v>45291</v>
          </cell>
          <cell r="T755">
            <v>242</v>
          </cell>
          <cell r="U755">
            <v>45291</v>
          </cell>
          <cell r="V755" t="str">
            <v>13 TP+25 MEP</v>
          </cell>
          <cell r="W75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5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755">
            <v>93151501</v>
          </cell>
          <cell r="AA755">
            <v>49236477</v>
          </cell>
          <cell r="AB755">
            <v>49236477</v>
          </cell>
          <cell r="AM755">
            <v>5182787</v>
          </cell>
          <cell r="AQ755" t="str">
            <v>N/A</v>
          </cell>
          <cell r="AR755">
            <v>604</v>
          </cell>
          <cell r="AS755">
            <v>45016</v>
          </cell>
          <cell r="AT755">
            <v>2806479189</v>
          </cell>
          <cell r="AU755">
            <v>7984</v>
          </cell>
          <cell r="AV755">
            <v>45044</v>
          </cell>
          <cell r="AW755">
            <v>49236477</v>
          </cell>
          <cell r="AX755" t="str">
            <v>A-02-02-02-008-003-01</v>
          </cell>
          <cell r="AY755" t="str">
            <v>SERVICIOS DE CONSULTORÍA EN ADMINISTRACIÓN Y SERVICIOS DE GESTIÓN; SERVICIOS DE TECNOLOGÍA DE LA INFORMACIÓN</v>
          </cell>
          <cell r="AZ755" t="str">
            <v>ASEGURADORA SOLIDARIA DE COLOMBIA</v>
          </cell>
          <cell r="BA755" t="str">
            <v>376-47994000021100</v>
          </cell>
          <cell r="BB755">
            <v>45044</v>
          </cell>
          <cell r="BC755" t="str">
            <v>CUMPLIMIENTO</v>
          </cell>
          <cell r="BD755">
            <v>25</v>
          </cell>
          <cell r="BE755">
            <v>12309119.25</v>
          </cell>
          <cell r="BF755">
            <v>45041</v>
          </cell>
          <cell r="BG755">
            <v>45049</v>
          </cell>
          <cell r="BH755">
            <v>45477</v>
          </cell>
          <cell r="BI755">
            <v>45044</v>
          </cell>
          <cell r="BJ755" t="str">
            <v>D. OTRAS PRESTACIONES</v>
          </cell>
          <cell r="BK755" t="str">
            <v>JHAN PIERO CAMPOS CUELLAR</v>
          </cell>
          <cell r="BM755">
            <v>1093755452</v>
          </cell>
          <cell r="BN755" t="str">
            <v>GRUPO DE VERIFICACIÓN Y AUDITORÍA DE CUENTAS</v>
          </cell>
          <cell r="BO755" t="str">
            <v>GESTOR DE OPERACIONES</v>
          </cell>
          <cell r="BP755" t="str">
            <v>KELLY JHOANA ITURRIAGO TORREGROSA</v>
          </cell>
          <cell r="BQ755" t="str">
            <v>EN EJECUCION</v>
          </cell>
          <cell r="BX755">
            <v>45247</v>
          </cell>
          <cell r="BY755">
            <v>123</v>
          </cell>
        </row>
        <row r="756">
          <cell r="C756">
            <v>19</v>
          </cell>
          <cell r="D756" t="str">
            <v>ADRES-CPS-019-2023</v>
          </cell>
          <cell r="E756" t="str">
            <v>CONTRATACION DIRECTA</v>
          </cell>
          <cell r="F756" t="str">
            <v>PRESTACION DE SERVICIOS PROFESIONALES</v>
          </cell>
          <cell r="G756" t="str">
            <v>INICIAL</v>
          </cell>
          <cell r="H756">
            <v>44942</v>
          </cell>
          <cell r="I756" t="str">
            <v>ANGIE LORENA LOPEZ PINILLA</v>
          </cell>
          <cell r="J756" t="str">
            <v>CC</v>
          </cell>
          <cell r="K756">
            <v>1030661159</v>
          </cell>
          <cell r="L756">
            <v>8</v>
          </cell>
          <cell r="M756" t="str">
            <v>Bogotá</v>
          </cell>
          <cell r="N756" t="str">
            <v>N</v>
          </cell>
          <cell r="O756" t="str">
            <v>N/A</v>
          </cell>
          <cell r="P756" t="str">
            <v>N/A</v>
          </cell>
          <cell r="Q756" t="str">
            <v>N/A</v>
          </cell>
          <cell r="R756">
            <v>44943</v>
          </cell>
          <cell r="S756">
            <v>45062</v>
          </cell>
          <cell r="T756">
            <v>119</v>
          </cell>
          <cell r="U756">
            <v>45062</v>
          </cell>
          <cell r="V756" t="str">
            <v>11 TP+E+11 MEP</v>
          </cell>
          <cell r="W756"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756"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756">
            <v>107</v>
          </cell>
          <cell r="Z756">
            <v>80121700</v>
          </cell>
          <cell r="AA756">
            <v>27904000</v>
          </cell>
          <cell r="AB756">
            <v>27904000</v>
          </cell>
          <cell r="AM756">
            <v>6976000</v>
          </cell>
          <cell r="AQ756" t="str">
            <v>N/A</v>
          </cell>
          <cell r="AR756">
            <v>396</v>
          </cell>
          <cell r="AS756">
            <v>44932</v>
          </cell>
          <cell r="AT756">
            <v>167424000</v>
          </cell>
          <cell r="AU756">
            <v>356</v>
          </cell>
          <cell r="AV756">
            <v>44943</v>
          </cell>
          <cell r="AW756">
            <v>27904000</v>
          </cell>
          <cell r="AX756" t="str">
            <v>A-02-02-02-008-002-01</v>
          </cell>
          <cell r="AY756" t="str">
            <v>SERVICIOS JURÍDICOS</v>
          </cell>
          <cell r="AZ756" t="str">
            <v>SEGUROS DEL ESTADO</v>
          </cell>
          <cell r="BA756" t="str">
            <v>33-46-101046147</v>
          </cell>
          <cell r="BB756">
            <v>44942</v>
          </cell>
          <cell r="BC756" t="str">
            <v>CUMPLIMIENTO</v>
          </cell>
          <cell r="BD756">
            <v>25</v>
          </cell>
          <cell r="BE756">
            <v>6976000</v>
          </cell>
          <cell r="BF756">
            <v>44942</v>
          </cell>
          <cell r="BG756">
            <v>44942</v>
          </cell>
          <cell r="BH756">
            <v>45260</v>
          </cell>
          <cell r="BI756">
            <v>44940</v>
          </cell>
          <cell r="BJ756" t="str">
            <v>O. ASESORA JURIDICA</v>
          </cell>
          <cell r="BK756" t="str">
            <v>JULIO EDUARDO RODRIGUEZ ALVARADO</v>
          </cell>
          <cell r="BM756">
            <v>1085251376</v>
          </cell>
          <cell r="BN756" t="str">
            <v>GRUPO DE ACCIONES CONSTITUCIONALES Y DE TUTELA</v>
          </cell>
          <cell r="BO756" t="str">
            <v>COORDINADOR</v>
          </cell>
          <cell r="BP756" t="str">
            <v>KELLY JHOANA ITURRIAGO TORREGROSA</v>
          </cell>
          <cell r="BQ756" t="str">
            <v>TERMINADO</v>
          </cell>
          <cell r="BR756" t="str">
            <v>FEMENINO</v>
          </cell>
          <cell r="BS756" t="str">
            <v>Bogotá</v>
          </cell>
          <cell r="BT756" t="str">
            <v>Cll 68 B SUR No 77 B 26 3 SANTO DOMINGO</v>
          </cell>
          <cell r="BU756">
            <v>3106628859</v>
          </cell>
          <cell r="BV756" t="str">
            <v> zaena852@gmail.com</v>
          </cell>
          <cell r="BW756">
            <v>35045</v>
          </cell>
          <cell r="BX756">
            <v>45247</v>
          </cell>
          <cell r="BY756">
            <v>27</v>
          </cell>
          <cell r="BZ756" t="str">
            <v>SANITAS</v>
          </cell>
          <cell r="CA756" t="str">
            <v>PORVENIR</v>
          </cell>
          <cell r="CB756" t="str">
            <v>POSITIVA</v>
          </cell>
          <cell r="CC756" t="str">
            <v>ABOGADA</v>
          </cell>
          <cell r="CH756" t="str">
            <v>CO1.PCCNTR.4398676</v>
          </cell>
        </row>
        <row r="757">
          <cell r="C757">
            <v>627</v>
          </cell>
          <cell r="D757" t="str">
            <v>ADRES-CPS-627-2023</v>
          </cell>
          <cell r="E757" t="str">
            <v>CONTRATACION DIRECTA</v>
          </cell>
          <cell r="F757" t="str">
            <v>PRESTACION DE SERVICIOS PROFESIONALES</v>
          </cell>
          <cell r="G757" t="str">
            <v>INICIAL</v>
          </cell>
          <cell r="H757">
            <v>45090</v>
          </cell>
          <cell r="I757" t="str">
            <v>NELSY YASMIN PRIETO CAGUA</v>
          </cell>
          <cell r="J757" t="str">
            <v>CC</v>
          </cell>
          <cell r="K757">
            <v>52126325</v>
          </cell>
          <cell r="L757">
            <v>1</v>
          </cell>
          <cell r="N757" t="str">
            <v>N</v>
          </cell>
          <cell r="O757" t="str">
            <v>N/A</v>
          </cell>
          <cell r="P757" t="str">
            <v>N/A</v>
          </cell>
          <cell r="Q757" t="str">
            <v>N/A</v>
          </cell>
          <cell r="R757">
            <v>45092</v>
          </cell>
          <cell r="S757">
            <v>45291</v>
          </cell>
          <cell r="T757">
            <v>199</v>
          </cell>
          <cell r="U757">
            <v>45291</v>
          </cell>
          <cell r="W757"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757"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Z757">
            <v>93151501</v>
          </cell>
          <cell r="AA757">
            <v>42064316</v>
          </cell>
          <cell r="AB757">
            <v>42064316</v>
          </cell>
          <cell r="AM757">
            <v>6009188</v>
          </cell>
          <cell r="AQ757" t="str">
            <v>N/A</v>
          </cell>
          <cell r="AR757">
            <v>785</v>
          </cell>
          <cell r="AS757">
            <v>45075</v>
          </cell>
          <cell r="AT757">
            <v>84128632</v>
          </cell>
          <cell r="AU757">
            <v>10153</v>
          </cell>
          <cell r="AV757">
            <v>45092</v>
          </cell>
          <cell r="AW757">
            <v>42064316</v>
          </cell>
          <cell r="AX757" t="str">
            <v>A-02-02-02-008-003-01</v>
          </cell>
          <cell r="AY757" t="str">
            <v>SERVICIOS DE CONSULTORÍA EN ADMINISTRACIÓN Y SERVICIOS DE GESTIÓN; SERVICIOS DE TECNOLOGÍA DE LA INFORMACIÓN</v>
          </cell>
          <cell r="AZ757" t="str">
            <v>SEGUROS DEL ESTADO</v>
          </cell>
          <cell r="BA757" t="str">
            <v>14-44-101184859</v>
          </cell>
          <cell r="BB757">
            <v>45090</v>
          </cell>
          <cell r="BC757" t="str">
            <v>CUMPLIMIENTO</v>
          </cell>
          <cell r="BD757">
            <v>25</v>
          </cell>
          <cell r="BE757">
            <v>10516079</v>
          </cell>
          <cell r="BF757">
            <v>45090</v>
          </cell>
          <cell r="BG757">
            <v>45092</v>
          </cell>
          <cell r="BH757">
            <v>45493</v>
          </cell>
          <cell r="BI757">
            <v>45092</v>
          </cell>
          <cell r="BJ757" t="str">
            <v>D. OTRAS PRESTACIONES</v>
          </cell>
          <cell r="BK757" t="str">
            <v>LORENA FABIOLA AMEZQUITA BECERRA</v>
          </cell>
          <cell r="BM757">
            <v>46458408</v>
          </cell>
          <cell r="BN757" t="str">
            <v>GRUPO DE GESTIÓN DE RECONOCIMIENTOS</v>
          </cell>
          <cell r="BO757" t="str">
            <v>GESTOR DE OPERACIONES</v>
          </cell>
          <cell r="BP757" t="str">
            <v>ROSA ELIANA RODRIGUEZ BERNAL</v>
          </cell>
          <cell r="BQ757" t="str">
            <v>EN EJECUCION</v>
          </cell>
        </row>
        <row r="758">
          <cell r="C758">
            <v>657</v>
          </cell>
          <cell r="D758" t="str">
            <v>ADRES-CPS-657-2023</v>
          </cell>
          <cell r="E758" t="str">
            <v>CONTRATACION DIRECTA</v>
          </cell>
          <cell r="F758" t="str">
            <v>PRESTACION DE SERVICIOS PROFESIONALES</v>
          </cell>
          <cell r="G758" t="str">
            <v>INICIAL</v>
          </cell>
          <cell r="H758">
            <v>45078</v>
          </cell>
          <cell r="I758" t="str">
            <v>NINI JOHANNA CRUZ MARTINEZ</v>
          </cell>
          <cell r="J758" t="str">
            <v>CC</v>
          </cell>
          <cell r="K758">
            <v>1013585921</v>
          </cell>
          <cell r="L758">
            <v>7</v>
          </cell>
          <cell r="N758" t="str">
            <v>N</v>
          </cell>
          <cell r="O758" t="str">
            <v>N/A</v>
          </cell>
          <cell r="P758" t="str">
            <v>N/A</v>
          </cell>
          <cell r="Q758" t="str">
            <v>N/A</v>
          </cell>
          <cell r="R758">
            <v>45079</v>
          </cell>
          <cell r="S758">
            <v>45291</v>
          </cell>
          <cell r="T758">
            <v>212</v>
          </cell>
          <cell r="U758">
            <v>45291</v>
          </cell>
          <cell r="V758" t="str">
            <v>13 TP+25 MEP</v>
          </cell>
          <cell r="W758"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758"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758">
            <v>93151501</v>
          </cell>
          <cell r="AA758">
            <v>41462296</v>
          </cell>
          <cell r="AB758">
            <v>41462296</v>
          </cell>
          <cell r="AM758">
            <v>5182787</v>
          </cell>
          <cell r="AQ758" t="str">
            <v>N/A</v>
          </cell>
          <cell r="AR758">
            <v>735</v>
          </cell>
          <cell r="AS758">
            <v>45065</v>
          </cell>
          <cell r="AT758">
            <v>1368255768</v>
          </cell>
          <cell r="AU758">
            <v>9994</v>
          </cell>
          <cell r="AV758">
            <v>45078</v>
          </cell>
          <cell r="AW758">
            <v>41462296</v>
          </cell>
          <cell r="AX758" t="str">
            <v>A-02-02-02-008-003-01</v>
          </cell>
          <cell r="AY758" t="str">
            <v>SERVICIOS DE CONSULTORÍA EN ADMINISTRACIÓN Y SERVICIOS DE GESTIÓN; SERVICIOS DE TECNOLOGÍA DE LA INFORMACIÓN</v>
          </cell>
          <cell r="AZ758" t="str">
            <v>SEGUROS DEL ESTADO</v>
          </cell>
          <cell r="BA758" t="str">
            <v>14-44-101183752</v>
          </cell>
          <cell r="BB758">
            <v>45078</v>
          </cell>
          <cell r="BC758" t="str">
            <v>CUMPLIMIENTO</v>
          </cell>
          <cell r="BD758">
            <v>25</v>
          </cell>
          <cell r="BE758">
            <v>10365574</v>
          </cell>
          <cell r="BF758">
            <v>45078</v>
          </cell>
          <cell r="BG758">
            <v>45078</v>
          </cell>
          <cell r="BH758">
            <v>45483</v>
          </cell>
          <cell r="BI758">
            <v>45079</v>
          </cell>
          <cell r="BJ758" t="str">
            <v>D. OTRAS PRESTACIONES</v>
          </cell>
          <cell r="BK758" t="str">
            <v>RENA LISAG MORALES HERNANDEZ</v>
          </cell>
          <cell r="BL758"/>
          <cell r="BM758">
            <v>53139056</v>
          </cell>
          <cell r="BN758" t="str">
            <v>GRUPO DE GESTIÓN DE RECONOCIMIENTOS</v>
          </cell>
          <cell r="BO758" t="str">
            <v>GESTOR DE OPERACIONES</v>
          </cell>
          <cell r="BP758" t="str">
            <v>JENNY CAROLINA GARCIA VARON</v>
          </cell>
          <cell r="BQ758" t="str">
            <v>EN EJECUCION</v>
          </cell>
        </row>
        <row r="759">
          <cell r="C759">
            <v>343</v>
          </cell>
          <cell r="D759" t="str">
            <v>ADRES-CPS-343-2023</v>
          </cell>
          <cell r="E759" t="str">
            <v>CONTRATACION DIRECTA</v>
          </cell>
          <cell r="F759" t="str">
            <v>PRESTACION DE SERVICIOS DE APOYO A LA GESTION</v>
          </cell>
          <cell r="G759" t="str">
            <v>INICIAL</v>
          </cell>
          <cell r="H759">
            <v>44965</v>
          </cell>
          <cell r="I759" t="str">
            <v>GINA PAOLA LOZANO VELANDIA</v>
          </cell>
          <cell r="J759" t="str">
            <v>CC</v>
          </cell>
          <cell r="K759">
            <v>1031122005</v>
          </cell>
          <cell r="L759">
            <v>4</v>
          </cell>
          <cell r="M759" t="str">
            <v>Bogotá</v>
          </cell>
          <cell r="N759" t="str">
            <v>N</v>
          </cell>
          <cell r="O759" t="str">
            <v>N/A</v>
          </cell>
          <cell r="P759" t="str">
            <v>N/A</v>
          </cell>
          <cell r="Q759" t="str">
            <v>N/A</v>
          </cell>
          <cell r="R759">
            <v>44966</v>
          </cell>
          <cell r="S759">
            <v>45085</v>
          </cell>
          <cell r="T759">
            <v>119</v>
          </cell>
          <cell r="U759">
            <v>45085</v>
          </cell>
          <cell r="V759" t="str">
            <v>15 TFTL/TL+4 ME O 6 SES+4 ME</v>
          </cell>
          <cell r="W75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5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759">
            <v>299</v>
          </cell>
          <cell r="Z759">
            <v>93151501</v>
          </cell>
          <cell r="AA759">
            <v>16193852</v>
          </cell>
          <cell r="AB759">
            <v>16193852</v>
          </cell>
          <cell r="AC759"/>
          <cell r="AD759"/>
          <cell r="AE759"/>
          <cell r="AF759"/>
          <cell r="AG759"/>
          <cell r="AH759"/>
          <cell r="AI759"/>
          <cell r="AJ759"/>
          <cell r="AK759"/>
          <cell r="AL759"/>
          <cell r="AM759">
            <v>4048463</v>
          </cell>
          <cell r="AN759"/>
          <cell r="AO759"/>
          <cell r="AP759"/>
          <cell r="AQ759" t="str">
            <v>N/A</v>
          </cell>
          <cell r="AR759">
            <v>432</v>
          </cell>
          <cell r="AS759">
            <v>44936</v>
          </cell>
          <cell r="AT759">
            <v>615366376</v>
          </cell>
          <cell r="AU759">
            <v>2516</v>
          </cell>
          <cell r="AV759">
            <v>44965</v>
          </cell>
          <cell r="AW759">
            <v>16193852</v>
          </cell>
          <cell r="AX759" t="str">
            <v>A-02-02-02-008-003-01</v>
          </cell>
          <cell r="AY759" t="str">
            <v>SERVICIOS DE CONSULTORÍA EN ADMINISTRACIÓN Y SERVICIOS DE GESTIÓN; SERVICIOS DE TECNOLOGÍA DE LA INFORMACIÓN</v>
          </cell>
          <cell r="AZ759" t="str">
            <v>ASEGURADORA SOLIDARIA DE COLOMBIA</v>
          </cell>
          <cell r="BA759" t="str">
            <v>380 47 994000131953</v>
          </cell>
          <cell r="BB759">
            <v>44965</v>
          </cell>
          <cell r="BC759" t="str">
            <v>CUMPLIMIENTO</v>
          </cell>
          <cell r="BD759">
            <v>25</v>
          </cell>
          <cell r="BE759">
            <v>4048463</v>
          </cell>
          <cell r="BF759">
            <v>44965</v>
          </cell>
          <cell r="BG759">
            <v>44966</v>
          </cell>
          <cell r="BH759">
            <v>45275</v>
          </cell>
          <cell r="BI759">
            <v>44964</v>
          </cell>
          <cell r="BJ759" t="str">
            <v>D. OTRAS PRESTACIONES</v>
          </cell>
          <cell r="BK759" t="str">
            <v>ANDREA RODRIGUEZ SIERRA</v>
          </cell>
          <cell r="BL759"/>
          <cell r="BM759">
            <v>52394998</v>
          </cell>
          <cell r="BN759" t="str">
            <v>GRUPO DE VERIFICACION Y AUDITORIA DE CUENTAS</v>
          </cell>
          <cell r="BO759" t="str">
            <v>GESTOR DE OPERACIONES</v>
          </cell>
          <cell r="BP759" t="str">
            <v>JOSE WILLMAN TORRRES GOMEZ</v>
          </cell>
          <cell r="BQ759" t="str">
            <v>TERMINADO</v>
          </cell>
          <cell r="BR759" t="str">
            <v>FEMENINO</v>
          </cell>
          <cell r="BS759" t="str">
            <v>Bogotá</v>
          </cell>
          <cell r="BT759" t="str">
            <v>Cl 8 a Bis a 80-53</v>
          </cell>
          <cell r="BU759">
            <v>3007405625</v>
          </cell>
          <cell r="BV759" t="str">
            <v>glozanovelandia@gmail.com</v>
          </cell>
          <cell r="BW759">
            <v>31560</v>
          </cell>
          <cell r="BX759">
            <v>45247</v>
          </cell>
          <cell r="BY759">
            <v>37</v>
          </cell>
          <cell r="BZ759" t="str">
            <v>SANITAS</v>
          </cell>
          <cell r="CA759" t="str">
            <v>PROTECCION</v>
          </cell>
          <cell r="CB759" t="str">
            <v>POSITIVA</v>
          </cell>
          <cell r="CC759" t="str">
            <v>TECNICO LABORAL POR COMPETENCIAS AUXILIAR ADTIVO EN SALUD</v>
          </cell>
          <cell r="CD759"/>
          <cell r="CE759"/>
          <cell r="CF759"/>
          <cell r="CG759"/>
          <cell r="CH759" t="str">
            <v>CO1.PCCNTR.4576981</v>
          </cell>
          <cell r="CI759"/>
          <cell r="CJ759"/>
          <cell r="CK759"/>
          <cell r="CL759"/>
          <cell r="CM759"/>
          <cell r="CN759"/>
          <cell r="CO759"/>
        </row>
        <row r="760">
          <cell r="C760">
            <v>925</v>
          </cell>
          <cell r="D760" t="str">
            <v>ADRES-CPS-925-2023</v>
          </cell>
          <cell r="E760" t="str">
            <v>CONTRATACION DIRECTA</v>
          </cell>
          <cell r="F760" t="str">
            <v>PRESTACION DE SERVICIOS PROFESIONALES</v>
          </cell>
          <cell r="G760" t="str">
            <v>INICIAL</v>
          </cell>
          <cell r="H760">
            <v>45146</v>
          </cell>
          <cell r="I760" t="str">
            <v>NYDIA IRAIDA ROMERO RODRIGUEZ</v>
          </cell>
          <cell r="J760" t="str">
            <v>CC</v>
          </cell>
          <cell r="K760">
            <v>1018464991</v>
          </cell>
          <cell r="L760">
            <v>1</v>
          </cell>
          <cell r="M760" t="str">
            <v>Bogotá</v>
          </cell>
          <cell r="N760" t="str">
            <v>N</v>
          </cell>
          <cell r="O760" t="str">
            <v>N/A</v>
          </cell>
          <cell r="P760" t="str">
            <v>N/A</v>
          </cell>
          <cell r="Q760" t="str">
            <v>N/A</v>
          </cell>
          <cell r="R760">
            <v>45147</v>
          </cell>
          <cell r="S760">
            <v>45291</v>
          </cell>
          <cell r="T760">
            <v>144</v>
          </cell>
          <cell r="U760">
            <v>45291</v>
          </cell>
          <cell r="V760">
            <v>7</v>
          </cell>
          <cell r="W760" t="str">
            <v>Prestar servicios profesionales especializados a la Dirección de Otras Prestaciones dentro del procedimiento de Determinación del Deudor realizando acompañamiento en las validaciones financieras de los procesos de reconocimiento y pago de servicios y tecnologías en salud no financiadas con la UPC,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v>
          </cell>
          <cell r="X760" t="str">
            <v>1. Identificar y determinar los dineros pagados por la ADRES, a los beneficiarios de las víctimas de accidentes de tránsito o a las IPS, cuando el vehículo automotor NO está amparado por el Seguro Obligatorio de Accidentes de Tránsito - SOAT, porque no lo adquirió, esta vencido o es ineficaz, a partir del pago efectivo de las reclamaciones, para dar inicio al proceso de determinación del deudor. 2. Operativizar el proceso de determinación del deudor en la Dirección de Otras Prestaciones, para dar recomendaciones que optimicen el recurso humano y tecnológico disponible. 3. Proponer a la Dirección de Otras Prestaciones las especificaciones técnicas desde la operación del proceso de determinación del deudor para la implementación por parte de la Dirección de Gestión de Tecnologías de Información y las Comunicaciones del sistema de información. 4. Elaborar informes de balance bimensual del trámite de determinación del deudor y realizar recomendaciones para la mejora continua. 5. Brindar apoyo en la revisión o elaboración de los insumos que se requieran en los trámites del proceso de determinación del deudor. 6. Apoyar en la elaboración o revisión de las respuestas de petición, respuestas a los entes de control, actos administrativos, insumos, informes, bases de datos y demás documentos que se requieran en los procesos de determinación del deudor. 7. Participar en las reuniones en que se solicite su asistencia por la relación de los temas a tratar con las actividades del objeto contractual, así como en las capacitaciones y/o mesas de trabajo programadas. 8. Identificar posibles reconocimientos sin justa causa por atenciones en salud e indemnizaciones por accidentes de tránsito ocasionados por vehículos sin identificar o sin SOAT, eventos terroristas y catástrofes de origen natural, así como por los servicios y tecnologías en salud no financiados con la UPC, los cuales servirán de insumo para dar inicio a los procesos de reintegro de recursos a que haya lugar. 9. Realizar análisis financiero del impacto de proyectos de ley, actos legislativos, leyes y actos administrativos para los asuntos asignados a la DOP. 10. Las demás actividades que se deriven del objeto y naturaleza del contrato, que para el efecto le asigne la Dirección de Otras Prestaciones</v>
          </cell>
          <cell r="Z760">
            <v>93151501</v>
          </cell>
          <cell r="AA760">
            <v>56899310</v>
          </cell>
          <cell r="AB760">
            <v>56899310</v>
          </cell>
          <cell r="AM760">
            <v>10345329</v>
          </cell>
          <cell r="AQ760" t="str">
            <v>N/A</v>
          </cell>
          <cell r="AR760">
            <v>843</v>
          </cell>
          <cell r="AS760">
            <v>45131</v>
          </cell>
          <cell r="AT760">
            <v>56899310</v>
          </cell>
          <cell r="AU760">
            <v>15439</v>
          </cell>
          <cell r="AV760">
            <v>45146</v>
          </cell>
          <cell r="AW760">
            <v>56899310</v>
          </cell>
          <cell r="AX760" t="str">
            <v>A-02-02-02-008-003-01</v>
          </cell>
          <cell r="AY760" t="str">
            <v>SERVICIOS DE CONSULTORÍA EN ADMINISTRACIÓN Y SERVICIOS DE GESTIÓN; SERVICIOS DE TECNOLOGÍA DE LA INFORMACIÓN</v>
          </cell>
          <cell r="AZ760" t="str">
            <v>SEGUROS DEL ESTADO</v>
          </cell>
          <cell r="BA760" t="str">
            <v>96-46-101014849</v>
          </cell>
          <cell r="BB760">
            <v>45146</v>
          </cell>
          <cell r="BC760" t="str">
            <v>CUMPLIMIENTO</v>
          </cell>
          <cell r="BD760">
            <v>25</v>
          </cell>
          <cell r="BE760">
            <v>14224827.5</v>
          </cell>
          <cell r="BF760">
            <v>45146</v>
          </cell>
          <cell r="BG760">
            <v>45147</v>
          </cell>
          <cell r="BH760">
            <v>45479</v>
          </cell>
          <cell r="BI760">
            <v>45147</v>
          </cell>
          <cell r="BJ760" t="str">
            <v>D. OTRAS PRESTACIONES</v>
          </cell>
          <cell r="BK760" t="str">
            <v>MAURICIO ANDRES GONZALEZ ANTOLINEZ</v>
          </cell>
          <cell r="BM760">
            <v>80074021</v>
          </cell>
          <cell r="BN760" t="str">
            <v>GRUPO DE GESTIÓN DE RECONOCIMIENTOS</v>
          </cell>
          <cell r="BO760" t="str">
            <v>GESTOR DE OPERACIONES</v>
          </cell>
          <cell r="BP760" t="str">
            <v>DIANA MARCELA SERRANO ASPRILLA</v>
          </cell>
          <cell r="BQ760" t="str">
            <v>EN EJECUCION</v>
          </cell>
          <cell r="BR760" t="str">
            <v>FEMENINO</v>
          </cell>
          <cell r="BS760" t="str">
            <v>Bogotá</v>
          </cell>
          <cell r="BT760" t="str">
            <v>carrera 51 # 44b-34</v>
          </cell>
          <cell r="BU760">
            <v>3213713299</v>
          </cell>
          <cell r="BV760" t="str">
            <v>nyrome35@gmail.com</v>
          </cell>
          <cell r="BW760">
            <v>34390</v>
          </cell>
          <cell r="BX760">
            <v>45247</v>
          </cell>
          <cell r="BY760">
            <v>29</v>
          </cell>
          <cell r="BZ760" t="str">
            <v>FAMISANAR</v>
          </cell>
          <cell r="CA760" t="str">
            <v>COLPENSIONES</v>
          </cell>
          <cell r="CB760" t="str">
            <v>POSITIVA</v>
          </cell>
          <cell r="CC760" t="str">
            <v>ECONOMIA-MAESTRÍA EN ECONOMÍA DE LAS POLÍTICAS PÚBLICAS</v>
          </cell>
        </row>
        <row r="761">
          <cell r="C761">
            <v>332</v>
          </cell>
          <cell r="D761" t="str">
            <v>ADRES-CPS-332-2023</v>
          </cell>
          <cell r="E761" t="str">
            <v>CONTRATACION DIRECTA</v>
          </cell>
          <cell r="F761" t="str">
            <v>PRESTACION DE SERVICIOS DE APOYO A LA GESTION</v>
          </cell>
          <cell r="G761" t="str">
            <v>INICIAL</v>
          </cell>
          <cell r="H761">
            <v>44964</v>
          </cell>
          <cell r="I761" t="str">
            <v>PAOLA ANDREA TORRES SANCHEZ</v>
          </cell>
          <cell r="J761" t="str">
            <v>CC</v>
          </cell>
          <cell r="K761">
            <v>1031143830</v>
          </cell>
          <cell r="L761">
            <v>4</v>
          </cell>
          <cell r="M761" t="str">
            <v>Bogotá</v>
          </cell>
          <cell r="N761" t="str">
            <v>N</v>
          </cell>
          <cell r="O761" t="str">
            <v>N/A</v>
          </cell>
          <cell r="P761" t="str">
            <v>N/A</v>
          </cell>
          <cell r="Q761" t="str">
            <v>N/A</v>
          </cell>
          <cell r="R761">
            <v>44965</v>
          </cell>
          <cell r="S761">
            <v>45084</v>
          </cell>
          <cell r="T761">
            <v>119</v>
          </cell>
          <cell r="U761">
            <v>45084</v>
          </cell>
          <cell r="V761" t="str">
            <v>15 TFTL/TL+4 ME O 6 SES+4 ME</v>
          </cell>
          <cell r="W761"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61"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761">
            <v>288</v>
          </cell>
          <cell r="Z761">
            <v>93151501</v>
          </cell>
          <cell r="AA761">
            <v>16193852</v>
          </cell>
          <cell r="AB761">
            <v>16193852</v>
          </cell>
          <cell r="AC761"/>
          <cell r="AD761"/>
          <cell r="AE761"/>
          <cell r="AF761"/>
          <cell r="AG761"/>
          <cell r="AH761"/>
          <cell r="AI761"/>
          <cell r="AJ761"/>
          <cell r="AK761"/>
          <cell r="AL761"/>
          <cell r="AM761">
            <v>4048463</v>
          </cell>
          <cell r="AN761"/>
          <cell r="AO761"/>
          <cell r="AP761"/>
          <cell r="AQ761" t="str">
            <v>N/A</v>
          </cell>
          <cell r="AR761">
            <v>432</v>
          </cell>
          <cell r="AS761">
            <v>44936</v>
          </cell>
          <cell r="AT761">
            <v>615366376</v>
          </cell>
          <cell r="AU761">
            <v>2530</v>
          </cell>
          <cell r="AV761">
            <v>44965</v>
          </cell>
          <cell r="AW761">
            <v>16193852</v>
          </cell>
          <cell r="AX761" t="str">
            <v>A-02-02-02-008-003-01</v>
          </cell>
          <cell r="AY761" t="str">
            <v>SERVICIOS DE CONSULTORÍA EN ADMINISTRACIÓN Y SERVICIOS DE GESTIÓN; SERVICIOS DE TECNOLOGÍA DE LA INFORMACIÓN</v>
          </cell>
          <cell r="AZ761" t="str">
            <v>EQUIDAD SEGUROS</v>
          </cell>
          <cell r="BA761" t="str">
            <v>14-46-101087029</v>
          </cell>
          <cell r="BB761">
            <v>44965</v>
          </cell>
          <cell r="BC761" t="str">
            <v>CUMPLIMIENTO</v>
          </cell>
          <cell r="BD761">
            <v>25</v>
          </cell>
          <cell r="BE761">
            <v>4048463</v>
          </cell>
          <cell r="BF761">
            <v>44964</v>
          </cell>
          <cell r="BG761">
            <v>44965</v>
          </cell>
          <cell r="BH761">
            <v>45277</v>
          </cell>
          <cell r="BI761">
            <v>44964</v>
          </cell>
          <cell r="BJ761" t="str">
            <v>D. OTRAS PRESTACIONES</v>
          </cell>
          <cell r="BK761" t="str">
            <v>MAURICIO ANDRES GONZALEZ ANTOLINEZ-JHAN PIERO CAMPOS CUELLAR RAD 20231450026523 DEL 2 AL 23 DE MAYO DE 2023</v>
          </cell>
          <cell r="BL761"/>
          <cell r="BM761">
            <v>80074021</v>
          </cell>
          <cell r="BN761" t="str">
            <v>GRUPO DE GESTIÓN DE RECONOCIMIENTOS</v>
          </cell>
          <cell r="BO761" t="str">
            <v>GESTOR DE OPERACIONES</v>
          </cell>
          <cell r="BP761" t="str">
            <v>JOSE WILLMAN TORRRES GOMEZ</v>
          </cell>
          <cell r="BQ761" t="str">
            <v>TERMINADO</v>
          </cell>
          <cell r="BR761" t="str">
            <v>FEMENINO</v>
          </cell>
          <cell r="BS761" t="str">
            <v>Bogotá</v>
          </cell>
          <cell r="BT761" t="str">
            <v>CRA 102 No 154 - 30</v>
          </cell>
          <cell r="BU761">
            <v>3138957847</v>
          </cell>
          <cell r="BV761" t="str">
            <v>paolitatorres1992@hotmail.com</v>
          </cell>
          <cell r="BW761">
            <v>33961</v>
          </cell>
          <cell r="BX761">
            <v>45247</v>
          </cell>
          <cell r="BY761">
            <v>30</v>
          </cell>
          <cell r="BZ761" t="str">
            <v>SANITAS</v>
          </cell>
          <cell r="CA761" t="str">
            <v>PROTECCION</v>
          </cell>
          <cell r="CB761" t="str">
            <v>POSITIVA</v>
          </cell>
          <cell r="CC761" t="str">
            <v>TECNICO EN ASISTENCIA ADTIVA</v>
          </cell>
          <cell r="CD761"/>
          <cell r="CE761"/>
          <cell r="CF761"/>
          <cell r="CG761"/>
          <cell r="CH761" t="str">
            <v>CO1.PCCNTR.4550595</v>
          </cell>
          <cell r="CI761"/>
          <cell r="CJ761"/>
          <cell r="CK761"/>
          <cell r="CL761"/>
          <cell r="CM761"/>
          <cell r="CN761"/>
          <cell r="CO761"/>
        </row>
        <row r="762">
          <cell r="C762">
            <v>432</v>
          </cell>
          <cell r="D762" t="str">
            <v>ADRES-CPS-432-2023</v>
          </cell>
          <cell r="E762" t="str">
            <v>CONTRATACION DIRECTA</v>
          </cell>
          <cell r="F762" t="str">
            <v>PRESTACION DE SERVICIOS DE APOYO A LA GESTION</v>
          </cell>
          <cell r="G762" t="str">
            <v>INICIAL</v>
          </cell>
          <cell r="H762">
            <v>45040</v>
          </cell>
          <cell r="I762" t="str">
            <v>OLFA NUBIA OSORIO DAZA</v>
          </cell>
          <cell r="J762" t="str">
            <v>CC</v>
          </cell>
          <cell r="K762">
            <v>52764657</v>
          </cell>
          <cell r="L762">
            <v>6</v>
          </cell>
          <cell r="M762" t="str">
            <v>Bogotá</v>
          </cell>
          <cell r="N762" t="str">
            <v>N</v>
          </cell>
          <cell r="O762" t="str">
            <v>N/A</v>
          </cell>
          <cell r="P762" t="str">
            <v>N/A</v>
          </cell>
          <cell r="Q762" t="str">
            <v>N/A</v>
          </cell>
          <cell r="R762">
            <v>45044</v>
          </cell>
          <cell r="S762">
            <v>45291</v>
          </cell>
          <cell r="T762">
            <v>247</v>
          </cell>
          <cell r="U762">
            <v>45291</v>
          </cell>
          <cell r="V762" t="str">
            <v>15 TFTL/TL+4 ME O 6 SES+4 ME</v>
          </cell>
          <cell r="W762"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62"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762">
            <v>93151501</v>
          </cell>
          <cell r="AA762">
            <v>38460399</v>
          </cell>
          <cell r="AB762">
            <v>38460399</v>
          </cell>
          <cell r="AM762">
            <v>4048463</v>
          </cell>
          <cell r="AQ762" t="str">
            <v>N/A</v>
          </cell>
          <cell r="AR762">
            <v>605</v>
          </cell>
          <cell r="AS762">
            <v>45016</v>
          </cell>
          <cell r="AT762">
            <v>1999940748</v>
          </cell>
          <cell r="AU762">
            <v>6254</v>
          </cell>
          <cell r="AV762">
            <v>45041</v>
          </cell>
          <cell r="AW762">
            <v>38460399</v>
          </cell>
          <cell r="AX762" t="str">
            <v>A-02-02-02-008-003-01</v>
          </cell>
          <cell r="AY762" t="str">
            <v>SERVICIOS DE CONSULTORÍA EN ADMINISTRACIÓN Y SERVICIOS DE GESTIÓN; SERVICIOS DE TECNOLOGÍA DE LA INFORMACIÓN</v>
          </cell>
          <cell r="AZ762" t="str">
            <v>SEGUROS DEL ESTADO</v>
          </cell>
          <cell r="BA762" t="str">
            <v>14-44-101180890</v>
          </cell>
          <cell r="BB762">
            <v>45042</v>
          </cell>
          <cell r="BC762" t="str">
            <v>CUMPLIMIENTO</v>
          </cell>
          <cell r="BD762">
            <v>25</v>
          </cell>
          <cell r="BE762">
            <v>9615099.75</v>
          </cell>
          <cell r="BF762">
            <v>45040</v>
          </cell>
          <cell r="BG762">
            <v>45044</v>
          </cell>
          <cell r="BH762">
            <v>45483</v>
          </cell>
          <cell r="BI762">
            <v>45041</v>
          </cell>
          <cell r="BJ762" t="str">
            <v>D. OTRAS PRESTACIONES</v>
          </cell>
          <cell r="BK762" t="str">
            <v>JULIAN ANDRES BURITICA MEJIA-EDINSON MAURICIO HERNANDEZ MANRIQUE RAD 20236400056443 A PARTIR DEL 11 AL 29 DE SEPTIEMBRE</v>
          </cell>
          <cell r="BM762">
            <v>1078366532</v>
          </cell>
          <cell r="BN762" t="str">
            <v>GRUPO DE GESTIÓN DE RECONOCIMIENTOS</v>
          </cell>
          <cell r="BO762" t="str">
            <v>GESTOR DE OPERACIONES</v>
          </cell>
          <cell r="BP762" t="str">
            <v>ESPERANZA RODRIGUEZ ROLDAN</v>
          </cell>
          <cell r="BQ762" t="str">
            <v>EN EJECUCION</v>
          </cell>
          <cell r="BX762">
            <v>45247</v>
          </cell>
          <cell r="BY762">
            <v>123</v>
          </cell>
        </row>
        <row r="763">
          <cell r="C763">
            <v>410</v>
          </cell>
          <cell r="D763" t="str">
            <v>ADRES-CPS-410-2023</v>
          </cell>
          <cell r="E763" t="str">
            <v>CONTRATACION DIRECTA</v>
          </cell>
          <cell r="F763" t="str">
            <v>PRESTACION DE SERVICIOS PROFESIONALES</v>
          </cell>
          <cell r="G763" t="str">
            <v>INICIAL</v>
          </cell>
          <cell r="H763">
            <v>45036</v>
          </cell>
          <cell r="I763" t="str">
            <v>OLGA LUCIA RUA GARZÓN</v>
          </cell>
          <cell r="J763" t="str">
            <v>CC</v>
          </cell>
          <cell r="K763">
            <v>52834852</v>
          </cell>
          <cell r="L763">
            <v>7</v>
          </cell>
          <cell r="M763" t="str">
            <v>Bogotá</v>
          </cell>
          <cell r="N763" t="str">
            <v>N</v>
          </cell>
          <cell r="O763" t="str">
            <v>N/A</v>
          </cell>
          <cell r="P763" t="str">
            <v>N/A</v>
          </cell>
          <cell r="Q763" t="str">
            <v>N/A</v>
          </cell>
          <cell r="R763">
            <v>45040</v>
          </cell>
          <cell r="S763">
            <v>45291</v>
          </cell>
          <cell r="T763">
            <v>251</v>
          </cell>
          <cell r="U763">
            <v>45291</v>
          </cell>
          <cell r="V763" t="str">
            <v>13 TP+25 MEP</v>
          </cell>
          <cell r="W763"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6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763">
            <v>480</v>
          </cell>
          <cell r="Z763">
            <v>93151501</v>
          </cell>
          <cell r="AA763">
            <v>49236477</v>
          </cell>
          <cell r="AB763">
            <v>49236477</v>
          </cell>
          <cell r="AM763">
            <v>5182787</v>
          </cell>
          <cell r="AQ763" t="str">
            <v>N/A</v>
          </cell>
          <cell r="AR763">
            <v>604</v>
          </cell>
          <cell r="AS763">
            <v>45016</v>
          </cell>
          <cell r="AT763">
            <v>2806479189</v>
          </cell>
          <cell r="AU763">
            <v>6172</v>
          </cell>
          <cell r="AV763">
            <v>45037</v>
          </cell>
          <cell r="AW763">
            <v>49236477</v>
          </cell>
          <cell r="AX763" t="str">
            <v>A-02-02-02-008-003-01</v>
          </cell>
          <cell r="AY763" t="str">
            <v>SERVICIOS DE CONSULTORÍA EN ADMINISTRACIÓN Y SERVICIOS DE GESTIÓN; SERVICIOS DE TECNOLOGÍA DE LA INFORMACIÓN</v>
          </cell>
          <cell r="AZ763" t="str">
            <v>SEGUROS DEL ESTADO</v>
          </cell>
          <cell r="BA763" t="str">
            <v>14-44-101180460</v>
          </cell>
          <cell r="BB763">
            <v>45037</v>
          </cell>
          <cell r="BC763" t="str">
            <v>CUMPLIMIENTO</v>
          </cell>
          <cell r="BD763">
            <v>25</v>
          </cell>
          <cell r="BE763">
            <v>12309119.25</v>
          </cell>
          <cell r="BF763">
            <v>45036</v>
          </cell>
          <cell r="BG763">
            <v>45037</v>
          </cell>
          <cell r="BH763">
            <v>45474</v>
          </cell>
          <cell r="BI763">
            <v>45038</v>
          </cell>
          <cell r="BJ763" t="str">
            <v>D. OTRAS PRESTACIONES</v>
          </cell>
          <cell r="BK763" t="str">
            <v>JHAN PIERO CAMPOS CUELLAR</v>
          </cell>
          <cell r="BM763">
            <v>1093755452</v>
          </cell>
          <cell r="BN763" t="str">
            <v>GRUPO DE VERIFICACIÓN Y AUDITORÍA DE CUENTAS</v>
          </cell>
          <cell r="BO763" t="str">
            <v>GESTOR DE OPERACIONES</v>
          </cell>
          <cell r="BP763" t="str">
            <v>ROSA ELIANA RODRIGUEZ BERNAL</v>
          </cell>
          <cell r="BQ763" t="str">
            <v>EN EJECUCION</v>
          </cell>
          <cell r="BR763" t="str">
            <v>FEMENINO</v>
          </cell>
          <cell r="BS763" t="str">
            <v>Bogotá</v>
          </cell>
          <cell r="BT763" t="str">
            <v>Cra 81 C 51 A 52 sur casa carmelo kennedy</v>
          </cell>
          <cell r="BU763">
            <v>9017829</v>
          </cell>
          <cell r="BV763" t="str">
            <v>olgarua1220@hotmail.com</v>
          </cell>
          <cell r="BW763">
            <v>29575</v>
          </cell>
          <cell r="BX763">
            <v>45247</v>
          </cell>
          <cell r="BY763">
            <v>42</v>
          </cell>
          <cell r="BZ763" t="str">
            <v>FAMISANAR</v>
          </cell>
          <cell r="CA763" t="str">
            <v>COLPENSIONES</v>
          </cell>
          <cell r="CB763" t="str">
            <v>POSITIVA</v>
          </cell>
          <cell r="CC763" t="str">
            <v>ABOGADA</v>
          </cell>
          <cell r="CH763" t="str">
            <v>CO1.PCCNTR.4885790</v>
          </cell>
        </row>
        <row r="764">
          <cell r="C764">
            <v>542</v>
          </cell>
          <cell r="D764" t="str">
            <v>ADRES-CPS-542-2023</v>
          </cell>
          <cell r="E764" t="str">
            <v>CONTRATACION DIRECTA</v>
          </cell>
          <cell r="F764" t="str">
            <v>PRESTACION DE SERVICIOS PROFESIONALES</v>
          </cell>
          <cell r="G764" t="str">
            <v>INICIAL</v>
          </cell>
          <cell r="H764">
            <v>45064</v>
          </cell>
          <cell r="I764" t="str">
            <v>OLGA PATRICIA VERGARA GORDILLO</v>
          </cell>
          <cell r="J764" t="str">
            <v>CC</v>
          </cell>
          <cell r="K764">
            <v>1019065255</v>
          </cell>
          <cell r="L764">
            <v>0</v>
          </cell>
          <cell r="M764" t="str">
            <v>Bogotá</v>
          </cell>
          <cell r="N764" t="str">
            <v>N</v>
          </cell>
          <cell r="O764" t="str">
            <v>N/A</v>
          </cell>
          <cell r="P764" t="str">
            <v>N/A</v>
          </cell>
          <cell r="Q764" t="str">
            <v>N/A</v>
          </cell>
          <cell r="R764">
            <v>45065</v>
          </cell>
          <cell r="S764">
            <v>45291</v>
          </cell>
          <cell r="T764">
            <v>226</v>
          </cell>
          <cell r="U764">
            <v>45291</v>
          </cell>
          <cell r="W764" t="str">
            <v>Prestar sus servicios profesionales en la Oficina Asesora Jurídica para tramitar las acciones constitucionales y demás asuntos derivados de éstas, que se instauren contra la Administradora de los Recursos del Sistema General de Seguridad Social en Salud - ADRES o contra el entonces FOSYGA</v>
          </cell>
          <cell r="X764" t="str">
            <v>a) En relación con acciones de tutela. 
1.	Apoyar en la clasificación de los radicados relacionados con acciones de tutela que le sean asignadas para trámite.
2.	Solicitar los insumos técnicos a las distintas áreas de la ADRES o de entidades diferentes a ella en las accio-nes de tutela asignadas. 
3.	Proyectar las respuestas a los requerimientos de las autoridades judiciales o administrativas que le sean asig-nados conforme a los parámetros institucionales establecidos y dentro de los términos otorgados para ello. 
4.	Proyectar las impugnaciones contra las providencias o fallos adversos a la ADRES, dentro de los términos legales establecidos para ello. 
5.	Brindar apoyo jurídico en los incidentes de desacato que se promuevan en las acciones de tutela que le hu-biesen sido asignadas por la Coordinación
6.	Archivar los radicados de tutela que no necesiten trámite, de acuerdo con los parámetros institucionales esta-blecido.
7.	Hacer la vigilancia judicial de las acciones de tutela que le sean asignadas 
8.	Realizar seguimiento al cumplimiento de sentencias de tutela que impongan obligación a la ADRES, remitien-do las constancias o soportes correspondientes. 
b) En relación con otras acciones constitucionales 
10.	Ejercer la representación judicial y extrajudicial en las acciones Constituciones que le sean asignados durante la ejecución del contrato dentro de los términos legales. 
11.	Proyectar la contestación de las respectivas demandas en las acciones constituciones en que sea parte la ADRES, y que le sean asignadas, aportando las respectivas pruebas. 
12.	Proyectar e interponer dentro de los términos legales, los recursos contra las providencias o fallos adversos a la ADRES. 
13.	Tramitar los incidentes que se presenten en las acciones Constituciones que le sean asignadas. 
14.	Responder los requerimientos de autoridades competentes, relacionados con las acciones constitucionales que le sean asignadas.
15.	Asistir a las audiencias que se surtan dentro de las acciones constitucionales y que le sean asignadas.
16.	Ejercer la vigilancia judicial de las acciones constitucionales en que sea parte la ADRES y que le sean asig-nadas. 
17.	Mantener y custodiar los expedientes a cargo dentro de los cuales deberá reposar todas las actuaciones surti-das, sean o no de carácter judicial, pero que tengan relación con las acciones populares y de grupo en que sea parte la ADRES, y que le sean asignadas. 
18.	Comunicar en oportunidad la terminación de los procesos a su cargo, las sentencias de carácter condenatorio, con el fin de que la ADRES pueda proceder al pronto al cumplimiento o pago de estas, cuando a ello hubiere lugar. 
19.	Apoyar en la suscripción de acuerdos conciliatorios, siempre y cuando sean procedentes y favorables para ADRES, previa aprobación del Comité de Conciliación. 
20.	Presentar dentro del término las acciones de repetición para estudio y decisión del comité.
21.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22.	Elaborar y actualizar las fichas que serán presentadas para el estudio en los comités de conciliación, de con-formidad con los instructivos que la Agencia Nacional de Defensa Jurídica del Estado expida para tal fin.
23.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24.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25.	Realizar los desplazamientos que se requieran para el desarrollo de sus obligaciones conforme con la solici-tud de la Oficina Asesora Jurídica. Para lo anterior, la ADRES realizará de forma previa el trámite presupuestal y administrativo correspondiente. 
26.	Entregar al finalizar el plazo de ejecución del contrato, soporte generado por el Sistema de Gestión Documen-tal que para el efecto tenga implementada la ADRES, en el cual se evidencia que la documentación asignada se encuentra tramitada. 
27.	Apoyar la proyección de respuestas a los derechos de petición, consultas, observaciones y solicitudes que sean competencia de Oficina Asesora Jurídica, dentro del término otorgado por la ley.
28.	Cumplir con las demás actividades que se deriven del objeto y naturaleza del presente contrato</v>
          </cell>
          <cell r="Z764">
            <v>93151501</v>
          </cell>
          <cell r="AA764">
            <v>34092336</v>
          </cell>
          <cell r="AB764">
            <v>34092336</v>
          </cell>
          <cell r="AM764">
            <v>4261542</v>
          </cell>
          <cell r="AQ764" t="str">
            <v>N/A</v>
          </cell>
          <cell r="AR764">
            <v>663</v>
          </cell>
          <cell r="AS764">
            <v>45056</v>
          </cell>
          <cell r="AT764">
            <v>102277008</v>
          </cell>
          <cell r="AU764">
            <v>8145</v>
          </cell>
          <cell r="AV764">
            <v>45065</v>
          </cell>
          <cell r="AW764">
            <v>34092336</v>
          </cell>
          <cell r="AX764" t="str">
            <v>A-02-02-02-008-002-01</v>
          </cell>
          <cell r="AY764" t="str">
            <v>SERVICIOS JURÍDICOS</v>
          </cell>
          <cell r="AZ764" t="str">
            <v>SEGUROS DEL ESTADO</v>
          </cell>
          <cell r="BA764" t="str">
            <v>21-46-101068650</v>
          </cell>
          <cell r="BB764">
            <v>45064</v>
          </cell>
          <cell r="BC764" t="str">
            <v>CUMPLIMIENTO</v>
          </cell>
          <cell r="BD764">
            <v>25</v>
          </cell>
          <cell r="BE764">
            <v>8523084</v>
          </cell>
          <cell r="BF764">
            <v>45064</v>
          </cell>
          <cell r="BG764">
            <v>45064</v>
          </cell>
          <cell r="BH764">
            <v>45478</v>
          </cell>
          <cell r="BI764">
            <v>45065</v>
          </cell>
          <cell r="BJ764" t="str">
            <v>O. ASESORA JURIDICA</v>
          </cell>
          <cell r="BK764" t="str">
            <v>JULIO EDUARDO RODRIGUEZ ALVARADO</v>
          </cell>
          <cell r="BL764"/>
          <cell r="BM764">
            <v>1085251376</v>
          </cell>
          <cell r="BN764" t="str">
            <v>GRUPO DE ACCIONES CONSTITUCIONALES Y TUTELAS</v>
          </cell>
          <cell r="BO764" t="str">
            <v>COORDINADOR</v>
          </cell>
          <cell r="BP764" t="str">
            <v>JUAN CAMILO MARTINEZ RODRIGUEZ</v>
          </cell>
          <cell r="BQ764" t="str">
            <v>EN EJECUCION</v>
          </cell>
          <cell r="BX764">
            <v>45247</v>
          </cell>
        </row>
        <row r="765">
          <cell r="C765">
            <v>239</v>
          </cell>
          <cell r="D765" t="str">
            <v>ADRES-CPS-239-2023</v>
          </cell>
          <cell r="E765" t="str">
            <v>CONTRATACION DIRECTA</v>
          </cell>
          <cell r="F765" t="str">
            <v>PRESTACION DE SERVICIOS PROFESIONALES</v>
          </cell>
          <cell r="G765" t="str">
            <v>INICIAL</v>
          </cell>
          <cell r="H765">
            <v>44953</v>
          </cell>
          <cell r="I765" t="str">
            <v>EDWIN RICARDO FUENTES CANO</v>
          </cell>
          <cell r="J765" t="str">
            <v>CC</v>
          </cell>
          <cell r="K765">
            <v>1032356824</v>
          </cell>
          <cell r="L765">
            <v>8</v>
          </cell>
          <cell r="M765" t="str">
            <v>Bogotá</v>
          </cell>
          <cell r="N765" t="str">
            <v>N</v>
          </cell>
          <cell r="O765" t="str">
            <v>N/A</v>
          </cell>
          <cell r="P765" t="str">
            <v>N/A</v>
          </cell>
          <cell r="Q765" t="str">
            <v>N/A</v>
          </cell>
          <cell r="R765">
            <v>44958</v>
          </cell>
          <cell r="S765">
            <v>45077</v>
          </cell>
          <cell r="T765">
            <v>119</v>
          </cell>
          <cell r="U765">
            <v>45077</v>
          </cell>
          <cell r="V765">
            <v>12</v>
          </cell>
          <cell r="W765"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765"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CraM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Y765">
            <v>200</v>
          </cell>
          <cell r="Z765">
            <v>93151501</v>
          </cell>
          <cell r="AA765">
            <v>24036752</v>
          </cell>
          <cell r="AB765">
            <v>24036752</v>
          </cell>
          <cell r="AM765">
            <v>6009188</v>
          </cell>
          <cell r="AQ765" t="str">
            <v>N/A</v>
          </cell>
          <cell r="AR765">
            <v>433</v>
          </cell>
          <cell r="AS765">
            <v>44936</v>
          </cell>
          <cell r="AT765">
            <v>168257264</v>
          </cell>
          <cell r="AU765">
            <v>902</v>
          </cell>
          <cell r="AV765">
            <v>44956</v>
          </cell>
          <cell r="AW765">
            <v>24036752</v>
          </cell>
          <cell r="AX765" t="str">
            <v>A-02-02-02-008-003-01</v>
          </cell>
          <cell r="AY765" t="str">
            <v>SERVICIOS DE CONSULTORÍA EN ADMINISTRACIÓN Y SERVICIOS DE GESTIÓN; SERVICIOS DE TECNOLOGÍA DE LA INFORMACIÓN</v>
          </cell>
          <cell r="AZ765" t="str">
            <v>SEGUROS DEL ESTADO</v>
          </cell>
          <cell r="BA765" t="str">
            <v>14-44-101172987</v>
          </cell>
          <cell r="BB765">
            <v>44956</v>
          </cell>
          <cell r="BC765" t="str">
            <v>CUMPLIMIENTO</v>
          </cell>
          <cell r="BD765">
            <v>25</v>
          </cell>
          <cell r="BE765">
            <v>6009188</v>
          </cell>
          <cell r="BF765">
            <v>44953</v>
          </cell>
          <cell r="BG765">
            <v>44958</v>
          </cell>
          <cell r="BH765">
            <v>45270</v>
          </cell>
          <cell r="BI765">
            <v>44956</v>
          </cell>
          <cell r="BJ765" t="str">
            <v>D. OTRAS PRESTACIONES</v>
          </cell>
          <cell r="BK765" t="str">
            <v>LORENA FABIOLA AMEZQUITA BECERRA</v>
          </cell>
          <cell r="BM765">
            <v>46458408</v>
          </cell>
          <cell r="BN765" t="str">
            <v>GRUPO DE GESTIÓN DE RECONOCIMIENTOS</v>
          </cell>
          <cell r="BO765" t="str">
            <v>GESTOR DE OPERACIONES</v>
          </cell>
          <cell r="BP765" t="str">
            <v>KARLA MAYELIS MENGUAL REDONDO</v>
          </cell>
          <cell r="BQ765" t="str">
            <v>TERMINADO</v>
          </cell>
          <cell r="BR765" t="str">
            <v>MASCULINO</v>
          </cell>
          <cell r="BS765" t="str">
            <v>Bogotá</v>
          </cell>
          <cell r="BT765" t="str">
            <v>Cra 47B - 69M 12 SUR</v>
          </cell>
          <cell r="BU765">
            <v>7171249</v>
          </cell>
          <cell r="BV765" t="str">
            <v>cordoba-75@hotmail.com</v>
          </cell>
          <cell r="BW765">
            <v>31355</v>
          </cell>
          <cell r="BX765">
            <v>45247</v>
          </cell>
          <cell r="BY765">
            <v>38</v>
          </cell>
          <cell r="BZ765" t="str">
            <v>SANITAS</v>
          </cell>
          <cell r="CA765" t="str">
            <v>PROTECCION</v>
          </cell>
          <cell r="CB765" t="str">
            <v>POSITIVA</v>
          </cell>
          <cell r="CC765" t="str">
            <v>ADM EMPRESAS-ESP EN GERENCIA DE
EMPRESAS</v>
          </cell>
          <cell r="CH765" t="str">
            <v>CO1.PCCNTR.4496158</v>
          </cell>
        </row>
        <row r="766">
          <cell r="C766">
            <v>677</v>
          </cell>
          <cell r="D766" t="str">
            <v>ADRES-CPS-677-2023</v>
          </cell>
          <cell r="E766" t="str">
            <v>CONTRATACION DIRECTA</v>
          </cell>
          <cell r="F766" t="str">
            <v>PRESTACION DE SERVICIOS DE APOYO A LA GESTION</v>
          </cell>
          <cell r="G766" t="str">
            <v>INICIAL</v>
          </cell>
          <cell r="H766">
            <v>45078</v>
          </cell>
          <cell r="I766" t="str">
            <v>OMAR CAMILO TAQUEZ QUINTERO</v>
          </cell>
          <cell r="J766" t="str">
            <v>CC</v>
          </cell>
          <cell r="K766">
            <v>80248183</v>
          </cell>
          <cell r="L766">
            <v>6</v>
          </cell>
          <cell r="M766" t="str">
            <v>Bogotá</v>
          </cell>
          <cell r="N766" t="str">
            <v>N</v>
          </cell>
          <cell r="O766" t="str">
            <v>N/A</v>
          </cell>
          <cell r="P766" t="str">
            <v>N/A</v>
          </cell>
          <cell r="Q766" t="str">
            <v>N/A</v>
          </cell>
          <cell r="R766">
            <v>45079</v>
          </cell>
          <cell r="S766">
            <v>45291</v>
          </cell>
          <cell r="T766">
            <v>212</v>
          </cell>
          <cell r="U766">
            <v>45291</v>
          </cell>
          <cell r="V766" t="str">
            <v>15 TFTL/TL+4 ME O 6 SES+4 ME</v>
          </cell>
          <cell r="W766"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66"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766">
            <v>82141504</v>
          </cell>
          <cell r="AA766">
            <v>32387704</v>
          </cell>
          <cell r="AB766">
            <v>32387704</v>
          </cell>
          <cell r="AM766">
            <v>4048463</v>
          </cell>
          <cell r="AQ766" t="str">
            <v>N/A</v>
          </cell>
          <cell r="AR766">
            <v>737</v>
          </cell>
          <cell r="AS766">
            <v>45064</v>
          </cell>
          <cell r="AT766">
            <v>485815560</v>
          </cell>
          <cell r="AU766">
            <v>10008</v>
          </cell>
          <cell r="AV766">
            <v>45079</v>
          </cell>
          <cell r="AW766">
            <v>32387704</v>
          </cell>
          <cell r="AX766" t="str">
            <v>A-02-02-02-008-003-01</v>
          </cell>
          <cell r="AY766" t="str">
            <v>SERVICIOS DE CONSULTORÍA EN ADMINISTRACIÓN Y SERVICIOS DE GESTIÓN; SERVICIOS DE TECNOLOGÍA DE LA INFORMACIÓN</v>
          </cell>
          <cell r="AZ766" t="str">
            <v>ASEGURADORA SOLIDARIA DE COLOMBIA</v>
          </cell>
          <cell r="BA766" t="str">
            <v>380-47-994000135744</v>
          </cell>
          <cell r="BB766">
            <v>45079</v>
          </cell>
          <cell r="BC766" t="str">
            <v>CUMPLIMIENTO</v>
          </cell>
          <cell r="BD766">
            <v>25</v>
          </cell>
          <cell r="BE766">
            <v>8096926</v>
          </cell>
          <cell r="BF766">
            <v>45078</v>
          </cell>
          <cell r="BG766">
            <v>45079</v>
          </cell>
          <cell r="BH766">
            <v>45476</v>
          </cell>
          <cell r="BI766">
            <v>45079</v>
          </cell>
          <cell r="BJ766" t="str">
            <v>D. OTRAS PRESTACIONES</v>
          </cell>
          <cell r="BK766" t="str">
            <v xml:space="preserve">HENRY CEPEDA VEGA-WILLIAM ENRIQUE TORRES RODRIGUEZ RAD 20236400061683 DEL 2 DE OCTUBRE AL 31 DE OCTUBRE </v>
          </cell>
          <cell r="BM766">
            <v>91151924</v>
          </cell>
          <cell r="BN766" t="str">
            <v>GRUPO DE VERIFICACIÓN Y AUDITORÍA DE CUENTAS</v>
          </cell>
          <cell r="BO766" t="str">
            <v>GESTOR DE OPERACIONES</v>
          </cell>
          <cell r="BP766" t="str">
            <v>JENNY CAROLINA GARCIA VARON</v>
          </cell>
          <cell r="BQ766" t="str">
            <v>EN EJECUCION</v>
          </cell>
        </row>
        <row r="767">
          <cell r="C767">
            <v>954</v>
          </cell>
          <cell r="D767" t="str">
            <v>ADRES-CPS-954-2023</v>
          </cell>
          <cell r="E767" t="str">
            <v>CONTRATACION DIRECTA</v>
          </cell>
          <cell r="F767" t="str">
            <v>PRESTACION DE SERVICIOS PROFESIONALES</v>
          </cell>
          <cell r="G767" t="str">
            <v>INICIAL</v>
          </cell>
          <cell r="H767">
            <v>45201</v>
          </cell>
          <cell r="I767" t="str">
            <v>OMAR FRANCISCO SANCHEZ VIVAS</v>
          </cell>
          <cell r="J767" t="str">
            <v>CC</v>
          </cell>
          <cell r="K767">
            <v>76323508</v>
          </cell>
          <cell r="L767"/>
          <cell r="M767" t="str">
            <v>Bogotá</v>
          </cell>
          <cell r="N767" t="str">
            <v>N</v>
          </cell>
          <cell r="O767" t="str">
            <v>N/A</v>
          </cell>
          <cell r="P767" t="str">
            <v>N/A</v>
          </cell>
          <cell r="Q767" t="str">
            <v>N/A</v>
          </cell>
          <cell r="R767">
            <v>45202</v>
          </cell>
          <cell r="S767">
            <v>45291</v>
          </cell>
          <cell r="T767">
            <v>89</v>
          </cell>
          <cell r="U767">
            <v>45291</v>
          </cell>
          <cell r="V767">
            <v>9</v>
          </cell>
          <cell r="W767" t="str">
            <v>Prestar servicios profesionales especializados de asesoría jurídica en las actividades de comunicaciones entre el congreso y la Entidad, así como el acompañamiento, seguimiento y apoyo en el Congreso de la República y el monitoreo de las modificaciones de orden lega</v>
          </cell>
          <cell r="X767" t="str">
            <v>1. Brindar asesoría jurídica en los asuntos que requiera la ADRES en las actividades desarrolladas en el Congreso de la República, así como asistir a las sesiones en el Congreso en los que se presenten actualizaciones y/o reformas normativas que afecten las funciones de cada una de las Direcciones de la Entidad. 2. Elaborar informes ejecutivos sobre el objeto, el estado actual y demás aspectos relevantes de los proyectos de Ley en trámite, que contengan modificaciones al marco regulatorio del sector salud y/o la operación de la ADRES. 3. Asesorar jurídicamente a la ADRES en la elaboración de respuestas a solicitudes del Congreso de la República sobre aspectos relacionados con la gestión y operación de las ADRES. 4. Asesorar a la Oficina Asesora Jurídica de la ADRES en el proceso de preparación y trámite de los textos legales y reglamentarios que se requieran en relación con la normativa legal aplicable al Sistema General de Seguridad Social en Salud. 5. Apoyar la proyección de conceptos frente a los proyectos de Ley que se encuentren en trámite durante cada legislatura que contengan modificaciones al marco regulatorio del sector salud y/o la operación de la ADRES, bajo la dirección del Ministerio de Salud y Protección Social. 6. Asistir a las reuniones y mesas de trabajo a que haya lugar, en las instalaciones de la ADRES o en el lugar que le sea indicado sobre temas de interés a cumplimiento del objeto contractual. 7. Elaborar un informe final de actividades al término del contrato. 8. Las demás actividades que se deriven del objeto y naturaleza del contrato</v>
          </cell>
          <cell r="Y767">
            <v>1007</v>
          </cell>
          <cell r="Z767">
            <v>80121610</v>
          </cell>
          <cell r="AA767">
            <v>37580792</v>
          </cell>
          <cell r="AB767">
            <v>37580792</v>
          </cell>
          <cell r="AC767"/>
          <cell r="AD767"/>
          <cell r="AE767"/>
          <cell r="AF767"/>
          <cell r="AG767"/>
          <cell r="AH767"/>
          <cell r="AI767"/>
          <cell r="AJ767"/>
          <cell r="AK767"/>
          <cell r="AL767"/>
          <cell r="AM767">
            <v>9395198</v>
          </cell>
          <cell r="AN767"/>
          <cell r="AO767"/>
          <cell r="AP767"/>
          <cell r="AQ767" t="str">
            <v>N/A</v>
          </cell>
          <cell r="AR767">
            <v>872</v>
          </cell>
          <cell r="AS767">
            <v>45188</v>
          </cell>
          <cell r="AT767">
            <v>37580792</v>
          </cell>
          <cell r="AU767">
            <v>25411</v>
          </cell>
          <cell r="AV767">
            <v>45201</v>
          </cell>
          <cell r="AW767">
            <v>37580792</v>
          </cell>
          <cell r="AX767" t="str">
            <v>A-02-02-02-008-002-01</v>
          </cell>
          <cell r="AY767" t="str">
            <v>SERVICIOS JURÍDICOS</v>
          </cell>
          <cell r="AZ767" t="str">
            <v>ASEGURADORA SOLIDARIA DE COLOMBIA</v>
          </cell>
          <cell r="BA767" t="str">
            <v>380 47 994000138343</v>
          </cell>
          <cell r="BB767">
            <v>45201</v>
          </cell>
          <cell r="BC767" t="str">
            <v>CUMPLIMIENTO</v>
          </cell>
          <cell r="BD767">
            <v>25</v>
          </cell>
          <cell r="BE767">
            <v>9395198</v>
          </cell>
          <cell r="BF767">
            <v>45201</v>
          </cell>
          <cell r="BG767">
            <v>45201</v>
          </cell>
          <cell r="BH767">
            <v>45478</v>
          </cell>
          <cell r="BI767">
            <v>45202</v>
          </cell>
          <cell r="BJ767" t="str">
            <v>O. ASESORA JURIDICA</v>
          </cell>
          <cell r="BK767" t="str">
            <v>NATHALY CONSTANZA ALVARADO NUÑEZ</v>
          </cell>
          <cell r="BL767"/>
          <cell r="BM767"/>
          <cell r="BN767" t="str">
            <v>GESTOR DE OPERACIONES</v>
          </cell>
          <cell r="BO767" t="str">
            <v>O. ASESORA JURIDICA</v>
          </cell>
          <cell r="BP767" t="str">
            <v>KELLY JHOANA ITURRIAGO TORREGROSA</v>
          </cell>
          <cell r="BQ767" t="str">
            <v>EN EJECUCION</v>
          </cell>
          <cell r="BR767" t="str">
            <v>MASCULINO</v>
          </cell>
          <cell r="BS767"/>
          <cell r="BT767"/>
          <cell r="BU767"/>
          <cell r="BV767"/>
          <cell r="BW767"/>
          <cell r="BX767"/>
          <cell r="BY767"/>
          <cell r="BZ767"/>
          <cell r="CA767"/>
          <cell r="CB767"/>
          <cell r="CC767"/>
          <cell r="CD767"/>
          <cell r="CE767"/>
          <cell r="CF767"/>
          <cell r="CG767"/>
          <cell r="CH767"/>
          <cell r="CI767"/>
          <cell r="CJ767"/>
          <cell r="CK767"/>
          <cell r="CL767"/>
          <cell r="CM767"/>
          <cell r="CN767"/>
          <cell r="CO767"/>
        </row>
        <row r="768">
          <cell r="C768">
            <v>222</v>
          </cell>
          <cell r="D768" t="str">
            <v>ADRES-CPS-222-2023</v>
          </cell>
          <cell r="E768" t="str">
            <v>CONTRATACION DIRECTA</v>
          </cell>
          <cell r="F768" t="str">
            <v>PRESTACION DE SERVICIOS PROFESIONALES</v>
          </cell>
          <cell r="G768" t="str">
            <v>INICIAL</v>
          </cell>
          <cell r="H768">
            <v>44951</v>
          </cell>
          <cell r="I768" t="str">
            <v>DANIEL ALFONSO GARAVITO JIMENEZ</v>
          </cell>
          <cell r="J768" t="str">
            <v>CC</v>
          </cell>
          <cell r="K768">
            <v>1032371771</v>
          </cell>
          <cell r="L768">
            <v>9</v>
          </cell>
          <cell r="M768" t="str">
            <v>Bogotá</v>
          </cell>
          <cell r="N768" t="str">
            <v>N</v>
          </cell>
          <cell r="O768" t="str">
            <v>N/A</v>
          </cell>
          <cell r="P768" t="str">
            <v>N/A</v>
          </cell>
          <cell r="Q768" t="str">
            <v>N/A</v>
          </cell>
          <cell r="R768">
            <v>44952</v>
          </cell>
          <cell r="S768">
            <v>45071</v>
          </cell>
          <cell r="T768">
            <v>119</v>
          </cell>
          <cell r="U768">
            <v>45071</v>
          </cell>
          <cell r="W768" t="str">
            <v>Prestar servicios profesionales especializados a la Dirección General de la Administradora de los Recursos del Sistema General de Seguridad Social en Salud-ADRES. para brindar apoyo. seguimiento y acompañamiento en materia estadística. análisis de información y estructuración del programa de Analítica de Datos e información que se pretende implementar en la Entidad</v>
          </cell>
          <cell r="X768" t="str">
            <v>1. Apoyar la preparación y consolidación de la data de las diferentes dependencias de la entidad para realizar la actualización de la información en materia estadística. 2. Apoyar la construcción de bases de datos consolidando la información requerida para el análisis de los resultados. para mejorar los procesos técnicos y mejorar la toma de decisiones por parte de la Dirección General. 3. Realizar seguimiento al comportamiento. estructuración y uso de la información masiva para la modernización e interoperabilidad de los procesos según los procedimientos establecidos en la entidad 4. Elaborar informes para el seguimiento. control y monitoreo de indicadores de conformidad
con los lineamientos y directrices emitidas por el Ministerio de Salud y Protección Social.
5. Apoyar el proceso definición de los planes y lineamientos para el análisis de la información
en la Entidad.
6. Realizar seguimiento al comportamiento. estructuración y uso de la información masiva para
la modernización e interoperabilidad de los sistemas de información en la Entidad.
7. Brindar acompañamiento en temas relacionados a los estudios que realice la entidad en
materia de seguimiento. control y monitoreo para determinar los factores que permitan
optimizar procesos y relación frente a variables maCraoeconómicas.
8. Asistir y participar en las reuniones que le sean solicitadas por el Director General o el
supervisor en los temas relacionados con el objeto del contrato</v>
          </cell>
          <cell r="Y768">
            <v>50</v>
          </cell>
          <cell r="Z768">
            <v>93151501</v>
          </cell>
          <cell r="AA768">
            <v>30000000</v>
          </cell>
          <cell r="AB768">
            <v>30000000</v>
          </cell>
          <cell r="AM768">
            <v>7500000</v>
          </cell>
          <cell r="AQ768" t="str">
            <v>N/A</v>
          </cell>
          <cell r="AR768">
            <v>528</v>
          </cell>
          <cell r="AS768">
            <v>44942</v>
          </cell>
          <cell r="AT768">
            <v>30000000</v>
          </cell>
          <cell r="AU768">
            <v>526</v>
          </cell>
          <cell r="AV768">
            <v>44951</v>
          </cell>
          <cell r="AW768">
            <v>30000000</v>
          </cell>
          <cell r="AX768" t="str">
            <v>A-02-02-02-008-003-01</v>
          </cell>
          <cell r="AY768" t="str">
            <v>SERVICIOS DE CONSULTORÍA EN ADMINISTRACIÓN Y SERVICIOS DE GESTIÓN; SERVICIOS DE TECNOLOGÍA DE LA INFORMACIÓN</v>
          </cell>
          <cell r="AZ768" t="str">
            <v>SEGUROS DEL ESTADO</v>
          </cell>
          <cell r="BA768" t="str">
            <v>37-44-101040256</v>
          </cell>
          <cell r="BB768">
            <v>44951</v>
          </cell>
          <cell r="BC768" t="str">
            <v>CUMPLIMIENTO</v>
          </cell>
          <cell r="BD768">
            <v>25</v>
          </cell>
          <cell r="BE768">
            <v>7500000</v>
          </cell>
          <cell r="BF768">
            <v>44951</v>
          </cell>
          <cell r="BG768">
            <v>44952</v>
          </cell>
          <cell r="BH768">
            <v>45255</v>
          </cell>
          <cell r="BI768">
            <v>44952</v>
          </cell>
          <cell r="BJ768" t="str">
            <v>D. GENERAL</v>
          </cell>
          <cell r="BK768" t="str">
            <v>EDNA ZORAYA SANCHEZ GONZALEZ</v>
          </cell>
          <cell r="BM768">
            <v>1078367163</v>
          </cell>
          <cell r="BN768" t="str">
            <v>D. GENERAL</v>
          </cell>
          <cell r="BO768" t="str">
            <v>ASESOR</v>
          </cell>
          <cell r="BP768" t="str">
            <v>DIANA CAROLINA BONILLA RODRIGUEZ</v>
          </cell>
          <cell r="BQ768" t="str">
            <v>TERMINADO</v>
          </cell>
          <cell r="BR768" t="str">
            <v>MASCULINO</v>
          </cell>
          <cell r="BS768" t="str">
            <v>Bogotá</v>
          </cell>
          <cell r="BT768" t="str">
            <v>Cl 57 C Sur 81D 01 To 21 – 801</v>
          </cell>
          <cell r="BU768">
            <v>3004451430</v>
          </cell>
          <cell r="BV768" t="str">
            <v>dagaravitoj@gmail.com</v>
          </cell>
          <cell r="BW768">
            <v>31683</v>
          </cell>
          <cell r="BX768">
            <v>45247</v>
          </cell>
          <cell r="BY768">
            <v>37</v>
          </cell>
          <cell r="BZ768" t="str">
            <v>COMPENSAR</v>
          </cell>
          <cell r="CA768" t="str">
            <v>PORVENIR</v>
          </cell>
          <cell r="CB768" t="str">
            <v>POSITIVA</v>
          </cell>
          <cell r="CC768" t="str">
            <v>ECONOMIA</v>
          </cell>
          <cell r="CH768" t="str">
            <v>CO1.PCCNTR.4477567</v>
          </cell>
        </row>
        <row r="769">
          <cell r="C769">
            <v>887</v>
          </cell>
          <cell r="D769" t="str">
            <v>ADRES-CPS-887-2023</v>
          </cell>
          <cell r="E769" t="str">
            <v>CONTRATACION DIRECTA</v>
          </cell>
          <cell r="F769" t="str">
            <v>PRESTACION DE SERVICIOS DE APOYO A LA GESTION</v>
          </cell>
          <cell r="G769" t="str">
            <v>INICIAL</v>
          </cell>
          <cell r="H769">
            <v>45104</v>
          </cell>
          <cell r="I769" t="str">
            <v>OMAR JULIAN LOZADA GONZALEZ</v>
          </cell>
          <cell r="J769" t="str">
            <v>CC</v>
          </cell>
          <cell r="K769">
            <v>80222954</v>
          </cell>
          <cell r="L769">
            <v>5</v>
          </cell>
          <cell r="N769" t="str">
            <v>N</v>
          </cell>
          <cell r="O769" t="str">
            <v>N/A</v>
          </cell>
          <cell r="P769" t="str">
            <v>N/A</v>
          </cell>
          <cell r="Q769" t="str">
            <v>N/A</v>
          </cell>
          <cell r="R769">
            <v>45107</v>
          </cell>
          <cell r="S769">
            <v>45291</v>
          </cell>
          <cell r="T769">
            <v>184</v>
          </cell>
          <cell r="U769">
            <v>45291</v>
          </cell>
          <cell r="V769" t="str">
            <v>15 TFTL/TL+4 ME O 6 SES+4 ME</v>
          </cell>
          <cell r="W76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6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769">
            <v>93151501</v>
          </cell>
          <cell r="AA769">
            <v>28339241</v>
          </cell>
          <cell r="AB769">
            <v>28339241</v>
          </cell>
          <cell r="AM769">
            <v>4048463</v>
          </cell>
          <cell r="AQ769" t="str">
            <v>N/A</v>
          </cell>
          <cell r="AR769">
            <v>736</v>
          </cell>
          <cell r="AS769">
            <v>45065</v>
          </cell>
          <cell r="AT769">
            <v>651802543</v>
          </cell>
          <cell r="AU769">
            <v>10586</v>
          </cell>
          <cell r="AV769">
            <v>45107</v>
          </cell>
          <cell r="AW769">
            <v>28339241</v>
          </cell>
          <cell r="AX769" t="str">
            <v>A-02-02-02-008-003-01</v>
          </cell>
          <cell r="AY769" t="str">
            <v>SERVICIOS DE CONSULTORÍA EN ADMINISTRACIÓN Y SERVICIOS DE GESTIÓN; SERVICIOS DE TECNOLOGÍA DE LA INFORMACIÓN</v>
          </cell>
          <cell r="AZ769" t="str">
            <v>SEGUROS DEL ESTADO</v>
          </cell>
          <cell r="BA769" t="str">
            <v>14-44-101186500</v>
          </cell>
          <cell r="BB769">
            <v>45104</v>
          </cell>
          <cell r="BC769" t="str">
            <v>CUMPLIMIENTO</v>
          </cell>
          <cell r="BD769">
            <v>25</v>
          </cell>
          <cell r="BE769">
            <v>7084810.25</v>
          </cell>
          <cell r="BF769">
            <v>45104</v>
          </cell>
          <cell r="BG769">
            <v>45105</v>
          </cell>
          <cell r="BH769">
            <v>45488</v>
          </cell>
          <cell r="BI769">
            <v>45107</v>
          </cell>
          <cell r="BJ769" t="str">
            <v>D. OTRAS PRESTACIONES</v>
          </cell>
          <cell r="BK769" t="str">
            <v>ANDREA RODRIGUEZ SIERRA-HENRY CEPEDA VEGA RAD 20236400045823 DEL 17 DE JULIO DE 2023-MILLER ALEXANDER REINA ESCOBAR RAD 20236400061723 DEL 2 DE OCTUBRE AL 31 DE OCTUBRE</v>
          </cell>
          <cell r="BM769">
            <v>52394998</v>
          </cell>
          <cell r="BN769" t="str">
            <v>GRUPO DE VERIFICACION Y AUDITORIA DE CUENTAS</v>
          </cell>
          <cell r="BO769" t="str">
            <v>GESTOR DE OPERACIONES</v>
          </cell>
          <cell r="BP769" t="str">
            <v>DIANA MARCELA SERRANO ASPRILLA</v>
          </cell>
          <cell r="BQ769" t="str">
            <v>EN EJECUCION</v>
          </cell>
        </row>
        <row r="770">
          <cell r="C770">
            <v>679</v>
          </cell>
          <cell r="D770" t="str">
            <v>ADRES-CPS-679-2023</v>
          </cell>
          <cell r="E770" t="str">
            <v>CONTRATACION DIRECTA</v>
          </cell>
          <cell r="F770" t="str">
            <v>PRESTACION DE SERVICIOS PROFESIONALES</v>
          </cell>
          <cell r="G770" t="str">
            <v>CESION</v>
          </cell>
          <cell r="H770">
            <v>45161</v>
          </cell>
          <cell r="I770" t="str">
            <v>ORLANDO NUÑEZ BUITRAGO</v>
          </cell>
          <cell r="J770" t="str">
            <v>CC</v>
          </cell>
          <cell r="K770">
            <v>1090393398</v>
          </cell>
          <cell r="L770">
            <v>1</v>
          </cell>
          <cell r="M770" t="str">
            <v>Bogotá</v>
          </cell>
          <cell r="N770" t="str">
            <v>N</v>
          </cell>
          <cell r="O770" t="str">
            <v>N/A</v>
          </cell>
          <cell r="P770" t="str">
            <v>N/A</v>
          </cell>
          <cell r="Q770" t="str">
            <v>N/A</v>
          </cell>
          <cell r="R770">
            <v>45161</v>
          </cell>
          <cell r="S770">
            <v>45291</v>
          </cell>
          <cell r="T770">
            <v>130</v>
          </cell>
          <cell r="U770">
            <v>45291</v>
          </cell>
          <cell r="W770"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770"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770">
            <v>80121706</v>
          </cell>
          <cell r="AA770">
            <v>0</v>
          </cell>
          <cell r="AB770">
            <v>0</v>
          </cell>
          <cell r="AE770">
            <v>45161</v>
          </cell>
          <cell r="AF770">
            <v>37670399.670000002</v>
          </cell>
          <cell r="AM770">
            <v>6976000</v>
          </cell>
          <cell r="AQ770" t="str">
            <v>N/A</v>
          </cell>
          <cell r="AR770">
            <v>767</v>
          </cell>
          <cell r="AS770">
            <v>45071</v>
          </cell>
          <cell r="AT770">
            <v>819819520</v>
          </cell>
          <cell r="AU770">
            <v>21746</v>
          </cell>
          <cell r="AV770">
            <v>45161</v>
          </cell>
          <cell r="AW770">
            <v>37670399.670000002</v>
          </cell>
          <cell r="AX770" t="str">
            <v>A-02-02-02-008-002-01</v>
          </cell>
          <cell r="AY770" t="str">
            <v>SERVICIOS JURÍDICOS</v>
          </cell>
          <cell r="AZ770" t="str">
            <v>SEGUROS DEL ESTADO</v>
          </cell>
          <cell r="BA770" t="str">
            <v>33-46-101053068</v>
          </cell>
          <cell r="BB770">
            <v>45161</v>
          </cell>
          <cell r="BC770" t="str">
            <v>CUMPLIMIENTO</v>
          </cell>
          <cell r="BD770">
            <v>25</v>
          </cell>
          <cell r="BE770">
            <v>0</v>
          </cell>
          <cell r="BF770">
            <v>45161</v>
          </cell>
          <cell r="BG770">
            <v>45162</v>
          </cell>
          <cell r="BH770">
            <v>45478</v>
          </cell>
          <cell r="BI770">
            <v>45161</v>
          </cell>
          <cell r="BJ770" t="str">
            <v>O. ASESORA JURIDICA</v>
          </cell>
          <cell r="BK770" t="str">
            <v>CRISTIAN DAVID PAEZ PAEZ</v>
          </cell>
          <cell r="BM770">
            <v>1049614764</v>
          </cell>
          <cell r="BN770" t="str">
            <v>GRUPO DE REPRESENTACION JUDICIAL</v>
          </cell>
          <cell r="BO770" t="str">
            <v>GESTOR DE OPERACIONES</v>
          </cell>
          <cell r="BP770" t="str">
            <v>DIANA MARCELA SERRANO ASPRILLA</v>
          </cell>
          <cell r="BQ770" t="str">
            <v>EN EJECUCION</v>
          </cell>
          <cell r="BX770">
            <v>45247</v>
          </cell>
        </row>
        <row r="771">
          <cell r="C771">
            <v>209</v>
          </cell>
          <cell r="D771" t="str">
            <v>ADRES-CPS-209-2023</v>
          </cell>
          <cell r="E771" t="str">
            <v>CONTRATACION DIRECTA</v>
          </cell>
          <cell r="F771" t="str">
            <v>PRESTACION DE SERVICIOS PROFESIONALES</v>
          </cell>
          <cell r="G771" t="str">
            <v>INICIAL</v>
          </cell>
          <cell r="H771">
            <v>44951</v>
          </cell>
          <cell r="I771" t="str">
            <v>INGRYD CATALINA MOLINA PULIDO</v>
          </cell>
          <cell r="J771" t="str">
            <v>CC</v>
          </cell>
          <cell r="K771">
            <v>1032383955</v>
          </cell>
          <cell r="L771">
            <v>9</v>
          </cell>
          <cell r="M771" t="str">
            <v>Bogotá</v>
          </cell>
          <cell r="N771" t="str">
            <v>N</v>
          </cell>
          <cell r="O771" t="str">
            <v>N/A</v>
          </cell>
          <cell r="P771" t="str">
            <v>N/A</v>
          </cell>
          <cell r="Q771" t="str">
            <v>N/A</v>
          </cell>
          <cell r="R771">
            <v>44952</v>
          </cell>
          <cell r="S771">
            <v>45071</v>
          </cell>
          <cell r="T771">
            <v>119</v>
          </cell>
          <cell r="U771">
            <v>45071</v>
          </cell>
          <cell r="V771">
            <v>14</v>
          </cell>
          <cell r="W771" t="str">
            <v>Prestar servicios profesionales en las actividades referidas a los procesos y subprocesos de compensación del régimen contributivo de la Subdirección de Liquidaciones del Aseguramiento.</v>
          </cell>
          <cell r="X771" t="str">
            <v>1.	Realizar el seguimiento y monitoreo de los procesos de PILA Financiero y PILA BDUA a cargo de la Subdirección de Liquidaciones del Aseguramiento.
2.	Participar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Adelantar las actividades relacionadas con la ejecución de los subprocesos de compensación (Devolución de cotizaciones no compensadas, Corrección de registros aprobados), que le sean asignadas por el supervisor del contrato o la Subdirectora de Liquidaciones y Garantías. 
5.	Realizar las actividades inherentes a la ejecución del proceso de conciliación de cuentas maestras de recaudo y, en el de seguimiento a la compensación de las cotizaciones no compensadas. 
6.	Realizar los informes de comportamiento del proceso de giro y compensación durante el mes, la distribución y estado de los saldos no conciliados, y demás información relevante que demande la Subdirección de Liquidaciones del Aseguramiento y la Dirección de Liquidaciones y Garantías. 
7.	Participar y apoyar en las actividades de ejecución del proceso de conciliación de cuentas maestras de recaudo de SGP y, en el de seguimiento a la compensación de las cotizaciones no compensadas de SGP, que le sean asignadas por el Supervisor del contrato y/o por la Subdirectora de Liquidaciones y Garantías 
8.	Elaborar los informes y reportes de seguimiento que requiera la Subdirección de Liquidaciones del Aseguramiento y la Dirección de Liquidaciones y Garantías o los organismos de control, en relación con los procesos de compensación del régimen contributivo de salud. 
9.	Proyectar respuesta a los derechos de petición relacionados con el proceso de compensación del régimen contributivo de salud, cuyo trámite le sea asignado</v>
          </cell>
          <cell r="Y771">
            <v>90</v>
          </cell>
          <cell r="Z771">
            <v>93151501</v>
          </cell>
          <cell r="AA771">
            <v>19091496</v>
          </cell>
          <cell r="AB771">
            <v>19091496</v>
          </cell>
          <cell r="AM771">
            <v>4772874</v>
          </cell>
          <cell r="AQ771" t="str">
            <v>N/A</v>
          </cell>
          <cell r="AR771">
            <v>422</v>
          </cell>
          <cell r="AS771">
            <v>44932</v>
          </cell>
          <cell r="AT771">
            <v>19091496</v>
          </cell>
          <cell r="AU771">
            <v>513</v>
          </cell>
          <cell r="AV771">
            <v>44951</v>
          </cell>
          <cell r="AW771">
            <v>19091496</v>
          </cell>
          <cell r="AX771" t="str">
            <v>A-02-02-02-008-003-01</v>
          </cell>
          <cell r="AY771" t="str">
            <v>SERVICIOS DE CONSULTORÍA EN ADMINISTRACIÓN Y SERVICIOS DE GESTIÓN; SERVICIOS DE TECNOLOGÍA DE LA INFORMACIÓN</v>
          </cell>
          <cell r="AZ771" t="str">
            <v>ASEGURADORA SOLIDARIA DE COLOMBIA</v>
          </cell>
          <cell r="BA771" t="str">
            <v>340-47-994000042065</v>
          </cell>
          <cell r="BB771">
            <v>44951</v>
          </cell>
          <cell r="BC771" t="str">
            <v>CUMPLIMIENTO</v>
          </cell>
          <cell r="BD771">
            <v>25</v>
          </cell>
          <cell r="BE771">
            <v>4772874</v>
          </cell>
          <cell r="BF771">
            <v>44950</v>
          </cell>
          <cell r="BG771">
            <v>44952</v>
          </cell>
          <cell r="BH771">
            <v>45260</v>
          </cell>
          <cell r="BI771">
            <v>44952</v>
          </cell>
          <cell r="BJ771" t="str">
            <v>D. DE LIQUIDACIONES Y GARANTIAS</v>
          </cell>
          <cell r="BK771" t="str">
            <v>CLAUDIA PULIDO BUITRAGO</v>
          </cell>
          <cell r="BL771"/>
          <cell r="BM771">
            <v>52351328</v>
          </cell>
          <cell r="BN771" t="str">
            <v>SUBDIRECCION DE LIQUIDACIONES DEL ASEGURAMIENTO</v>
          </cell>
          <cell r="BO771" t="str">
            <v>SUBDIRECTORA</v>
          </cell>
          <cell r="BP771" t="str">
            <v>LAURA SANCHEZ SANTAMARIA</v>
          </cell>
          <cell r="BQ771" t="str">
            <v>TERMINADO</v>
          </cell>
          <cell r="BR771" t="str">
            <v>FEMENINO</v>
          </cell>
          <cell r="BS771" t="str">
            <v>Bogotá</v>
          </cell>
          <cell r="BT771" t="str">
            <v>Cra 136 A 151 B 52 TORRE 4 APT 201</v>
          </cell>
          <cell r="BU771">
            <v>3133424735</v>
          </cell>
          <cell r="BV771" t="str">
            <v>catalinamolinap@hotmail.com</v>
          </cell>
          <cell r="BW771">
            <v>31856</v>
          </cell>
          <cell r="BX771">
            <v>45247</v>
          </cell>
          <cell r="BY771">
            <v>36</v>
          </cell>
          <cell r="BZ771"/>
          <cell r="CA771"/>
          <cell r="CB771" t="str">
            <v>POSITIVA</v>
          </cell>
          <cell r="CC771"/>
          <cell r="CH771" t="str">
            <v>CO1.PCCNTR.4474527</v>
          </cell>
        </row>
        <row r="772">
          <cell r="C772">
            <v>814</v>
          </cell>
          <cell r="D772" t="str">
            <v>ADRES-CPS-814-2023</v>
          </cell>
          <cell r="E772" t="str">
            <v>CONTRATACION DIRECTA</v>
          </cell>
          <cell r="F772" t="str">
            <v>PRESTACION DE SERVICIOS PROFESIONALES</v>
          </cell>
          <cell r="G772" t="str">
            <v>INICIAL</v>
          </cell>
          <cell r="H772">
            <v>45094</v>
          </cell>
          <cell r="I772" t="str">
            <v>OSCAR ANDRES ESCUE ESCOBAR</v>
          </cell>
          <cell r="J772" t="str">
            <v>CC</v>
          </cell>
          <cell r="K772">
            <v>1033761553</v>
          </cell>
          <cell r="L772">
            <v>7</v>
          </cell>
          <cell r="N772" t="str">
            <v>N</v>
          </cell>
          <cell r="O772" t="str">
            <v>N/A</v>
          </cell>
          <cell r="P772" t="str">
            <v>N/A</v>
          </cell>
          <cell r="Q772" t="str">
            <v>N/A</v>
          </cell>
          <cell r="R772">
            <v>45099</v>
          </cell>
          <cell r="S772">
            <v>45291</v>
          </cell>
          <cell r="T772">
            <v>192</v>
          </cell>
          <cell r="U772">
            <v>45291</v>
          </cell>
          <cell r="V772" t="str">
            <v>13 TP+25 MEP</v>
          </cell>
          <cell r="W772" t="str">
            <v xml:space="preserve">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 </v>
          </cell>
          <cell r="X77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772">
            <v>93151501</v>
          </cell>
          <cell r="AA772">
            <v>36279509</v>
          </cell>
          <cell r="AB772">
            <v>36279509</v>
          </cell>
          <cell r="AM772">
            <v>5182787</v>
          </cell>
          <cell r="AQ772" t="str">
            <v>N/A</v>
          </cell>
          <cell r="AR772">
            <v>687</v>
          </cell>
          <cell r="AS772">
            <v>45062</v>
          </cell>
          <cell r="AT772">
            <v>943267234</v>
          </cell>
          <cell r="AU772">
            <v>10200</v>
          </cell>
          <cell r="AV772">
            <v>45097</v>
          </cell>
          <cell r="AW772">
            <v>36279509</v>
          </cell>
          <cell r="AX772" t="str">
            <v>A-02-02-02-008-003-01</v>
          </cell>
          <cell r="AY772" t="str">
            <v>SERVICIOS DE CONSULTORÍA EN ADMINISTRACIÓN Y SERVICIOS DE GESTIÓN; SERVICIOS DE TECNOLOGÍA DE LA INFORMACIÓN</v>
          </cell>
          <cell r="AZ772" t="str">
            <v>SEGUROS DEL ESTADO</v>
          </cell>
          <cell r="BA772" t="str">
            <v>14-44-101185391</v>
          </cell>
          <cell r="BB772">
            <v>45096</v>
          </cell>
          <cell r="BC772" t="str">
            <v>CUMPLIMIENTO</v>
          </cell>
          <cell r="BD772">
            <v>25</v>
          </cell>
          <cell r="BE772">
            <v>9069877.25</v>
          </cell>
          <cell r="BF772">
            <v>45094</v>
          </cell>
          <cell r="BG772">
            <v>45099</v>
          </cell>
          <cell r="BH772">
            <v>45493</v>
          </cell>
          <cell r="BI772">
            <v>45097</v>
          </cell>
          <cell r="BJ772" t="str">
            <v>D. OTRAS PRESTACIONES</v>
          </cell>
          <cell r="BK772" t="str">
            <v>WILSON RUBIEL VELASQUEZ CASTAÑEDA-MAYRA ALEJANDRA PEREZ BEJARANO RAD 20236400054983 A PARTIR DEL 1 DE SEPTIEMBRE</v>
          </cell>
          <cell r="BM772">
            <v>79541341</v>
          </cell>
          <cell r="BN772" t="str">
            <v>GRUPO DE VALIDACIÓN DE RESULTADOS DE AUDITORÍA</v>
          </cell>
          <cell r="BO772" t="str">
            <v>GESTOR DE OPERACIONES</v>
          </cell>
          <cell r="BP772" t="str">
            <v>JUAN CAMILO MARTINEZ RODRIGUEZ</v>
          </cell>
          <cell r="BQ772" t="str">
            <v>EN EJECUCION</v>
          </cell>
        </row>
        <row r="773">
          <cell r="C773">
            <v>694</v>
          </cell>
          <cell r="D773" t="str">
            <v>ADRES-CPS-694-2023</v>
          </cell>
          <cell r="E773" t="str">
            <v>CONTRATACION DIRECTA</v>
          </cell>
          <cell r="F773" t="str">
            <v>PRESTACION DE SERVICIOS PROFESIONALES</v>
          </cell>
          <cell r="G773" t="str">
            <v>INICIAL</v>
          </cell>
          <cell r="H773">
            <v>45083</v>
          </cell>
          <cell r="I773" t="str">
            <v>OSCAR JAVIER GONZALEZ AZA</v>
          </cell>
          <cell r="J773" t="str">
            <v>CC</v>
          </cell>
          <cell r="K773">
            <v>80880341</v>
          </cell>
          <cell r="L773">
            <v>2</v>
          </cell>
          <cell r="N773" t="str">
            <v>N</v>
          </cell>
          <cell r="O773" t="str">
            <v>N/A</v>
          </cell>
          <cell r="P773" t="str">
            <v>N/A</v>
          </cell>
          <cell r="Q773" t="str">
            <v>N/A</v>
          </cell>
          <cell r="R773">
            <v>45084</v>
          </cell>
          <cell r="S773">
            <v>45291</v>
          </cell>
          <cell r="T773">
            <v>207</v>
          </cell>
          <cell r="U773">
            <v>45291</v>
          </cell>
          <cell r="W773" t="str">
            <v>Prestar servicios profesionales para monitorear las modificaciones normativas de nivel legal y reglamentario del sector salud; apoyar la elaboración de proyectos normativos, memorias justificativas y respuestas a los proyectos regulatorios del sector salud y/o la operación de la ADRES; y servir de enlace ante las entidades reguladoras de los asuntos a cargo de la ADRES</v>
          </cell>
          <cell r="X773" t="str">
            <v>1. Apoyar las actividades de recopilación y actualización de la información sobre la vigencia de las normas constitucionales, legales y reglamentarias que regulan al Sector Salud; 2. Recopilar los cambios en la jurisprudencia relacionada con las competencias, misión institucional, objetivos y funciones de la ADRES. 3. Elaborar un inventario y entregar informes ejecutivos sobre el objeto, el estado actual y demás aspectos relevantes de los proyectos de Ley, de Decretos o de Resoluciones en trámite, que contengan modificaciones al marco regulatorio del sector salud y/o la operación de la ADRES. 4. Recopilar y clasificar las ponencias de los proyectos de Ley, así como las memorias justificativas de los decretos, resoluciones, y demás actos administrativos en trámite que contengan modificaciones al marco regulatorio del sector salud y/o la operación de la ADRES. 5. Identificar los contenidos del marco regulatorio de la operación del sistema de salud que podrían ser afectados por las modificaciones contenidas en los Proyectos de Ley, de Decretos o de Resoluciones que contengan modificaciones al marco regulatorio del sector salud y/o la operación de la ADRES que se encuentran en trámite. 6. Servir de enlace frente a otras entidades estatales que regulen o intervengan en las discusiones sobre la regulación del Sector Salud, particularmente ante el Congreso de la República, Ministerios, Departamentos Administrativos, Superintendencias y las entidades del sector descentralizado que se encuentran relacionadas en la Parte 2 del Título 3 del Libro 1 del Decreto 780 de 2016. 7. Apoyar la elaboración de conceptos frente a los proyectos de Ley que se encuentren en trámite durante cada legislatura que contengan modificaciones al marco regulatorio del sector salud y/o la operación de la ADRES.</v>
          </cell>
          <cell r="Z773">
            <v>85101702</v>
          </cell>
          <cell r="AA773">
            <v>55808000</v>
          </cell>
          <cell r="AB773">
            <v>55808000</v>
          </cell>
          <cell r="AM773">
            <v>6976000</v>
          </cell>
          <cell r="AQ773" t="str">
            <v>N/A</v>
          </cell>
          <cell r="AR773">
            <v>764</v>
          </cell>
          <cell r="AS773">
            <v>45071</v>
          </cell>
          <cell r="AT773">
            <v>55808000</v>
          </cell>
          <cell r="AU773">
            <v>10037</v>
          </cell>
          <cell r="AV773">
            <v>45084</v>
          </cell>
          <cell r="AW773">
            <v>55808000</v>
          </cell>
          <cell r="AX773" t="str">
            <v>A-02-02-02-008-002-01</v>
          </cell>
          <cell r="AY773" t="str">
            <v>SERVICIOS JURÍDICOS</v>
          </cell>
          <cell r="AZ773" t="str">
            <v>SEGUROS DEL ESTADO</v>
          </cell>
          <cell r="BA773" t="str">
            <v>33-46-101051670</v>
          </cell>
          <cell r="BB773">
            <v>45084</v>
          </cell>
          <cell r="BC773" t="str">
            <v>CUMPLIMIENTO</v>
          </cell>
          <cell r="BD773">
            <v>25</v>
          </cell>
          <cell r="BE773">
            <v>13952000</v>
          </cell>
          <cell r="BF773">
            <v>45084</v>
          </cell>
          <cell r="BG773">
            <v>45084</v>
          </cell>
          <cell r="BH773">
            <v>45478</v>
          </cell>
          <cell r="BI773">
            <v>45084</v>
          </cell>
          <cell r="BJ773" t="str">
            <v>O. ASESORA JURIDICA</v>
          </cell>
          <cell r="BK773" t="str">
            <v>NATHALY CONSTANZA ALVARADO NUÑEZ</v>
          </cell>
          <cell r="BM773">
            <v>1015415271</v>
          </cell>
          <cell r="BP773" t="str">
            <v>JUAN CAMILO MARTINEZ RODRIGUEZ</v>
          </cell>
          <cell r="BQ773" t="str">
            <v>EN EJECUCION</v>
          </cell>
        </row>
        <row r="774">
          <cell r="C774">
            <v>244</v>
          </cell>
          <cell r="D774" t="str">
            <v>ADRES-CPS-244-2023</v>
          </cell>
          <cell r="E774" t="str">
            <v>CONTRATACION DIRECTA</v>
          </cell>
          <cell r="F774" t="str">
            <v>PRESTACION DE SERVICIOS PROFESIONALES</v>
          </cell>
          <cell r="G774" t="str">
            <v>INICIAL</v>
          </cell>
          <cell r="H774">
            <v>44972</v>
          </cell>
          <cell r="I774" t="str">
            <v>JEAN STYVERSON CHAVEZ BARAJAS</v>
          </cell>
          <cell r="J774" t="str">
            <v>CC</v>
          </cell>
          <cell r="K774">
            <v>1032393154</v>
          </cell>
          <cell r="L774">
            <v>9</v>
          </cell>
          <cell r="M774" t="str">
            <v>Bogotá</v>
          </cell>
          <cell r="N774" t="str">
            <v>N</v>
          </cell>
          <cell r="O774" t="str">
            <v>N/A</v>
          </cell>
          <cell r="P774" t="str">
            <v>N/A</v>
          </cell>
          <cell r="Q774" t="str">
            <v>N/A</v>
          </cell>
          <cell r="R774">
            <v>44973</v>
          </cell>
          <cell r="S774">
            <v>45092</v>
          </cell>
          <cell r="T774">
            <v>119</v>
          </cell>
          <cell r="U774">
            <v>45092</v>
          </cell>
          <cell r="W774"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774" t="str">
            <v>1. Apoyar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 2. Apoyar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Apoyar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Proyectar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Proyectar las respuestas a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Tramitar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Y774">
            <v>205</v>
          </cell>
          <cell r="Z774">
            <v>93151501</v>
          </cell>
          <cell r="AA774">
            <v>20731148</v>
          </cell>
          <cell r="AB774">
            <v>20731148</v>
          </cell>
          <cell r="AM774">
            <v>5182787</v>
          </cell>
          <cell r="AQ774" t="str">
            <v>N/A</v>
          </cell>
          <cell r="AR774">
            <v>433</v>
          </cell>
          <cell r="AS774">
            <v>44936</v>
          </cell>
          <cell r="AT774">
            <v>168257264</v>
          </cell>
          <cell r="AU774">
            <v>2572</v>
          </cell>
          <cell r="AV774">
            <v>44973</v>
          </cell>
          <cell r="AW774">
            <v>20731148</v>
          </cell>
          <cell r="AX774" t="str">
            <v>A-02-02-02-008-003-01</v>
          </cell>
          <cell r="AY774" t="str">
            <v>SERVICIOS DE CONSULTORÍA EN ADMINISTRACIÓN Y SERVICIOS DE GESTIÓN; SERVICIOS DE TECNOLOGÍA DE LA INFORMACIÓN</v>
          </cell>
          <cell r="AZ774" t="str">
            <v>SEGUROS DEL ESTADO</v>
          </cell>
          <cell r="BA774" t="str">
            <v>14-46-101088394</v>
          </cell>
          <cell r="BB774">
            <v>44972</v>
          </cell>
          <cell r="BC774" t="str">
            <v>CUMPLIMIENTO</v>
          </cell>
          <cell r="BD774">
            <v>25</v>
          </cell>
          <cell r="BE774">
            <v>5182787</v>
          </cell>
          <cell r="BF774">
            <v>44972</v>
          </cell>
          <cell r="BG774">
            <v>44973</v>
          </cell>
          <cell r="BH774">
            <v>45290</v>
          </cell>
          <cell r="BI774">
            <v>44973</v>
          </cell>
          <cell r="BJ774" t="str">
            <v>D. OTRAS PRESTACIONES</v>
          </cell>
          <cell r="BK774" t="str">
            <v>LORENA FABIOLA AMEZQUITA BECERRA</v>
          </cell>
          <cell r="BM774">
            <v>46458408</v>
          </cell>
          <cell r="BN774" t="str">
            <v>GRUPO DE GESTIÓN DE RECONOCIMIENTOS</v>
          </cell>
          <cell r="BO774" t="str">
            <v>GESTOR DE OPERACIONES</v>
          </cell>
          <cell r="BP774" t="str">
            <v>KARLA MAYELIS MENGUAL REDONDO</v>
          </cell>
          <cell r="BQ774" t="str">
            <v>TERMINADO</v>
          </cell>
          <cell r="BR774" t="str">
            <v>MASCULINO</v>
          </cell>
          <cell r="BS774" t="str">
            <v>Bogotá</v>
          </cell>
          <cell r="BT774" t="str">
            <v>Cr 5 No 35 - 17 SUR</v>
          </cell>
          <cell r="BU774">
            <v>3023302590</v>
          </cell>
          <cell r="BV774" t="str">
            <v>steven8708@hotmail.com</v>
          </cell>
          <cell r="BW774">
            <v>31993</v>
          </cell>
          <cell r="BX774">
            <v>45247</v>
          </cell>
          <cell r="BY774">
            <v>36</v>
          </cell>
          <cell r="BZ774" t="str">
            <v>SURA</v>
          </cell>
          <cell r="CA774" t="str">
            <v>PROTECCION</v>
          </cell>
          <cell r="CB774" t="str">
            <v>POSITIVA</v>
          </cell>
          <cell r="CC774" t="str">
            <v>ING INDUSTRIAL</v>
          </cell>
          <cell r="CH774" t="str">
            <v>CO1.PCCNTR.4626814</v>
          </cell>
        </row>
        <row r="775">
          <cell r="C775">
            <v>425</v>
          </cell>
          <cell r="D775" t="str">
            <v>ADRES-CPS-425-2023</v>
          </cell>
          <cell r="E775" t="str">
            <v>CONTRATACION DIRECTA</v>
          </cell>
          <cell r="F775" t="str">
            <v>PRESTACION DE SERVICIOS PROFESIONALES</v>
          </cell>
          <cell r="G775" t="str">
            <v>CESION</v>
          </cell>
          <cell r="H775">
            <v>45163</v>
          </cell>
          <cell r="I775" t="str">
            <v>PABLO JOSE WILCHES CHAPARRO</v>
          </cell>
          <cell r="J775" t="str">
            <v>CC</v>
          </cell>
          <cell r="K775">
            <v>1030627318</v>
          </cell>
          <cell r="L775">
            <v>9</v>
          </cell>
          <cell r="M775" t="str">
            <v>Bogotá</v>
          </cell>
          <cell r="N775" t="str">
            <v>N</v>
          </cell>
          <cell r="O775" t="str">
            <v>N/A</v>
          </cell>
          <cell r="P775" t="str">
            <v>N/A</v>
          </cell>
          <cell r="Q775" t="str">
            <v>N/A</v>
          </cell>
          <cell r="R775">
            <v>45163</v>
          </cell>
          <cell r="S775">
            <v>45291</v>
          </cell>
          <cell r="T775">
            <v>128</v>
          </cell>
          <cell r="U775">
            <v>45291</v>
          </cell>
          <cell r="V775" t="str">
            <v>13 TP+25 MEP</v>
          </cell>
          <cell r="W77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7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775">
            <v>93151501</v>
          </cell>
          <cell r="AA775">
            <v>0</v>
          </cell>
          <cell r="AB775">
            <v>0</v>
          </cell>
          <cell r="AE775">
            <v>45163</v>
          </cell>
          <cell r="AF775">
            <v>28332569.399999999</v>
          </cell>
          <cell r="AM775">
            <v>5182787</v>
          </cell>
          <cell r="AQ775" t="str">
            <v>N/A</v>
          </cell>
          <cell r="AR775">
            <v>604</v>
          </cell>
          <cell r="AS775">
            <v>45016</v>
          </cell>
          <cell r="AT775">
            <v>2806479189</v>
          </cell>
          <cell r="AU775">
            <v>22162</v>
          </cell>
          <cell r="AV775">
            <v>45163</v>
          </cell>
          <cell r="AW775">
            <v>28332569.399999999</v>
          </cell>
          <cell r="AX775" t="str">
            <v>A-02-02-02-008-003-01</v>
          </cell>
          <cell r="AY775" t="str">
            <v>SERVICIOS DE CONSULTORÍA EN ADMINISTRACIÓN Y SERVICIOS DE GESTIÓN; SERVICIOS DE TECNOLOGÍA DE LA INFORMACIÓN</v>
          </cell>
          <cell r="AZ775" t="str">
            <v>SEGUROS DEL ESTADO</v>
          </cell>
          <cell r="BA775" t="str">
            <v>14-46-101098941</v>
          </cell>
          <cell r="BB775">
            <v>45163</v>
          </cell>
          <cell r="BC775" t="str">
            <v>CUMPLIMIENTO</v>
          </cell>
          <cell r="BD775">
            <v>25</v>
          </cell>
          <cell r="BE775">
            <v>0</v>
          </cell>
          <cell r="BF775">
            <v>45163</v>
          </cell>
          <cell r="BG775">
            <v>45163</v>
          </cell>
          <cell r="BH775">
            <v>45483</v>
          </cell>
          <cell r="BI775">
            <v>45163</v>
          </cell>
          <cell r="BJ775" t="str">
            <v>D. OTRAS PRESTACIONES</v>
          </cell>
          <cell r="BK775" t="str">
            <v>LUISA FERNANDA DIAZ GONZALEZ</v>
          </cell>
          <cell r="BM775">
            <v>1032399404</v>
          </cell>
          <cell r="BN775" t="str">
            <v>D. OTRAS PRESTACIONES</v>
          </cell>
          <cell r="BO775" t="str">
            <v>GESTOR DE OPERACIONES</v>
          </cell>
          <cell r="BP775" t="str">
            <v>MARIA CAROLINA CARDENAS RAMOS</v>
          </cell>
          <cell r="BQ775" t="str">
            <v>EN EJECUCION</v>
          </cell>
          <cell r="BR775" t="str">
            <v>MASCULINO</v>
          </cell>
          <cell r="BX775">
            <v>45247</v>
          </cell>
          <cell r="BY775"/>
        </row>
        <row r="776">
          <cell r="C776">
            <v>290</v>
          </cell>
          <cell r="D776" t="str">
            <v>ADRES-CPS-290-2023</v>
          </cell>
          <cell r="E776" t="str">
            <v>CONTRATACION DIRECTA</v>
          </cell>
          <cell r="F776" t="str">
            <v>PRESTACION DE SERVICIOS PROFESIONALES</v>
          </cell>
          <cell r="G776" t="str">
            <v>INICIAL</v>
          </cell>
          <cell r="H776">
            <v>44957.792268518519</v>
          </cell>
          <cell r="I776" t="str">
            <v>CARLOS FERNANDO JARAMILLO ORTIZ</v>
          </cell>
          <cell r="J776" t="str">
            <v>CC</v>
          </cell>
          <cell r="K776">
            <v>1032399909</v>
          </cell>
          <cell r="L776">
            <v>1</v>
          </cell>
          <cell r="M776" t="str">
            <v>Bogotá</v>
          </cell>
          <cell r="N776" t="str">
            <v>N</v>
          </cell>
          <cell r="O776" t="str">
            <v>N/A</v>
          </cell>
          <cell r="P776" t="str">
            <v>N/A</v>
          </cell>
          <cell r="Q776" t="str">
            <v>N/A</v>
          </cell>
          <cell r="R776">
            <v>44958</v>
          </cell>
          <cell r="S776">
            <v>45077</v>
          </cell>
          <cell r="T776">
            <v>119</v>
          </cell>
          <cell r="U776">
            <v>45077</v>
          </cell>
          <cell r="W776" t="str">
            <v>Prestar servicios profesionales para apoyar el desarrollo e implementación de nuevas soluciones que se requieran para la operación y fortalecimiento de los procesos misionales de la Entidad</v>
          </cell>
          <cell r="X776"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 6. Brindar el acompañamiento técnico de estabilización de las aplicaciones, servicios, integraciones o mejoras puestas en producción, que sea requerido a través de la Mesa de Servicio o por el supervisor. 7. Las demás actividades que se deriven del objeto y naturaleza del contrato, que para el efecto le designe la DGTIC.</v>
          </cell>
          <cell r="Y776">
            <v>425</v>
          </cell>
          <cell r="Z776">
            <v>81111508</v>
          </cell>
          <cell r="AA776">
            <v>53464332</v>
          </cell>
          <cell r="AB776">
            <v>53464332</v>
          </cell>
          <cell r="AM776">
            <v>11232002</v>
          </cell>
          <cell r="AN776" t="str">
            <v>S</v>
          </cell>
          <cell r="AO776">
            <v>2134080</v>
          </cell>
          <cell r="AP776">
            <v>13366082</v>
          </cell>
          <cell r="AQ776" t="str">
            <v>N/A</v>
          </cell>
          <cell r="AR776">
            <v>506</v>
          </cell>
          <cell r="AS776">
            <v>44937</v>
          </cell>
          <cell r="AT776">
            <v>53464332</v>
          </cell>
          <cell r="AU776">
            <v>2431</v>
          </cell>
          <cell r="AV776">
            <v>44957</v>
          </cell>
          <cell r="AW776">
            <v>53464332</v>
          </cell>
          <cell r="AX776" t="str">
            <v>A-02-02-02-008-003-01</v>
          </cell>
          <cell r="AY776" t="str">
            <v>SERVICIOS DE CONSULTORÍA EN ADMINISTRACIÓN Y SERVICIOS DE GESTIÓN; SERVICIOS DE TECNOLOGÍA DE LA INFORMACIÓN</v>
          </cell>
          <cell r="AZ776" t="str">
            <v>ASEGURADORA SOLIDARIA DE COLOMBIA</v>
          </cell>
          <cell r="BA776" t="str">
            <v>380-47-994000131460</v>
          </cell>
          <cell r="BB776">
            <v>44958</v>
          </cell>
          <cell r="BC776" t="str">
            <v>CUMPLIMIENTO</v>
          </cell>
          <cell r="BD776">
            <v>25</v>
          </cell>
          <cell r="BE776">
            <v>13366083</v>
          </cell>
          <cell r="BF776">
            <v>44957</v>
          </cell>
          <cell r="BG776">
            <v>44959</v>
          </cell>
          <cell r="BH776">
            <v>45275</v>
          </cell>
          <cell r="BJ776" t="str">
            <v>D. GESTION TECNOLOGIAS DE LA INFORMACION Y COMUNICACIONES</v>
          </cell>
          <cell r="BK776" t="str">
            <v>JUAN CARLOS ESCOBAR BAQUERO</v>
          </cell>
          <cell r="BL776"/>
          <cell r="BM776">
            <v>80163431</v>
          </cell>
          <cell r="BN776" t="str">
            <v>GRUPO DE GESTION DE PROYECTOS DE INFORMACION Y COMUNICACIONES</v>
          </cell>
          <cell r="BO776" t="str">
            <v>GESTOR DE OPERACIONES</v>
          </cell>
          <cell r="BP776" t="str">
            <v>JUAN CAMILO MARTINEZ RODRIGUEZ</v>
          </cell>
          <cell r="BQ776" t="str">
            <v>TERMINADO</v>
          </cell>
          <cell r="BR776" t="str">
            <v>MASCULINO</v>
          </cell>
          <cell r="BS776" t="str">
            <v>Bogotá</v>
          </cell>
          <cell r="BT776" t="str">
            <v>CLL 23A 81A 48</v>
          </cell>
          <cell r="BU776">
            <v>3125400527</v>
          </cell>
          <cell r="BV776" t="str">
            <v>carlos.jaramillo@dreamshands.com</v>
          </cell>
          <cell r="BW776">
            <v>32078</v>
          </cell>
          <cell r="BX776">
            <v>45247</v>
          </cell>
          <cell r="BY776">
            <v>36</v>
          </cell>
          <cell r="BZ776" t="str">
            <v>SANITAS</v>
          </cell>
          <cell r="CA776" t="str">
            <v>COLPENSIONES</v>
          </cell>
          <cell r="CB776" t="str">
            <v>POSITIVA</v>
          </cell>
          <cell r="CC776" t="str">
            <v>ING DE SISTEMAS- ESP EN COMERCIO
ELECTRONICO</v>
          </cell>
          <cell r="CH776" t="str">
            <v>CO1.PCCNTR.4520961</v>
          </cell>
        </row>
        <row r="777">
          <cell r="C777">
            <v>525</v>
          </cell>
          <cell r="D777" t="str">
            <v>ADRES-CPS-525-2023</v>
          </cell>
          <cell r="E777" t="str">
            <v>CONTRATACION DIRECTA</v>
          </cell>
          <cell r="F777" t="str">
            <v>PRESTACION DE SERVICIOS PROFESIONALES</v>
          </cell>
          <cell r="G777" t="str">
            <v>INICIAL</v>
          </cell>
          <cell r="H777">
            <v>45072</v>
          </cell>
          <cell r="I777" t="str">
            <v>PAHOLA HERRERA FAJARDO</v>
          </cell>
          <cell r="J777" t="str">
            <v>CC</v>
          </cell>
          <cell r="K777">
            <v>52066147</v>
          </cell>
          <cell r="L777">
            <v>7</v>
          </cell>
          <cell r="M777" t="str">
            <v>Bogotá</v>
          </cell>
          <cell r="N777" t="str">
            <v>N</v>
          </cell>
          <cell r="O777" t="str">
            <v>N/A</v>
          </cell>
          <cell r="P777" t="str">
            <v>N/A</v>
          </cell>
          <cell r="Q777" t="str">
            <v>N/A</v>
          </cell>
          <cell r="R777">
            <v>45075</v>
          </cell>
          <cell r="S777">
            <v>45291</v>
          </cell>
          <cell r="T777">
            <v>216</v>
          </cell>
          <cell r="U777">
            <v>45291</v>
          </cell>
          <cell r="W777" t="str">
            <v>Prestar servicios profesionales en la ejecución y seguimiento de los procesos estratégicos del Grupo de Gestión del Talento humano</v>
          </cell>
          <cell r="X777" t="str">
            <v>1. Realizar y consolidar informes, bases de datos o anexos que se requieran, tanto interna como externamente en cumplimiento de la misión y funcionalidad de la Entidad, observando criterios de veracidad y confiabilidad de la información de conformidad con las instrucciones dadas por el (la) supervisor (a) del contrato. 2. Realizar seguimiento al reporte de información y a la realización de acciones definidas en los diferentes instrumentos de la planificación (planes, programas y proyectos), así como en los planes de mejoramiento, y mapas de riesgos de Talento Humano, en los diferentes sistemas dispuestos para ello por la Entidad. 3. Realizar los procesos de rediseño institucional, modernización, cargas laborales, entre otros, que adelante la Entidad, de acuerdo con los lineamientos dados por el supervisor del contrato y el plan de trabajo que se establezca para el efecto por la Directora Administrativa y Financiera. 4. Participar en los estudios sobre fortalecimiento organizacional. 5. Apoyar y participar en las mesas de trabajo que se realicen relacionadas con los cambios en el manual específico de funciones, requisitos y competencias laborales de la Entidad de acuerdo con los lineamientos definidos por el Departamento Administrativo de la Función Pública y la Entidad, previa solicitud de la Dirección General. 6. Participar en el seguimiento y control de las actividades, las políticas y programas de administración de personal, bienestar social, selección y clasificación, registro y control, régimen salarial y prestacional, capacitación y desarrollo de personal, de acuerdo con los lineamientos definidos por el supervisor. 7. Asistir y participar en las reuniones, comités y grupos de trabajo que le asigne el (la) supervisor (a) del contrato. 8. Realizar seguimiento a la realización de las actividades transversales relacionadas con la gestión de Talento Humano (Administración del Talento Humano, Desarrollo del Talento Humano y Administración de Salarios y Prestaciones), cuando se requiera por parte del (la) supervisor (a) del contrato. 9. Realizar el levantamiento, modificación y actualización de los procesos y/o procedimientos, formatos e instructivos documentados de Talento Humano en el Sistema de Gestión de Calidad de la Entidad, que le sean asignados. 10. Apoyar el seguimiento a la ejecución de los planes estratégicos de Talento Humano, generando las alertas pertinentes a la Directora Administrativa y Financiera. 11. Las demás que estén directamente relacionadas con el objeto y obligaciones del contrato</v>
          </cell>
          <cell r="Z777">
            <v>80111620</v>
          </cell>
          <cell r="AA777">
            <v>72000000</v>
          </cell>
          <cell r="AB777">
            <v>72000000</v>
          </cell>
          <cell r="AM777">
            <v>9000000</v>
          </cell>
          <cell r="AQ777" t="str">
            <v>N/A</v>
          </cell>
          <cell r="AR777">
            <v>739</v>
          </cell>
          <cell r="AS777">
            <v>45069</v>
          </cell>
          <cell r="AT777">
            <v>72000000</v>
          </cell>
          <cell r="AU777">
            <v>8510</v>
          </cell>
          <cell r="AV777">
            <v>45075</v>
          </cell>
          <cell r="AW777">
            <v>72000000</v>
          </cell>
          <cell r="AX777" t="str">
            <v>A-02-02-02-008-003-01</v>
          </cell>
          <cell r="AY777" t="str">
            <v>SERVICIOS DE CONSULTORÍA EN ADMINISTRACIÓN Y SERVICIOS DE GESTIÓN; SERVICIOS DE TECNOLOGÍA DE LA INFORMACIÓN</v>
          </cell>
          <cell r="AZ777" t="str">
            <v>SEGUROS DEL ESTADO</v>
          </cell>
          <cell r="BA777" t="str">
            <v>41-44-101269737</v>
          </cell>
          <cell r="BB777">
            <v>45072</v>
          </cell>
          <cell r="BC777" t="str">
            <v>CUMPLIMIENTO</v>
          </cell>
          <cell r="BD777">
            <v>25</v>
          </cell>
          <cell r="BE777">
            <v>18000000</v>
          </cell>
          <cell r="BF777">
            <v>45072</v>
          </cell>
          <cell r="BG777">
            <v>45075</v>
          </cell>
          <cell r="BH777">
            <v>45473</v>
          </cell>
          <cell r="BI777">
            <v>45075</v>
          </cell>
          <cell r="BJ777" t="str">
            <v>D. ADMINISTRATIVA Y FINANCIERA</v>
          </cell>
          <cell r="BK777" t="str">
            <v>LADDY ASTRID GIRLADO PIEDRAHITA</v>
          </cell>
          <cell r="BL777"/>
          <cell r="BM777">
            <v>53062135</v>
          </cell>
          <cell r="BN777" t="str">
            <v>GRUPO DE GESTIÓN DE TALENTO HUMANO</v>
          </cell>
          <cell r="BO777" t="str">
            <v>GESTOR DE OPERACIONES</v>
          </cell>
          <cell r="BP777" t="str">
            <v>ESPERANZA RODRIGUEZ ROLDAN</v>
          </cell>
          <cell r="BQ777" t="str">
            <v>EN EJECUCION</v>
          </cell>
          <cell r="BX777">
            <v>45247</v>
          </cell>
          <cell r="BY777">
            <v>123</v>
          </cell>
        </row>
        <row r="778">
          <cell r="C778">
            <v>942</v>
          </cell>
          <cell r="D778" t="str">
            <v>ADRES-CPS-942-2023</v>
          </cell>
          <cell r="E778" t="str">
            <v>CONTRATACION DIRECTA</v>
          </cell>
          <cell r="F778" t="str">
            <v>PRESTACION DE SERVICIOS PROFESIONALES</v>
          </cell>
          <cell r="G778" t="str">
            <v>INICIAL</v>
          </cell>
          <cell r="H778">
            <v>45176</v>
          </cell>
          <cell r="I778" t="str">
            <v>PAOLA ANDREA RUIZ GONZALEZ</v>
          </cell>
          <cell r="J778" t="str">
            <v>CC</v>
          </cell>
          <cell r="K778">
            <v>1022373346</v>
          </cell>
          <cell r="L778">
            <v>4</v>
          </cell>
          <cell r="M778" t="str">
            <v>Bogotá</v>
          </cell>
          <cell r="N778" t="str">
            <v>N</v>
          </cell>
          <cell r="O778" t="str">
            <v>N/A</v>
          </cell>
          <cell r="P778" t="str">
            <v>N/A</v>
          </cell>
          <cell r="Q778" t="str">
            <v>N/A</v>
          </cell>
          <cell r="R778">
            <v>45177</v>
          </cell>
          <cell r="S778">
            <v>45291</v>
          </cell>
          <cell r="T778">
            <v>114</v>
          </cell>
          <cell r="U778">
            <v>45291</v>
          </cell>
          <cell r="V778" t="str">
            <v>11 TP+E+11 MEP</v>
          </cell>
          <cell r="W778" t="str">
            <v>Prestar servicios profesionales para asesorar jurídicamente, en aspectos administrativos, legislativos, judiciales y procesales de competencia de la Oficina Asesora Jurídica</v>
          </cell>
          <cell r="X778" t="str">
            <v>1. Brindar asesoría jurídica y estratégica a la Oficina Asesora Jurídica en los asuntos judiciales, prejudiciales y estratégicos de la OAJ. 2. Realizar acompañamiento al jefe de la oficina Asesora jurídica para el cumplimiento de las funciones generales de la dependencia con el fin de vincular todas las acciones de los grupos internos de trabajo, generando una acción articulada y coherente en el desarrollo de la gestión. 3. Apoyar la proyección de respuestas a Control Interno y direcciones de la entidad asociadas a la gestión de la OAJ, planes de mejoramiento, requerimientos y demás. 4. Emitir los conceptos y recomendaciones jurídicas o administrativas que le sean solicitados por el jefe de la Oficina Asesora Jurídica de la ADRES, relacionados con el objeto del contrato. 5. Realizar seguimiento a los pagos de sentencias del grupo judicial y conciliaciones, para lo cual deberá emitirse un informe en el que conste el término transcurrido entre el fallo y el pago con cada una de las actuaciones agotadas y los tiempos. 6. Realizar seguimiento al Sistema Único de Gestión de Información Litigiosa del Estado – EKOGUI y base de reparto del grupo de representación judicial para lo cual emitirá las recomendaciones que correspondan y proyectará los memorandos a que haya lugar. 7. Brindar la asistencia técnica, asesoría, acompañamiento, capacitación y/o fortalecimiento de los procesos, procedimientos, y mapas de riesgos de la oficina Asesora jurídica de acuerdo con las funciones de la dependencia. 8. Apoyar a la Secretaría Técnica del Comité de Conciliación de la ADRES en la verificación del contenido de las fichas técnicas que se someten a consideración del Comité, de acuerdo con la metodología diseñada por la Agencia Nacional de Defensa Jurídica del Estado y su debida incorporación en el Sistema Único de Gestión de Información Litigiosa del Estado – EKOGUI
o el que haga sus veces.
9. Brindar apoyo a la Secretaría Técnica del Comité de Conciliación de la ADRES en la
elaboración y entrega de las actas de cada sesión del Comité de Conciliación.
10. Apoyar a la Secretaría Técnica del Comité de Conciliación de la ADRES en la en la preparación
y elaboración del informe de gestión y ejecución de las decisiones del Comité.
11. Apoyar a la Secretaría Técnica del Comité de Conciliación de la ADRES en elaboración y
difusión de la política de prevención del daño antijurídico de la ADRES.
12. Prestar acompañamiento a la Secretaría Técnica del Comité de Conciliación de la ADRES en
las demás actividades que se requiera.
13. Realizar acompañamiento a todas aquellas actividades que involucren las funciones,
actuaciones, procesos o procedimientos de la Oficina Asesora jurídica y sus grupos internos
de trabajo.
14. Elaborar los informes que con ocasión de los temas encomendados requiera el Jefe de la
Oficina Asesora Jurídica.
15. Asistir a las reuniones que señale el supervisor del contrato, relacionadas con el objeto del
contrato.
16. Elaborar los documentos que le sean solicitados en el marco de la ejecución contractual y que
correspondan a asuntos diversos a informes.
17. Apoyar en la supervisión de contratos en los que el supervisor sea el Jefe de la Oficina Asesora
Jurídica.
18. Cumplir con las demás actividades que estén relacionadas con el objeto contractua</v>
          </cell>
          <cell r="Z778">
            <v>93151501</v>
          </cell>
          <cell r="AA778">
            <v>59927496</v>
          </cell>
          <cell r="AB778">
            <v>59927496</v>
          </cell>
          <cell r="AM778">
            <v>7490937</v>
          </cell>
          <cell r="AQ778" t="str">
            <v>N/A</v>
          </cell>
          <cell r="AR778">
            <v>863</v>
          </cell>
          <cell r="AS778">
            <v>45071</v>
          </cell>
          <cell r="AT778">
            <v>59927496</v>
          </cell>
          <cell r="AU778">
            <v>23619</v>
          </cell>
          <cell r="AV778">
            <v>45176</v>
          </cell>
          <cell r="AW778">
            <v>59927496</v>
          </cell>
          <cell r="AX778" t="str">
            <v>A-02-02-02-008-002-01</v>
          </cell>
          <cell r="AY778" t="str">
            <v>SERVICIOS JURÍDICOS</v>
          </cell>
          <cell r="AZ778" t="str">
            <v>SEGUROS DEL ESTADO</v>
          </cell>
          <cell r="BA778" t="str">
            <v>33-46-101053320</v>
          </cell>
          <cell r="BB778">
            <v>45176</v>
          </cell>
          <cell r="BC778" t="str">
            <v>CUMPLIMIENTO</v>
          </cell>
          <cell r="BD778">
            <v>25</v>
          </cell>
          <cell r="BE778">
            <v>14981874</v>
          </cell>
          <cell r="BF778">
            <v>45176</v>
          </cell>
          <cell r="BG778">
            <v>45176</v>
          </cell>
          <cell r="BH778">
            <v>45481</v>
          </cell>
          <cell r="BI778">
            <v>45177</v>
          </cell>
          <cell r="BJ778" t="str">
            <v>O. ASESORA JURIDICA</v>
          </cell>
          <cell r="BK778" t="str">
            <v>ALISSON VALENTINA PINEDA LOPEZ</v>
          </cell>
          <cell r="BM778">
            <v>1110561732</v>
          </cell>
          <cell r="BN778" t="str">
            <v>ASESORA</v>
          </cell>
          <cell r="BO778" t="str">
            <v>DIRECCION GENERAL</v>
          </cell>
          <cell r="BP778" t="str">
            <v>MARIA CAROLINA CARDENAS RAMOS</v>
          </cell>
          <cell r="BQ778" t="str">
            <v>EN EJECUCION</v>
          </cell>
          <cell r="BR778" t="str">
            <v>FEMENINO</v>
          </cell>
        </row>
        <row r="779">
          <cell r="C779">
            <v>129</v>
          </cell>
          <cell r="D779" t="str">
            <v>ADRES-CPS-129-2023</v>
          </cell>
          <cell r="E779" t="str">
            <v>CONTRATACION DIRECTA</v>
          </cell>
          <cell r="F779" t="str">
            <v>PRESTACION DE SERVICIOS DE APOYO A LA GESTION</v>
          </cell>
          <cell r="G779" t="str">
            <v>INICIAL</v>
          </cell>
          <cell r="H779">
            <v>44946</v>
          </cell>
          <cell r="I779" t="str">
            <v>DIEGO FERNANDO BAEZ SANCHEZ</v>
          </cell>
          <cell r="J779" t="str">
            <v>CC</v>
          </cell>
          <cell r="K779">
            <v>1032408353</v>
          </cell>
          <cell r="L779">
            <v>5</v>
          </cell>
          <cell r="M779" t="str">
            <v>Bogotá</v>
          </cell>
          <cell r="N779" t="str">
            <v>N</v>
          </cell>
          <cell r="O779" t="str">
            <v>N/A</v>
          </cell>
          <cell r="P779" t="str">
            <v>N/A</v>
          </cell>
          <cell r="Q779" t="str">
            <v>N/A</v>
          </cell>
          <cell r="R779">
            <v>44949</v>
          </cell>
          <cell r="S779">
            <v>45068</v>
          </cell>
          <cell r="T779">
            <v>119</v>
          </cell>
          <cell r="U779">
            <v>45068</v>
          </cell>
          <cell r="V779" t="str">
            <v xml:space="preserve"> 14A TFT/TL+21 ME O 6 SES + 21 ME</v>
          </cell>
          <cell r="W779"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779"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Y779">
            <v>77</v>
          </cell>
          <cell r="Z779">
            <v>93151501</v>
          </cell>
          <cell r="AA779">
            <v>19091496</v>
          </cell>
          <cell r="AB779">
            <v>19091496</v>
          </cell>
          <cell r="AM779">
            <v>4772874</v>
          </cell>
          <cell r="AQ779" t="str">
            <v>N/A</v>
          </cell>
          <cell r="AR779">
            <v>409</v>
          </cell>
          <cell r="AS779">
            <v>44932</v>
          </cell>
          <cell r="AT779">
            <v>95457480</v>
          </cell>
          <cell r="AU779">
            <v>450</v>
          </cell>
          <cell r="AV779">
            <v>44946</v>
          </cell>
          <cell r="AW779">
            <v>19091496</v>
          </cell>
          <cell r="AX779" t="str">
            <v>A-02-02-02-008- 003-09</v>
          </cell>
          <cell r="AY779" t="str">
            <v>OTROS SERVICIOS PROFESIONALES Y TÉCNICOS N.C.P</v>
          </cell>
          <cell r="AZ779" t="str">
            <v>SEGUROS DEL ESTADO</v>
          </cell>
          <cell r="BA779" t="str">
            <v>11-44-101196390</v>
          </cell>
          <cell r="BB779">
            <v>44946</v>
          </cell>
          <cell r="BC779" t="str">
            <v>CUMPLIMIENTO</v>
          </cell>
          <cell r="BD779">
            <v>25</v>
          </cell>
          <cell r="BE779">
            <v>4772874</v>
          </cell>
          <cell r="BF779">
            <v>44946</v>
          </cell>
          <cell r="BG779">
            <v>44946</v>
          </cell>
          <cell r="BH779">
            <v>45280</v>
          </cell>
          <cell r="BI779">
            <v>44947</v>
          </cell>
          <cell r="BJ779" t="str">
            <v>D. DE GESTION DE LOS RECURSOS FINANCIEROS DE LA SALUD</v>
          </cell>
          <cell r="BK779" t="str">
            <v>ANGELICA MARIA LONDOÑO GUEVARA-RAFAEL GUILLERMO ANAYA SANTRICH RAD 20231450013113 A PARTIR DEL 1 DE MARZO DE 2023</v>
          </cell>
          <cell r="BL779" t="str">
            <v>RAFAEL GUILLERMO ANAYA SANTRICH RAD 20231450013113 A PARTIR DEL 1 DE MARZO DE 2023</v>
          </cell>
          <cell r="BM779">
            <v>31575313</v>
          </cell>
          <cell r="BN779" t="str">
            <v>GRUPO DE GESTION DE PAGO Y PORTAFOLIO</v>
          </cell>
          <cell r="BO779" t="str">
            <v>GESTOR DE OPERACIONES</v>
          </cell>
          <cell r="BP779" t="str">
            <v>LAURA SANCHEZ SANTAMARIA</v>
          </cell>
          <cell r="BQ779" t="str">
            <v>TERMINADO</v>
          </cell>
          <cell r="BR779" t="str">
            <v>MASCULINO</v>
          </cell>
          <cell r="BS779" t="str">
            <v>Bogotá</v>
          </cell>
          <cell r="BT779" t="str">
            <v>Cll 153 B No 7c - 21 BARRANCAS</v>
          </cell>
          <cell r="BU779">
            <v>4717627</v>
          </cell>
          <cell r="BV779" t="str">
            <v>diegofbaez666@gmail.com</v>
          </cell>
          <cell r="BW779">
            <v>32225</v>
          </cell>
          <cell r="BX779">
            <v>45247</v>
          </cell>
          <cell r="BY779">
            <v>35</v>
          </cell>
          <cell r="BZ779" t="str">
            <v>FAMISANAR</v>
          </cell>
          <cell r="CA779" t="str">
            <v>PORVENIR</v>
          </cell>
          <cell r="CB779" t="str">
            <v>POSITIVA</v>
          </cell>
          <cell r="CC779" t="str">
            <v>TECNICO PROFESIONAL EN GESTION FIDUCIARIA</v>
          </cell>
          <cell r="CH779" t="str">
            <v>CO1.PCCNTR.4442915</v>
          </cell>
        </row>
        <row r="780">
          <cell r="C780">
            <v>882</v>
          </cell>
          <cell r="D780" t="str">
            <v>ADRES-CPS-882-2023</v>
          </cell>
          <cell r="E780" t="str">
            <v>CONTRATACION DIRECTA</v>
          </cell>
          <cell r="F780" t="str">
            <v>PRESTACION DE SERVICIOS DE APOYO A LA GESTION</v>
          </cell>
          <cell r="G780" t="str">
            <v>INICIAL</v>
          </cell>
          <cell r="H780">
            <v>45107</v>
          </cell>
          <cell r="I780" t="str">
            <v>PAOLA ANDREA TORRES SANCHEZ</v>
          </cell>
          <cell r="J780" t="str">
            <v>CC</v>
          </cell>
          <cell r="K780">
            <v>1031143830</v>
          </cell>
          <cell r="L780">
            <v>4</v>
          </cell>
          <cell r="N780" t="str">
            <v>N</v>
          </cell>
          <cell r="O780" t="str">
            <v>N/A</v>
          </cell>
          <cell r="P780" t="str">
            <v>N/A</v>
          </cell>
          <cell r="Q780" t="str">
            <v>N/A</v>
          </cell>
          <cell r="R780">
            <v>45114</v>
          </cell>
          <cell r="S780">
            <v>45291</v>
          </cell>
          <cell r="T780">
            <v>177</v>
          </cell>
          <cell r="U780">
            <v>45291</v>
          </cell>
          <cell r="V780" t="str">
            <v>15 TFTL/TL+4 ME O 6 SES+4 ME</v>
          </cell>
          <cell r="W780"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80"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780">
            <v>93151501</v>
          </cell>
          <cell r="AA780">
            <v>28339241</v>
          </cell>
          <cell r="AB780">
            <v>28339241</v>
          </cell>
          <cell r="AM780">
            <v>4048463</v>
          </cell>
          <cell r="AQ780" t="str">
            <v>N/A</v>
          </cell>
          <cell r="AR780">
            <v>736</v>
          </cell>
          <cell r="AS780">
            <v>45065</v>
          </cell>
          <cell r="AT780">
            <v>651802543</v>
          </cell>
          <cell r="AU780">
            <v>12090</v>
          </cell>
          <cell r="AV780">
            <v>45114</v>
          </cell>
          <cell r="AW780">
            <v>28339241</v>
          </cell>
          <cell r="AX780" t="str">
            <v>A-02-02-02-008-003-01</v>
          </cell>
          <cell r="AY780" t="str">
            <v>SERVICIOS DE CONSULTORÍA EN ADMINISTRACIÓN Y SERVICIOS DE GESTIÓN; SERVICIOS DE TECNOLOGÍA DE LA INFORMACIÓN</v>
          </cell>
          <cell r="AZ780" t="str">
            <v>ASEGURADORA SOLIDARIA DE COLOMBIA</v>
          </cell>
          <cell r="BA780" t="str">
            <v>380-47-9940000136735</v>
          </cell>
          <cell r="BB780">
            <v>45111</v>
          </cell>
          <cell r="BC780" t="str">
            <v>CUMPLIMIENTO</v>
          </cell>
          <cell r="BD780">
            <v>25</v>
          </cell>
          <cell r="BE780">
            <v>7084810.25</v>
          </cell>
          <cell r="BF780">
            <v>45107</v>
          </cell>
          <cell r="BG780">
            <v>45113</v>
          </cell>
          <cell r="BH780">
            <v>45476</v>
          </cell>
          <cell r="BI780">
            <v>45113</v>
          </cell>
          <cell r="BJ780" t="str">
            <v>D. OTRAS PRESTACIONES</v>
          </cell>
          <cell r="BK780" t="str">
            <v xml:space="preserve">HENRY CEPEDA VEGA-MILLER ALEXANDER REINA ESCOBAR RAD 20236400061723 DEL 2 DE OCTUBRE AL 31 DE OCTUBRE </v>
          </cell>
          <cell r="BM780">
            <v>91151924</v>
          </cell>
          <cell r="BN780" t="str">
            <v>GRUPO DE VERIFICACIÓN Y AUDITORÍA DE CUENTAS</v>
          </cell>
          <cell r="BO780" t="str">
            <v>GESTOR DE OPERACIONES</v>
          </cell>
          <cell r="BP780" t="str">
            <v>DIANA MARCELA SERRANO ASPRILLA</v>
          </cell>
          <cell r="BQ780" t="str">
            <v>EN EJECUCION</v>
          </cell>
        </row>
        <row r="781">
          <cell r="C781">
            <v>932</v>
          </cell>
          <cell r="D781" t="str">
            <v>ADRES-CPS-932-2023</v>
          </cell>
          <cell r="E781" t="str">
            <v>CONTRATACION DIRECTA</v>
          </cell>
          <cell r="F781" t="str">
            <v>PRESTACION DE SERVICIOS PROFESIONALES</v>
          </cell>
          <cell r="G781" t="str">
            <v>INICIAL</v>
          </cell>
          <cell r="H781">
            <v>45160</v>
          </cell>
          <cell r="I781" t="str">
            <v>PAOLA ANDREA VIRACACHA FONSECA</v>
          </cell>
          <cell r="J781" t="str">
            <v>CC</v>
          </cell>
          <cell r="K781">
            <v>52547870</v>
          </cell>
          <cell r="L781">
            <v>9</v>
          </cell>
          <cell r="M781" t="str">
            <v>Bogotá</v>
          </cell>
          <cell r="N781" t="str">
            <v>N</v>
          </cell>
          <cell r="O781" t="str">
            <v>N/A</v>
          </cell>
          <cell r="P781" t="str">
            <v>N/A</v>
          </cell>
          <cell r="Q781" t="str">
            <v>N/A</v>
          </cell>
          <cell r="R781">
            <v>45162</v>
          </cell>
          <cell r="S781">
            <v>45291</v>
          </cell>
          <cell r="T781">
            <v>129</v>
          </cell>
          <cell r="U781">
            <v>45291</v>
          </cell>
          <cell r="W781" t="str">
            <v>Prestar servicios profesionales para el diseño gráfico para apoyar las actividades de comunicación
interna de la ADRES”</v>
          </cell>
          <cell r="X781" t="str">
            <v>1. Brindar y orientar a las diferentes dependencias y áreas de la entidad en el proceso de identidad gráfica de la ADRES, a solicitud del Supervisor del contrato y de conformidad con el objeto contractual. 2. Diseñar y elaborar las piezas gráficas que requieran las dependencias de la entidad garantizando la imagen institucional de conformidad con la política de la información y las comunicaciones de la ADRES. 3. Realizar producción gráfica para las pagina web e intranet de la entidad (banners, botones, retoque, fotográfico e imágenes) que requiera la Dirección General de la ADRES. 4. Apoyar la diagramación visual de documentos impresos de divulgación interna, tales como plegables, cartillas, afiches, entre otros. 5. Colaborar con el diseño de piezas gráficas solicitadas por la Dirección General, tales como presentaciones, informes e infografías. 6. Elaborar el diseño de piezas gráficas internas solicitadas por las diferentes áreas y proyectos de la ADRES. 7. Apoyar el proceso de diseño y diagramación de piezas para redes sociales, entre los que se encuentran carruseles, memes, portadas, entre otros formatos. 8. Asistir a las reuniones para el diseño conceptual y gráfico de las estrategias y campañas internas de la ADRES. 9. Apoyar a los lideres de procesos para el cumplimiento de los requisitos del Sistema Integrado de Gestión Institucional y Evaluación, desde la definición de especificaciones, la actualización documental de Manuales, procesos, procedimientos e instructivos, la identificación de normatividad vigente aplicable, la implementación de puntos de control, acciones preventivas y correctivas notas de mejora, auditorías internas, actualización documental, gestión del Riesgo. 10. Las demás que se deriven del objeto y naturaleza del contrato</v>
          </cell>
          <cell r="Z781">
            <v>80111620</v>
          </cell>
          <cell r="AA781">
            <v>21400000</v>
          </cell>
          <cell r="AB781">
            <v>21400000</v>
          </cell>
          <cell r="AM781">
            <v>4280000</v>
          </cell>
          <cell r="AQ781" t="str">
            <v>N/A</v>
          </cell>
          <cell r="AR781">
            <v>849</v>
          </cell>
          <cell r="AS781">
            <v>45131</v>
          </cell>
          <cell r="AT781">
            <v>21400000</v>
          </cell>
          <cell r="AU781">
            <v>21745</v>
          </cell>
          <cell r="AV781">
            <v>45161</v>
          </cell>
          <cell r="AW781">
            <v>21400000</v>
          </cell>
          <cell r="AX781" t="str">
            <v>A-02-02-02-008-003-01</v>
          </cell>
          <cell r="AY781" t="str">
            <v>SERVICIOS DE CONSULTORÍA EN ADMINISTRACIÓN Y SERVICIOS DE GESTIÓN; SERVICIOS DE TECNOLOGÍA DE LA INFORMACIÓN</v>
          </cell>
          <cell r="AZ781" t="str">
            <v>ASEGURADORA SOLIDARIA DE COLOMBIA</v>
          </cell>
          <cell r="BA781" t="str">
            <v>380- 47- 994000137580</v>
          </cell>
          <cell r="BB781">
            <v>45161</v>
          </cell>
          <cell r="BC781" t="str">
            <v>CUMPLIMIENTO</v>
          </cell>
          <cell r="BD781">
            <v>25</v>
          </cell>
          <cell r="BE781">
            <v>5350000</v>
          </cell>
          <cell r="BF781">
            <v>45160</v>
          </cell>
          <cell r="BG781">
            <v>45161</v>
          </cell>
          <cell r="BH781">
            <v>45476</v>
          </cell>
          <cell r="BI781">
            <v>45162</v>
          </cell>
          <cell r="BJ781" t="str">
            <v>DIRECCION GENERAL</v>
          </cell>
          <cell r="BK781" t="str">
            <v>SONIA ALEJANDRA PERDOMO ARIAS</v>
          </cell>
          <cell r="BM781">
            <v>39576006</v>
          </cell>
          <cell r="BN781" t="str">
            <v>DIRECCION GENERAL</v>
          </cell>
          <cell r="BO781" t="str">
            <v>ASESOR</v>
          </cell>
          <cell r="BP781" t="str">
            <v>JENNY CAROLINA GARCIA VARON</v>
          </cell>
          <cell r="BQ781" t="str">
            <v>EN EJECUCION</v>
          </cell>
        </row>
        <row r="782">
          <cell r="C782">
            <v>249</v>
          </cell>
          <cell r="D782" t="str">
            <v>ADRES-CPS-249-2023</v>
          </cell>
          <cell r="E782" t="str">
            <v>CONTRATACION DIRECTA</v>
          </cell>
          <cell r="F782" t="str">
            <v>PRESTACION DE SERVICIOS PROFESIONALES</v>
          </cell>
          <cell r="G782" t="str">
            <v>INICIAL</v>
          </cell>
          <cell r="H782">
            <v>44956</v>
          </cell>
          <cell r="I782" t="str">
            <v>SERGIO MAURICIO ZIPAQUIRA DIAZ</v>
          </cell>
          <cell r="J782" t="str">
            <v>CC</v>
          </cell>
          <cell r="K782">
            <v>1032424333</v>
          </cell>
          <cell r="L782">
            <v>5</v>
          </cell>
          <cell r="M782" t="str">
            <v>Bogotá</v>
          </cell>
          <cell r="N782" t="str">
            <v>N</v>
          </cell>
          <cell r="O782" t="str">
            <v>N/A</v>
          </cell>
          <cell r="P782" t="str">
            <v>N/A</v>
          </cell>
          <cell r="Q782" t="str">
            <v>N/A</v>
          </cell>
          <cell r="R782">
            <v>44956</v>
          </cell>
          <cell r="S782">
            <v>45075</v>
          </cell>
          <cell r="T782">
            <v>119</v>
          </cell>
          <cell r="U782">
            <v>45075</v>
          </cell>
          <cell r="W782"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782"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DeCraeto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782">
            <v>176</v>
          </cell>
          <cell r="Z782">
            <v>80121706</v>
          </cell>
          <cell r="AA782">
            <v>27904000</v>
          </cell>
          <cell r="AB782">
            <v>27904000</v>
          </cell>
          <cell r="AD782"/>
          <cell r="AF782"/>
          <cell r="AG782"/>
          <cell r="AJ782"/>
          <cell r="AK782"/>
          <cell r="AM782">
            <v>6976000</v>
          </cell>
          <cell r="AQ782" t="str">
            <v>N/A</v>
          </cell>
          <cell r="AR782">
            <v>517</v>
          </cell>
          <cell r="AS782">
            <v>44938</v>
          </cell>
          <cell r="AT782">
            <v>423861760</v>
          </cell>
          <cell r="AU782">
            <v>910</v>
          </cell>
          <cell r="AV782">
            <v>44956</v>
          </cell>
          <cell r="AW782">
            <v>27904000</v>
          </cell>
          <cell r="AX782" t="str">
            <v>A-02-02-02-008-002-01</v>
          </cell>
          <cell r="AY782" t="str">
            <v>SERVICIOS JURÍDICOS</v>
          </cell>
          <cell r="AZ782" t="str">
            <v>SEGUROS DEL ESTADO</v>
          </cell>
          <cell r="BA782" t="str">
            <v>33-46-101044325</v>
          </cell>
          <cell r="BB782">
            <v>44954</v>
          </cell>
          <cell r="BC782" t="str">
            <v>CUMPLIMIENTO</v>
          </cell>
          <cell r="BD782">
            <v>25</v>
          </cell>
          <cell r="BE782">
            <v>6976000</v>
          </cell>
          <cell r="BF782">
            <v>44953</v>
          </cell>
          <cell r="BG782">
            <v>44956</v>
          </cell>
          <cell r="BH782">
            <v>45260</v>
          </cell>
          <cell r="BI782">
            <v>44953</v>
          </cell>
          <cell r="BJ782" t="str">
            <v>O. ASESORA JURIDICA</v>
          </cell>
          <cell r="BK782" t="str">
            <v>CRISTIAN DAVID PAEZ PAEZ</v>
          </cell>
          <cell r="BM782">
            <v>1049614764</v>
          </cell>
          <cell r="BN782" t="str">
            <v>GRUPO DE REPRESENTACION JUDICIAL</v>
          </cell>
          <cell r="BO782" t="str">
            <v>GESTOR DE OPERACIONES</v>
          </cell>
          <cell r="BP782" t="str">
            <v>KELLY JHOANA ITURRIAGO TORREGROSA</v>
          </cell>
          <cell r="BQ782" t="str">
            <v>TERMINADO</v>
          </cell>
          <cell r="BR782" t="str">
            <v>MASCULINO</v>
          </cell>
          <cell r="BS782" t="str">
            <v>Bogotá</v>
          </cell>
          <cell r="BT782" t="str">
            <v>Cra 9A - 16A 15 Casa</v>
          </cell>
          <cell r="BU782">
            <v>3102837</v>
          </cell>
          <cell r="BV782" t="str">
            <v>seryo05@gmail.com</v>
          </cell>
          <cell r="BW782">
            <v>32312</v>
          </cell>
          <cell r="BX782">
            <v>45247</v>
          </cell>
          <cell r="BY782">
            <v>35</v>
          </cell>
          <cell r="BZ782" t="str">
            <v>SANITAS</v>
          </cell>
          <cell r="CA782" t="str">
            <v>COLPENSIONES</v>
          </cell>
          <cell r="CB782" t="str">
            <v>POSITIVA</v>
          </cell>
          <cell r="CC782" t="str">
            <v>ABOGADO- ESP EN DERECHO
LABORAL Y SISTEMA DE SEGURIDAD</v>
          </cell>
          <cell r="CH782" t="str">
            <v>CO1.PCCNTR.4495109</v>
          </cell>
        </row>
        <row r="783">
          <cell r="C783">
            <v>705</v>
          </cell>
          <cell r="D783" t="str">
            <v>ADRES-CPS-705-2023</v>
          </cell>
          <cell r="E783" t="str">
            <v>CONTRATACION DIRECTA</v>
          </cell>
          <cell r="F783" t="str">
            <v>PRESTACION DE SERVICIOS PROFESIONALES</v>
          </cell>
          <cell r="G783" t="str">
            <v>INICIAL</v>
          </cell>
          <cell r="H783">
            <v>45083</v>
          </cell>
          <cell r="I783" t="str">
            <v>PAOLA JULIETH GUEVARA OLARTE</v>
          </cell>
          <cell r="J783" t="str">
            <v>CC</v>
          </cell>
          <cell r="K783">
            <v>1031153546</v>
          </cell>
          <cell r="L783">
            <v>1</v>
          </cell>
          <cell r="N783" t="str">
            <v>N</v>
          </cell>
          <cell r="O783" t="str">
            <v>N/A</v>
          </cell>
          <cell r="P783" t="str">
            <v>N/A</v>
          </cell>
          <cell r="Q783" t="str">
            <v>N/A</v>
          </cell>
          <cell r="R783">
            <v>45084</v>
          </cell>
          <cell r="S783">
            <v>45291</v>
          </cell>
          <cell r="T783">
            <v>207</v>
          </cell>
          <cell r="U783">
            <v>45291</v>
          </cell>
          <cell r="W783" t="str">
            <v>Prestar servicios profesionales jurídicos a la Dirección de Otras Prestaciones de la ADRES para la expedición de las solicitudes de aclaración, informes y actos administrativos que deban ser expedidos producto del procedimiento administrativo de determinación del deudor y de reintegro de recursos. Así mismo, apoyar en las actividades que se requieran derivadas de los reconocimientos efectuados por presupuestos máximos, servicios y tecnologías en salud no financiados con la UPC y prestación de servicios de salud a víctimas de los eventos descritos en el artículo 167 de la Ley 100 de 1993.</v>
          </cell>
          <cell r="X783" t="str">
            <v>1. Proyectar las solicitudes de aclaración, informes y actos administrativos en el procedimiento administrativo de determinación del deudor y de reintegro de recursos, incluyendo aquellos que resuelvan recursos, que deban ser expedidos por la Dirección de Otras Prestaciones de la ADRES relacionados con los procesos de determinación del deudor y reintegro en el marco de gestión de recobros y reclamaciones. 2. Elaborar y revisar los requerimientos, solicitudes de concepto y demás documentos que deban ser expedidos por la Dirección de Otras Prestaciones de la ADRES relacionados con los procesos que adelanta el Grupo Interno de Gestión de Reconocimiento de la Dirección de Otras Prestaciones de la ADRES, de conformidad con el objeto del contrato. 3. Revisar los soportes documentales allegados por los ciudadanos, intervinientes en el SGSSS, autoridades administrativas y judiciales, entes de control, y demás interesados en el marco de los procesos de determinación del deudor y reintegro en el marco de gestión de recobros y reclamaciones. 4. Proyectar y revisar los acuerdos, resoluciones y minutas que se requieran dentro del marco de los procesos que adelanta el Grupo Interno de Gestión de Reconocimiento de la Dirección de Otras Prestaciones de la ADRES. 5. Responder dentro de los términos de ley las peticiones asignadas a través del Orfeo y CRM,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Elaborar y revisar las actuaciones administrativas que desde el Grupo Interno de Gestión de Reconocimiento de la Dirección de Otras Prestaciones de la ADRES se debe adelantar para las entidades que se encuentran en liquidación. 7. Suministrar información para mantener actualizado el registro y gestión del Grupo de Interno de Gestión de Reconocimientos, en lo que tiene que ver con los procesos que maneje el grupo. 8. Disponer y suministrar la información sobre las actividades y operaciones a su cargo, en las condiciones y características establecidas o requeridas por la ADRES y los organismos de seguimiento y control. 9. Entregar al finalizar el plazo de ejecución del contrato soporte generado por el Sistema de Gestión Documental que para el efecto tenga implementada la ADRES, en el cual se evidencie que la documentación asignada se encuentra tramitada. 10. Las demás actividades que se deriven del objeto y naturaleza del contrato, que para el efecto le asigne la Dirección de Otras Prestaciones</v>
          </cell>
          <cell r="Z783">
            <v>93151501</v>
          </cell>
          <cell r="AA783">
            <v>60000000</v>
          </cell>
          <cell r="AB783">
            <v>60000000</v>
          </cell>
          <cell r="AM783">
            <v>7500000</v>
          </cell>
          <cell r="AQ783" t="str">
            <v>N/A</v>
          </cell>
          <cell r="AR783">
            <v>756</v>
          </cell>
          <cell r="AS783">
            <v>45071</v>
          </cell>
          <cell r="AT783">
            <v>360000000</v>
          </cell>
          <cell r="AU783">
            <v>10047</v>
          </cell>
          <cell r="AV783">
            <v>45084</v>
          </cell>
          <cell r="AW783">
            <v>60000000</v>
          </cell>
          <cell r="AX783" t="str">
            <v>A-02-02-02-008-003-01</v>
          </cell>
          <cell r="AY783" t="str">
            <v>SERVICIOS DE CONSULTORÍA EN ADMINISTRACIÓN Y SERVICIOS DE GESTIÓN; SERVICIOS DE TECNOLOGÍA DE LA INFORMACIÓN</v>
          </cell>
          <cell r="AZ783" t="str">
            <v>SEGUROS DEL ESTADO</v>
          </cell>
          <cell r="BA783" t="str">
            <v>11-46-101036939</v>
          </cell>
          <cell r="BB783">
            <v>45083</v>
          </cell>
          <cell r="BC783" t="str">
            <v>CUMPLIMIENTO</v>
          </cell>
          <cell r="BD783">
            <v>25</v>
          </cell>
          <cell r="BE783">
            <v>15000000</v>
          </cell>
          <cell r="BF783">
            <v>45082</v>
          </cell>
          <cell r="BG783">
            <v>45084</v>
          </cell>
          <cell r="BH783">
            <v>45478</v>
          </cell>
          <cell r="BI783">
            <v>45084</v>
          </cell>
          <cell r="BJ783" t="str">
            <v>D. OTRAS PRESTACIONES</v>
          </cell>
          <cell r="BK783" t="str">
            <v>MAURICIO ANDRES GONZALEZ ANTOLINEZ</v>
          </cell>
          <cell r="BM783">
            <v>80074021</v>
          </cell>
          <cell r="BN783" t="str">
            <v>GRUPO DE GESTIÓN DE RECONOCIMIENTOS</v>
          </cell>
          <cell r="BO783" t="str">
            <v>GESTOR DE OPERACIONES</v>
          </cell>
          <cell r="BP783" t="str">
            <v>JENNY CAROLINA GARCIA VARON</v>
          </cell>
          <cell r="BQ783" t="str">
            <v>EN EJECUCION</v>
          </cell>
        </row>
        <row r="784">
          <cell r="C784">
            <v>313</v>
          </cell>
          <cell r="D784" t="str">
            <v>ADRES-CPS-313-2023</v>
          </cell>
          <cell r="E784" t="str">
            <v>CONTRATACION DIRECTA</v>
          </cell>
          <cell r="F784" t="str">
            <v>PRESTACION DE SERVICIOS PROFESIONALES</v>
          </cell>
          <cell r="G784" t="str">
            <v>INICIAL</v>
          </cell>
          <cell r="H784">
            <v>44967</v>
          </cell>
          <cell r="I784" t="str">
            <v>SANDRA VIVIANA BOSSA WILCHES</v>
          </cell>
          <cell r="J784" t="str">
            <v>CC</v>
          </cell>
          <cell r="K784">
            <v>1032429654</v>
          </cell>
          <cell r="L784">
            <v>7</v>
          </cell>
          <cell r="M784" t="str">
            <v>Bogotá</v>
          </cell>
          <cell r="N784" t="str">
            <v>N</v>
          </cell>
          <cell r="O784" t="str">
            <v>N/A</v>
          </cell>
          <cell r="P784" t="str">
            <v>N/A</v>
          </cell>
          <cell r="Q784" t="str">
            <v>N/A</v>
          </cell>
          <cell r="R784">
            <v>44970</v>
          </cell>
          <cell r="S784">
            <v>45089</v>
          </cell>
          <cell r="T784">
            <v>119</v>
          </cell>
          <cell r="U784">
            <v>45089</v>
          </cell>
          <cell r="V784" t="str">
            <v>13 TP+25 MEP</v>
          </cell>
          <cell r="W784"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84"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784">
            <v>247</v>
          </cell>
          <cell r="Z784">
            <v>93151501</v>
          </cell>
          <cell r="AA784">
            <v>20731148</v>
          </cell>
          <cell r="AB784">
            <v>20731148</v>
          </cell>
          <cell r="AC784"/>
          <cell r="AD784"/>
          <cell r="AE784"/>
          <cell r="AF784"/>
          <cell r="AG784"/>
          <cell r="AH784"/>
          <cell r="AI784"/>
          <cell r="AJ784"/>
          <cell r="AK784"/>
          <cell r="AL784"/>
          <cell r="AM784">
            <v>5182787</v>
          </cell>
          <cell r="AN784"/>
          <cell r="AO784"/>
          <cell r="AP784"/>
          <cell r="AQ784" t="str">
            <v>N/A</v>
          </cell>
          <cell r="AR784">
            <v>449</v>
          </cell>
          <cell r="AS784">
            <v>44936</v>
          </cell>
          <cell r="AT784">
            <v>539009848</v>
          </cell>
          <cell r="AU784">
            <v>2558</v>
          </cell>
          <cell r="AV784">
            <v>44967</v>
          </cell>
          <cell r="AW784">
            <v>20731148</v>
          </cell>
          <cell r="AX784" t="str">
            <v>A-02-02-02-008-003-01</v>
          </cell>
          <cell r="AY784" t="str">
            <v>SERVICIOS DE CONSULTORÍA EN ADMINISTRACIÓN Y SERVICIOS DE GESTIÓN; SERVICIOS DE TECNOLOGÍA DE LA INFORMACIÓN</v>
          </cell>
          <cell r="AZ784" t="str">
            <v>SEGUROS DEL ESTADO</v>
          </cell>
          <cell r="BA784" t="str">
            <v>14-44-101174573</v>
          </cell>
          <cell r="BB784">
            <v>44967</v>
          </cell>
          <cell r="BC784" t="str">
            <v>CUMPLIMIENTO</v>
          </cell>
          <cell r="BD784">
            <v>25</v>
          </cell>
          <cell r="BE784">
            <v>5182787</v>
          </cell>
          <cell r="BF784">
            <v>44967</v>
          </cell>
          <cell r="BG784">
            <v>44970</v>
          </cell>
          <cell r="BH784">
            <v>45280</v>
          </cell>
          <cell r="BI784">
            <v>44968</v>
          </cell>
          <cell r="BJ784" t="str">
            <v>D. OTRAS PRESTACIONES</v>
          </cell>
          <cell r="BK784" t="str">
            <v>LEIDY JANNETH LUIS CUERVO</v>
          </cell>
          <cell r="BL784"/>
          <cell r="BM784">
            <v>53062135</v>
          </cell>
          <cell r="BN784" t="str">
            <v>GRUPO DE VALIDACIÓN DE RESULTADOS DE AUDITORÍA</v>
          </cell>
          <cell r="BO784" t="str">
            <v>GESTOR DE OPERACIONES</v>
          </cell>
          <cell r="BP784" t="str">
            <v>KARLA MAYELIS MENGUAL REDONDO</v>
          </cell>
          <cell r="BQ784" t="str">
            <v>TERMINADO</v>
          </cell>
          <cell r="BR784" t="str">
            <v>FEMENINO</v>
          </cell>
          <cell r="BS784" t="str">
            <v>Bogotá</v>
          </cell>
          <cell r="BT784" t="str">
            <v>Cra 90 71A 81 TORRE 6 APTO 523</v>
          </cell>
          <cell r="BU784">
            <v>3103440220</v>
          </cell>
          <cell r="BV784" t="str">
            <v>vivianabossawil89@gmail.com</v>
          </cell>
          <cell r="BW784">
            <v>32662</v>
          </cell>
          <cell r="BX784">
            <v>45247</v>
          </cell>
          <cell r="BY784">
            <v>34</v>
          </cell>
          <cell r="BZ784" t="str">
            <v>SANITAS</v>
          </cell>
          <cell r="CA784" t="str">
            <v>PORVENIR</v>
          </cell>
          <cell r="CB784" t="str">
            <v>POSITIVA</v>
          </cell>
          <cell r="CC784" t="str">
            <v>ENFERMERIA-ESP EN AUDITORIA EN
SALUD</v>
          </cell>
          <cell r="CD784"/>
          <cell r="CE784"/>
          <cell r="CF784"/>
          <cell r="CG784"/>
          <cell r="CH784" t="str">
            <v>CO1.PCCNTR.4599111</v>
          </cell>
          <cell r="CI784"/>
          <cell r="CJ784"/>
          <cell r="CK784"/>
          <cell r="CL784"/>
          <cell r="CM784"/>
          <cell r="CN784"/>
          <cell r="CO784"/>
        </row>
        <row r="785">
          <cell r="C785">
            <v>559</v>
          </cell>
          <cell r="D785" t="str">
            <v>ADRES-CPS-559-2023</v>
          </cell>
          <cell r="E785" t="str">
            <v>CONTRATACION DIRECTA</v>
          </cell>
          <cell r="F785" t="str">
            <v>PRESTACION DE SERVICIOS PROFESIONALES</v>
          </cell>
          <cell r="G785" t="str">
            <v>INICIAL</v>
          </cell>
          <cell r="H785">
            <v>45078</v>
          </cell>
          <cell r="I785" t="str">
            <v>PAOLO ANDREI AWAZACKO MARTINEZ</v>
          </cell>
          <cell r="J785" t="str">
            <v>CC</v>
          </cell>
          <cell r="K785">
            <v>1015417753</v>
          </cell>
          <cell r="L785">
            <v>4</v>
          </cell>
          <cell r="N785" t="str">
            <v>N</v>
          </cell>
          <cell r="O785" t="str">
            <v>N/A</v>
          </cell>
          <cell r="P785" t="str">
            <v>N/A</v>
          </cell>
          <cell r="Q785" t="str">
            <v>N/A</v>
          </cell>
          <cell r="R785">
            <v>45079</v>
          </cell>
          <cell r="S785">
            <v>45291</v>
          </cell>
          <cell r="T785">
            <v>212</v>
          </cell>
          <cell r="U785">
            <v>45291</v>
          </cell>
          <cell r="W785"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785"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785" t="str">
            <v>81111500
80101600
81111700</v>
          </cell>
          <cell r="AA785">
            <v>55808000</v>
          </cell>
          <cell r="AB785">
            <v>55808000</v>
          </cell>
          <cell r="AM785">
            <v>6976000</v>
          </cell>
          <cell r="AQ785" t="str">
            <v>N/A</v>
          </cell>
          <cell r="AR785">
            <v>767</v>
          </cell>
          <cell r="AS785">
            <v>45071</v>
          </cell>
          <cell r="AT785">
            <v>819819520</v>
          </cell>
          <cell r="AU785">
            <v>9986</v>
          </cell>
          <cell r="AV785">
            <v>45078</v>
          </cell>
          <cell r="AW785">
            <v>55808000</v>
          </cell>
          <cell r="AX785" t="str">
            <v>A-02-02-02-008-002-01</v>
          </cell>
          <cell r="AY785" t="str">
            <v>SERVICIOS JURÍDICOS</v>
          </cell>
          <cell r="AZ785" t="str">
            <v>SEGUROS DEL ESTADO</v>
          </cell>
          <cell r="BA785" t="str">
            <v>18-46-101018934</v>
          </cell>
          <cell r="BB785">
            <v>45078</v>
          </cell>
          <cell r="BC785" t="str">
            <v>CUMPLIMIENTO</v>
          </cell>
          <cell r="BD785">
            <v>25</v>
          </cell>
          <cell r="BE785">
            <v>13952000</v>
          </cell>
          <cell r="BF785">
            <v>45077</v>
          </cell>
          <cell r="BG785">
            <v>45078</v>
          </cell>
          <cell r="BH785">
            <v>45473</v>
          </cell>
          <cell r="BI785">
            <v>45079</v>
          </cell>
          <cell r="BJ785" t="str">
            <v>O. ASESORA JURIDICA</v>
          </cell>
          <cell r="BK785" t="str">
            <v>CRISTIAN DAVID PAEZ PAEZ</v>
          </cell>
          <cell r="BM785">
            <v>1049614764</v>
          </cell>
          <cell r="BN785" t="str">
            <v>GRUPO DE REPRESENTACION JUDICIAL</v>
          </cell>
          <cell r="BO785" t="str">
            <v>GESTOR DE OPERACIONES</v>
          </cell>
          <cell r="BP785" t="str">
            <v>ESPERANZA RODRIGUEZ ROLDAN</v>
          </cell>
          <cell r="BQ785" t="str">
            <v>EN EJECUCION</v>
          </cell>
        </row>
        <row r="786">
          <cell r="C786">
            <v>75</v>
          </cell>
          <cell r="D786" t="str">
            <v>ADRES-CPS-075-2023</v>
          </cell>
          <cell r="E786" t="str">
            <v>CONTRATACION DIRECTA</v>
          </cell>
          <cell r="F786" t="str">
            <v>PRESTACION DE SERVICIOS PROFESIONALES</v>
          </cell>
          <cell r="G786" t="str">
            <v>INICIAL</v>
          </cell>
          <cell r="H786">
            <v>44950</v>
          </cell>
          <cell r="I786" t="str">
            <v>EDGAR FERNANDO JIMÉNEZ CAICA</v>
          </cell>
          <cell r="J786" t="str">
            <v>CC</v>
          </cell>
          <cell r="K786">
            <v>1032430198</v>
          </cell>
          <cell r="L786">
            <v>1</v>
          </cell>
          <cell r="M786" t="str">
            <v>Bogotá</v>
          </cell>
          <cell r="N786" t="str">
            <v>N</v>
          </cell>
          <cell r="O786" t="str">
            <v>N/A</v>
          </cell>
          <cell r="P786" t="str">
            <v>N/A</v>
          </cell>
          <cell r="Q786" t="str">
            <v>N/A</v>
          </cell>
          <cell r="R786">
            <v>44952</v>
          </cell>
          <cell r="S786">
            <v>45071</v>
          </cell>
          <cell r="T786">
            <v>119</v>
          </cell>
          <cell r="U786">
            <v>45071</v>
          </cell>
          <cell r="V786" t="str">
            <v>13 TP+25 MEP</v>
          </cell>
          <cell r="W786"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78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786">
            <v>341</v>
          </cell>
          <cell r="Z786">
            <v>93151501</v>
          </cell>
          <cell r="AA786">
            <v>20731148</v>
          </cell>
          <cell r="AB786">
            <v>20731148</v>
          </cell>
          <cell r="AM786">
            <v>5182787</v>
          </cell>
          <cell r="AQ786" t="str">
            <v>N/A</v>
          </cell>
          <cell r="AR786">
            <v>440</v>
          </cell>
          <cell r="AS786">
            <v>44936</v>
          </cell>
          <cell r="AT786">
            <v>684127884</v>
          </cell>
          <cell r="AU786">
            <v>497</v>
          </cell>
          <cell r="AV786">
            <v>44950</v>
          </cell>
          <cell r="AW786">
            <v>20731148</v>
          </cell>
          <cell r="AX786" t="str">
            <v>A-02-02-02-008-003-01</v>
          </cell>
          <cell r="AY786" t="str">
            <v>SERVICIOS DE CONSULTORÍA EN ADMINISTRACIÓN Y SERVICIOS DE GESTIÓN; SERVICIOS DE TECNOLOGÍA DE LA INFORMACIÓN</v>
          </cell>
          <cell r="AZ786" t="str">
            <v>SEGUROS DEL ESTADO</v>
          </cell>
          <cell r="BA786" t="str">
            <v>14-46-101084254</v>
          </cell>
          <cell r="BB786">
            <v>44951</v>
          </cell>
          <cell r="BC786" t="str">
            <v>CUMPLIMIENTO</v>
          </cell>
          <cell r="BD786">
            <v>25</v>
          </cell>
          <cell r="BE786">
            <v>5182787</v>
          </cell>
          <cell r="BF786">
            <v>44950</v>
          </cell>
          <cell r="BG786">
            <v>44952</v>
          </cell>
          <cell r="BH786">
            <v>45290</v>
          </cell>
          <cell r="BI786">
            <v>44952</v>
          </cell>
          <cell r="BJ786" t="str">
            <v>D. OTRAS PRESTACIONES</v>
          </cell>
          <cell r="BK786" t="str">
            <v>WILLIAM ENRIQUE TORRES RODRIGUEZ</v>
          </cell>
          <cell r="BL786"/>
          <cell r="BM786">
            <v>11275886</v>
          </cell>
          <cell r="BN786" t="str">
            <v>GRUPO DE VERIFICACION Y AUDITORIA DE CUENTAS</v>
          </cell>
          <cell r="BO786" t="str">
            <v>GESTOR DE OPERACIONES</v>
          </cell>
          <cell r="BP786" t="str">
            <v>ESPERANZA RODRIGUEZ ROLDAN</v>
          </cell>
          <cell r="BQ786" t="str">
            <v>TERMINADO</v>
          </cell>
          <cell r="BR786" t="str">
            <v>MASCULINO</v>
          </cell>
          <cell r="BS786" t="str">
            <v>Chia</v>
          </cell>
          <cell r="BT786" t="str">
            <v>Cra 4 No 11-43 T2 APTO 417 ED ECOHAUS 20 DE JULIO</v>
          </cell>
          <cell r="BU786">
            <v>3162516930</v>
          </cell>
          <cell r="BV786" t="str">
            <v>eg.otalora@gmaul.com</v>
          </cell>
          <cell r="BW786">
            <v>32260</v>
          </cell>
          <cell r="BX786">
            <v>45247</v>
          </cell>
          <cell r="BY786">
            <v>35</v>
          </cell>
          <cell r="BZ786" t="str">
            <v xml:space="preserve">SANITAS </v>
          </cell>
          <cell r="CA786" t="str">
            <v>PORVENIR</v>
          </cell>
          <cell r="CB786" t="str">
            <v>POSITIVA</v>
          </cell>
          <cell r="CC786" t="str">
            <v>ECONOMIA-POLITOLOGO-MAESTRIA  GOBIERNO DEL TERRITORIO Y GESTION PUBLICA</v>
          </cell>
          <cell r="CH786" t="str">
            <v>CO1.PCCNTR.4454861</v>
          </cell>
        </row>
        <row r="787">
          <cell r="C787">
            <v>919</v>
          </cell>
          <cell r="D787" t="str">
            <v>ADRES-CPS-919-2023</v>
          </cell>
          <cell r="E787" t="str">
            <v>CONTRATACION DIRECTA</v>
          </cell>
          <cell r="F787" t="str">
            <v>PRESTACION DE SERVICIOS DE APOYO A LA GESTION</v>
          </cell>
          <cell r="G787" t="str">
            <v>INICIAL</v>
          </cell>
          <cell r="H787">
            <v>45138</v>
          </cell>
          <cell r="I787" t="str">
            <v>PAULA DAYANA RODRIGUEZ MORENO</v>
          </cell>
          <cell r="J787" t="str">
            <v>CC</v>
          </cell>
          <cell r="K787">
            <v>1007466502</v>
          </cell>
          <cell r="L787">
            <v>2</v>
          </cell>
          <cell r="N787" t="str">
            <v>N</v>
          </cell>
          <cell r="O787" t="str">
            <v>N/A</v>
          </cell>
          <cell r="P787" t="str">
            <v>N/A</v>
          </cell>
          <cell r="Q787" t="str">
            <v>N/A</v>
          </cell>
          <cell r="R787">
            <v>45139</v>
          </cell>
          <cell r="S787">
            <v>45291</v>
          </cell>
          <cell r="T787">
            <v>152</v>
          </cell>
          <cell r="U787">
            <v>45291</v>
          </cell>
          <cell r="V787" t="str">
            <v>15 TFTL/TL+4 ME O 6 SES+4 ME</v>
          </cell>
          <cell r="W787" t="str">
            <v>Apoyar por sus propios medios con plena autonomía técnica, administrativa y financiera a la Dirección de Gestión de los Recursos Financieros de Salud en las actividades operativas que soportan la contabilidad, las conciliaciones bancarias y los estados financieros de la ADRES</v>
          </cell>
          <cell r="X787"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Z787">
            <v>93151501</v>
          </cell>
          <cell r="AA787">
            <v>28637244</v>
          </cell>
          <cell r="AB787">
            <v>28637244</v>
          </cell>
          <cell r="AM787">
            <v>4261541</v>
          </cell>
          <cell r="AQ787" t="str">
            <v>N/A</v>
          </cell>
          <cell r="AR787">
            <v>831</v>
          </cell>
          <cell r="AS787">
            <v>45112</v>
          </cell>
          <cell r="AT787">
            <v>28637244</v>
          </cell>
          <cell r="AU787">
            <v>13274</v>
          </cell>
          <cell r="AV787">
            <v>45138</v>
          </cell>
          <cell r="AW787">
            <v>28637244</v>
          </cell>
          <cell r="AX787" t="str">
            <v>A-02-02-02-008-003-09</v>
          </cell>
          <cell r="AY787" t="str">
            <v>OTROS SERVICIOS PROFESIONALES Y TÉCNICOS N.C.P</v>
          </cell>
          <cell r="AZ787" t="str">
            <v>SEGUROS DEL ESTADO</v>
          </cell>
          <cell r="BA787" t="str">
            <v>25-46-101029044</v>
          </cell>
          <cell r="BB787">
            <v>45138</v>
          </cell>
          <cell r="BC787" t="str">
            <v>CUMPLIMIENTO</v>
          </cell>
          <cell r="BD787">
            <v>25</v>
          </cell>
          <cell r="BE787">
            <v>7159311</v>
          </cell>
          <cell r="BF787">
            <v>45138</v>
          </cell>
          <cell r="BG787">
            <v>45139</v>
          </cell>
          <cell r="BH787">
            <v>45474</v>
          </cell>
          <cell r="BI787">
            <v>45139</v>
          </cell>
          <cell r="BJ787" t="str">
            <v>D. DE GESTION DE LOS RECURSOS FINANCIEROS DE LA SALUD</v>
          </cell>
          <cell r="BK787" t="str">
            <v>MARIA MARGARITA BRAVO ROBAYO</v>
          </cell>
          <cell r="BM787">
            <v>39740635</v>
          </cell>
          <cell r="BN787" t="str">
            <v>GRUPO DE GESTION CONTABLE Y CONTROL DE RECURSOS</v>
          </cell>
          <cell r="BO787" t="str">
            <v>GESTOR DE OPERACIONES</v>
          </cell>
          <cell r="BP787" t="str">
            <v>DIANA MARCELA SERRANO ASPRILLA</v>
          </cell>
          <cell r="BQ787" t="str">
            <v>EN EJECUCION</v>
          </cell>
        </row>
        <row r="788">
          <cell r="C788">
            <v>516</v>
          </cell>
          <cell r="D788" t="str">
            <v>ADRES-CPS-516-2023</v>
          </cell>
          <cell r="E788" t="str">
            <v>CONTRATACION DIRECTA</v>
          </cell>
          <cell r="F788" t="str">
            <v>PRESTACION DE SERVICIOS PROFESIONALES</v>
          </cell>
          <cell r="G788" t="str">
            <v>INICIAL</v>
          </cell>
          <cell r="H788">
            <v>45061</v>
          </cell>
          <cell r="I788" t="str">
            <v>PEDRO ANTONIO MEJÍA RUIZ</v>
          </cell>
          <cell r="J788" t="str">
            <v>CC</v>
          </cell>
          <cell r="K788">
            <v>11204885</v>
          </cell>
          <cell r="L788">
            <v>8</v>
          </cell>
          <cell r="M788" t="str">
            <v>Bogotá</v>
          </cell>
          <cell r="N788" t="str">
            <v>N</v>
          </cell>
          <cell r="O788" t="str">
            <v>N/A</v>
          </cell>
          <cell r="P788" t="str">
            <v>N/A</v>
          </cell>
          <cell r="Q788" t="str">
            <v>N/A</v>
          </cell>
          <cell r="R788">
            <v>45063</v>
          </cell>
          <cell r="S788">
            <v>45291</v>
          </cell>
          <cell r="T788">
            <v>228</v>
          </cell>
          <cell r="U788">
            <v>45291</v>
          </cell>
          <cell r="V788" t="str">
            <v>13 TP+25 MEP</v>
          </cell>
          <cell r="W78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8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788">
            <v>93151501</v>
          </cell>
          <cell r="AA788">
            <v>49236477</v>
          </cell>
          <cell r="AB788">
            <v>49236477</v>
          </cell>
          <cell r="AM788">
            <v>5182787</v>
          </cell>
          <cell r="AQ788" t="str">
            <v>N/A</v>
          </cell>
          <cell r="AR788">
            <v>604</v>
          </cell>
          <cell r="AS788">
            <v>45016</v>
          </cell>
          <cell r="AT788">
            <v>2806479189</v>
          </cell>
          <cell r="AU788">
            <v>8105</v>
          </cell>
          <cell r="AV788">
            <v>45062</v>
          </cell>
          <cell r="AW788">
            <v>49236477</v>
          </cell>
          <cell r="AX788" t="str">
            <v>A-02-02-02-008-003-01</v>
          </cell>
          <cell r="AY788" t="str">
            <v>SERVICIOS DE CONSULTORÍA EN ADMINISTRACIÓN Y SERVICIOS DE GESTIÓN; SERVICIOS DE TECNOLOGÍA DE LA INFORMACIÓN</v>
          </cell>
          <cell r="AZ788" t="str">
            <v>SEGUROS DEL ESTADO</v>
          </cell>
          <cell r="BA788" t="str">
            <v>14-46-101093877</v>
          </cell>
          <cell r="BB788">
            <v>45062</v>
          </cell>
          <cell r="BC788" t="str">
            <v>CUMPLIMIENTO</v>
          </cell>
          <cell r="BD788">
            <v>25</v>
          </cell>
          <cell r="BE788">
            <v>12309119.25</v>
          </cell>
          <cell r="BF788">
            <v>45057</v>
          </cell>
          <cell r="BG788">
            <v>45062</v>
          </cell>
          <cell r="BH788">
            <v>45503</v>
          </cell>
          <cell r="BI788">
            <v>45063</v>
          </cell>
          <cell r="BJ788" t="str">
            <v>D. OTRAS PRESTACIONES</v>
          </cell>
          <cell r="BK788" t="str">
            <v>JHAN PIERO CAMPOS CUELLAR</v>
          </cell>
          <cell r="BM788">
            <v>1093755452</v>
          </cell>
          <cell r="BN788" t="str">
            <v>GRUPO DE VERIFICACIÓN Y AUDITORÍA DE CUENTAS</v>
          </cell>
          <cell r="BO788" t="str">
            <v>GESTOR DE OPERACIONES</v>
          </cell>
          <cell r="BP788" t="str">
            <v>KARLA MAYELIS MENGUAL REDONDO</v>
          </cell>
          <cell r="BQ788" t="str">
            <v>EN EJECUCION</v>
          </cell>
          <cell r="BX788">
            <v>45247</v>
          </cell>
          <cell r="BY788">
            <v>123</v>
          </cell>
        </row>
        <row r="789">
          <cell r="C789">
            <v>187</v>
          </cell>
          <cell r="D789" t="str">
            <v>ADRES-CPS-187-2023</v>
          </cell>
          <cell r="E789" t="str">
            <v>CONTRATACION DIRECTA</v>
          </cell>
          <cell r="F789" t="str">
            <v>PRESTACION DE SERVICIOS PROFESIONALES</v>
          </cell>
          <cell r="G789" t="str">
            <v>INICIAL</v>
          </cell>
          <cell r="H789">
            <v>44956</v>
          </cell>
          <cell r="I789" t="str">
            <v xml:space="preserve">MARIA CAMILA RODRIGUEZ ROA </v>
          </cell>
          <cell r="J789" t="str">
            <v>CC</v>
          </cell>
          <cell r="K789">
            <v>1032439476</v>
          </cell>
          <cell r="L789">
            <v>5</v>
          </cell>
          <cell r="M789" t="str">
            <v>Bogotá</v>
          </cell>
          <cell r="N789" t="str">
            <v>N</v>
          </cell>
          <cell r="O789" t="str">
            <v>N/A</v>
          </cell>
          <cell r="P789" t="str">
            <v>N/A</v>
          </cell>
          <cell r="Q789" t="str">
            <v>N/A</v>
          </cell>
          <cell r="R789">
            <v>44956</v>
          </cell>
          <cell r="S789">
            <v>45075</v>
          </cell>
          <cell r="T789">
            <v>119</v>
          </cell>
          <cell r="U789">
            <v>45075</v>
          </cell>
          <cell r="V789" t="str">
            <v>14 TP</v>
          </cell>
          <cell r="W789" t="str">
            <v>Prestar servicios profesionales para el apoyo en la estructuración de la estrategia de comunicación gráfica y visual de las campañas de comunicación de la entidad que permitan avanzar en la consolidación de la imagen institucional</v>
          </cell>
          <cell r="X789" t="str">
            <v>1. Asistir a las reuniones para el diseño conceptual y gráfico de las estrategias y campañas de la
ADRES.
2. Desarrollar las actividades de diseño para complementar el proceso de identidad gráfica de la
ADRES. realizando el acompañamiento a las diferentes dependencias de la entidad y servir de
enlace con las entidades del sector en los temas objeto del contrato. cuando se requiera.
3. Elaborar piezas gráficas de los documentos técnicos y demás temas de gestión y operación que
requiera la Dirección General. cumpliendo los estándares de calidad la imagen institucional.
4. Realizar producción gráfica para las pagina Web de la entidad (banners. botones. retoque.
fotográfico e imágenes) que requiera la Dirección General a solicitud del supervisor del contrato.5. Producir la diagramación visual de documentos impresos (plegables. cartillas. afiches. entre otros).
6. Elaborar con el diseño de piezas gráficas solicitadas por la Dirección General. tales como:
presentaciones. informes e infografías.
7. Colaborar con el diseño de piezas gráficas solicitadas por las diferentes áreas y proyectos de la
ADRES.
8. Desarrollar las actividades de creación del material gráfico que requiera la Intranet de la ADRES.
9. Realizar las actividades de diseño y diagramación de piezas para redes sociales. entre los que se
encuentran carruseles. memes. portadas. entre otros formatos.
10. Las demás que se deriven del objeto y naturaleza del contrato.</v>
          </cell>
          <cell r="Y789">
            <v>38</v>
          </cell>
          <cell r="Z789">
            <v>80111620</v>
          </cell>
          <cell r="AA789">
            <v>18171992</v>
          </cell>
          <cell r="AB789">
            <v>18171992</v>
          </cell>
          <cell r="AM789">
            <v>4542998</v>
          </cell>
          <cell r="AQ789" t="str">
            <v>N/A</v>
          </cell>
          <cell r="AR789">
            <v>540</v>
          </cell>
          <cell r="AS789">
            <v>44943</v>
          </cell>
          <cell r="AT789">
            <v>18171992</v>
          </cell>
          <cell r="AU789">
            <v>914</v>
          </cell>
          <cell r="AV789">
            <v>44956</v>
          </cell>
          <cell r="AW789">
            <v>18171992</v>
          </cell>
          <cell r="AX789" t="str">
            <v>A-02-02-02-008-003-01</v>
          </cell>
          <cell r="AY789" t="str">
            <v>SERVICIOS DE CONSULTORÍA EN ADMINISTRACIÓN Y SERVICIOS DE GESTIÓN; SERVICIOS DE TECNOLOGÍA DE LA INFORMACIÓN</v>
          </cell>
          <cell r="AZ789" t="str">
            <v>ASEGURADORA SOLIDARIA DE COLOMBIA</v>
          </cell>
          <cell r="BA789" t="str">
            <v>380-47-994000131317</v>
          </cell>
          <cell r="BB789">
            <v>44956</v>
          </cell>
          <cell r="BC789" t="str">
            <v>CUMPLIMIENTO</v>
          </cell>
          <cell r="BD789">
            <v>25</v>
          </cell>
          <cell r="BE789">
            <v>4542998</v>
          </cell>
          <cell r="BF789">
            <v>44956</v>
          </cell>
          <cell r="BG789">
            <v>44956</v>
          </cell>
          <cell r="BH789">
            <v>45263</v>
          </cell>
          <cell r="BI789">
            <v>44957</v>
          </cell>
          <cell r="BJ789" t="str">
            <v>D. GENERAL</v>
          </cell>
          <cell r="BK789" t="str">
            <v>JOHANNA ANDREA CONTRERAS VALDERRAMA-EDNA ZORAYA SANCHEZ GONZALEZ RAD 20231450013103 A PARTIR DEL 1 DE MARZO DE 2023</v>
          </cell>
          <cell r="BL789" t="str">
            <v>EDNA ZORAYA SANCHEZ GONZALEZ RAD 20231450013103 A PARTIR DEL 1 DE MARZO DE 2023</v>
          </cell>
          <cell r="BM789">
            <v>1018428869</v>
          </cell>
          <cell r="BN789" t="str">
            <v>DIRECCION GENERAL</v>
          </cell>
          <cell r="BO789" t="str">
            <v>ASESORA</v>
          </cell>
          <cell r="BP789" t="str">
            <v>DIANA CAROLINA BONILLA RODRIGUEZ</v>
          </cell>
          <cell r="BQ789" t="str">
            <v>TERMINADO</v>
          </cell>
          <cell r="BR789" t="str">
            <v>FEMENINO</v>
          </cell>
          <cell r="BS789" t="str">
            <v>Bogotá</v>
          </cell>
          <cell r="BT789" t="str">
            <v xml:space="preserve">Cll 53 No 3 - 27. Los Arbos. Torre 3. apto 801 Chapinero Alto </v>
          </cell>
          <cell r="BU789"/>
          <cell r="BV789" t="str">
            <v>mcamila.rro@gmail.com</v>
          </cell>
          <cell r="BW789">
            <v>33169</v>
          </cell>
          <cell r="BX789">
            <v>45247</v>
          </cell>
          <cell r="BY789">
            <v>33</v>
          </cell>
          <cell r="BZ789" t="str">
            <v>SURA</v>
          </cell>
          <cell r="CA789" t="str">
            <v>PORVENIR</v>
          </cell>
          <cell r="CB789" t="str">
            <v>POSITIVA</v>
          </cell>
          <cell r="CC789" t="str">
            <v>DISEÑADORA INDUSTRIAL-MAG EN DISEÑO</v>
          </cell>
          <cell r="CH789" t="str">
            <v>CO1.PCCNTR.4483389</v>
          </cell>
        </row>
        <row r="790">
          <cell r="C790">
            <v>399</v>
          </cell>
          <cell r="D790" t="str">
            <v>ADRES-CTO-399-2023</v>
          </cell>
          <cell r="E790" t="str">
            <v>CONTRATACION DIRECTA</v>
          </cell>
          <cell r="F790" t="str">
            <v>PRESTACION DE SERVICIOS</v>
          </cell>
          <cell r="G790" t="str">
            <v>INICIAL</v>
          </cell>
          <cell r="H790">
            <v>45009</v>
          </cell>
          <cell r="I790" t="str">
            <v>PENSEMOS S.A</v>
          </cell>
          <cell r="J790" t="str">
            <v>Nit</v>
          </cell>
          <cell r="K790">
            <v>804002893</v>
          </cell>
          <cell r="L790">
            <v>6</v>
          </cell>
          <cell r="M790" t="str">
            <v>Bogotá</v>
          </cell>
          <cell r="N790" t="str">
            <v>J</v>
          </cell>
          <cell r="O790" t="str">
            <v>Gamaliel Florez Vesga</v>
          </cell>
          <cell r="P790">
            <v>91295956</v>
          </cell>
          <cell r="Q790" t="str">
            <v>N/A</v>
          </cell>
          <cell r="R790">
            <v>45012</v>
          </cell>
          <cell r="S790">
            <v>45280</v>
          </cell>
          <cell r="T790">
            <v>268</v>
          </cell>
          <cell r="U790">
            <v>45280</v>
          </cell>
          <cell r="V790" t="str">
            <v>N/A</v>
          </cell>
          <cell r="W790" t="str">
            <v>Suscripción en la nube de una solución tecnológica para el apoyo del seguimiento y control del Sistema Integrado de Gestión Institucional de la ADRES (Eureka)</v>
          </cell>
          <cell r="X790" t="str">
            <v>1. Entregar a la ADRES de acuerdo con el plazo establecido el licenciamiento para veinte (20) usuarios del módulo analítico y ciento quince (115) usuarios para los módulos BSC, indicadores, planes, documentos, mejoras, auditorías, revisiones, gestión del riesgo, reuniones y seguridad de la información del software Suite Visión Empresarial, junto con los respectivos instaladores y manuales, esto, en las condiciones establecidas dentro del formato Anexo – Especificaciones Técnicas, junto con los respectivos manuales de usuario y técnicos del software. 2. Cumplir con las condiciones técnicas de los bienes y servicios requeridos por la ADRES, los cuáles se encuentran descritos en el Anexo – Especificaciones Técnicas. 3. Entregar el software debidamente configurado, instalado y en operación en un servidor en la nube de 4 CPUs, con 8 Gb de memoria RAM, almacenamiento de 160 GB y transferencia de 5 TB. 4. Llevar a cabo la socialización / capacitación de uso de la herramienta de acuerdo con lo estipulado en el Anexo – Especificaciones técnicas. 5. Prestar los servicios de soporte técnico y actualización cuando la entidad lo requiera durante la vigencia del contrato conforme la bolsa de veinticuatro (24) horas en reportes del módulo analítico y ciento cincuenta y dos (152) horas en capacitación, asesoría y configuración en la Suite Vision Empresarial establecidas dentro del Anexo – Especificaciones Técnicas, así
como en la oferta del contratista, dicho soporte consiste en mantener en
perfecto estado de funcionamiento la Suite Visión Empresarial de la ADRES.
Las solicitudes de soporte se deben atender mediante acceso telefónico o
por correo electrónico en el horario establecido en Anexo – Especificaciones
Técnicas.
6. Entregar a la ADRES, sin costo adicional, las nuevas versiones del software
Suite Visión Empresarial, en caso de que durante el término de duración del
contrato se liberen algunas adicionales a las previstas en el Anexo –
Especificaciones Técnicas.
7. Entregar la documentación actualizada (manual del usuario y manual técnico)
y demás soportes necesarios para su configuración, cada vez que se libere
una nueva versión del software Suite Visión Empresarial, dentro del plazo
acordado por escrito con el(los) supervisor(es) del contrato.
8. Mantener vigente la garantía técnica por un término de seis (6) meses luego
del vencimiento del plazo de ejecución del contrato.
9. Presentar para aprobación del(os) supervisor (es) del contrato dentro de las
48 horas siguientes al requerimiento, el tiempo estimado de horas
necesarias para realizar las actualizaciones y requerimientos de soporte
indicadas por la ADRES dentro de las funcionalidades existentes en el
software.
10. Apoyar a los funcionarios designados por la Entidad, en la definición de las
pruebas funcionales o de aceptación, mediante la determinación de un
procedimiento y lineamientos generales para la estimación de casos de
prueba aplicables a las especificaciones entregadas por la ADRES.
11. Realizar la transferencia de conocimiento a los funcionarios designados por
parte de la ADRES, cuando sea requerido, previo acuerdo o información al
supervisor del contrato.
12. Corregir en un plazo no mayor a cinco (5) días hábiles, los errores originados
en los soportes y actualizaciones al software Suite Visión Empresarial, sin
que genere costos adicionales para la ADRES. Dicho plazo se contará a partir
de la detección efectiva del(los) error(es) por parte del supervisor.
13. Las demás que se deriven de la naturaleza del contrato y que garanticen su
cabal y oportuna ejecución.</v>
          </cell>
          <cell r="Y790">
            <v>198</v>
          </cell>
          <cell r="Z790">
            <v>80101510</v>
          </cell>
          <cell r="AA790">
            <v>135309030</v>
          </cell>
          <cell r="AB790">
            <v>135309030</v>
          </cell>
          <cell r="AC790"/>
          <cell r="AD790"/>
          <cell r="AE790"/>
          <cell r="AF790"/>
          <cell r="AG790"/>
          <cell r="AH790"/>
          <cell r="AI790"/>
          <cell r="AJ790"/>
          <cell r="AK790"/>
          <cell r="AL790"/>
          <cell r="AM790"/>
          <cell r="AN790"/>
          <cell r="AO790"/>
          <cell r="AP790"/>
          <cell r="AQ790"/>
          <cell r="AR790">
            <v>559</v>
          </cell>
          <cell r="AS790">
            <v>44951</v>
          </cell>
          <cell r="AT790">
            <v>136850000</v>
          </cell>
          <cell r="AU790">
            <v>4395</v>
          </cell>
          <cell r="AV790">
            <v>45009</v>
          </cell>
          <cell r="AW790">
            <v>135309030</v>
          </cell>
          <cell r="AX790" t="str">
            <v>A-02-02-02-008-003-01</v>
          </cell>
          <cell r="AY790" t="str">
            <v>SERVICIOS DE CONSULTORÍA EN ADMINISTRACIÓN Y SERVICIOS DE GESTIÓN; SERVICIOS DE TECNOLOGÍA DE LA INFORMACIÓN</v>
          </cell>
          <cell r="AZ790" t="str">
            <v>SEGUROS BOLIVAR</v>
          </cell>
          <cell r="BA790" t="str">
            <v>15-05003146801</v>
          </cell>
          <cell r="BB790">
            <v>45009</v>
          </cell>
          <cell r="BC790" t="str">
            <v>CUMPLIMIENTO-CALIDAD DEL SERVICIO-PAGO DE SALARIOS PRESTACIONES SOCIALES E IND</v>
          </cell>
          <cell r="BD790"/>
          <cell r="BE790"/>
          <cell r="BF790">
            <v>45008</v>
          </cell>
          <cell r="BG790">
            <v>45012</v>
          </cell>
          <cell r="BH790">
            <v>46376</v>
          </cell>
          <cell r="BI790" t="str">
            <v>N/A</v>
          </cell>
          <cell r="BJ790"/>
          <cell r="BK790" t="str">
            <v>JULIAN FELIPE MENDEZ BAQUERO</v>
          </cell>
          <cell r="BL790"/>
          <cell r="BM790">
            <v>1015439858</v>
          </cell>
          <cell r="BN790" t="str">
            <v>OFICINA ASESORA</v>
          </cell>
          <cell r="BO790" t="str">
            <v>GESTOR DE OPERACIONES</v>
          </cell>
          <cell r="BP790" t="str">
            <v>KARLA MAYELIS MENGUAL REDONDO</v>
          </cell>
          <cell r="BQ790" t="str">
            <v>EN EJECUCION</v>
          </cell>
          <cell r="BR790" t="str">
            <v>N/A</v>
          </cell>
          <cell r="BS790" t="str">
            <v>Bucaramanga</v>
          </cell>
          <cell r="BT790" t="str">
            <v>Cra 29 45 94 OF 204 EDF ATLAS</v>
          </cell>
          <cell r="BU790" t="str">
            <v>6521020-3102938439</v>
          </cell>
          <cell r="BV790" t="str">
            <v>N/A</v>
          </cell>
          <cell r="BW790" t="str">
            <v>N/A</v>
          </cell>
          <cell r="BX790" t="str">
            <v>N/A</v>
          </cell>
          <cell r="BY790" t="str">
            <v>N/A</v>
          </cell>
          <cell r="BZ790" t="str">
            <v>N/A</v>
          </cell>
          <cell r="CA790" t="str">
            <v>N/A</v>
          </cell>
          <cell r="CB790" t="str">
            <v>N/A</v>
          </cell>
          <cell r="CC790" t="str">
            <v>N/A</v>
          </cell>
          <cell r="CD790"/>
          <cell r="CE790"/>
          <cell r="CF790"/>
          <cell r="CG790"/>
          <cell r="CH790" t="str">
            <v>CO1.PCCNTR.4795581</v>
          </cell>
          <cell r="CI790"/>
          <cell r="CJ790"/>
          <cell r="CK790"/>
          <cell r="CL790"/>
          <cell r="CM790"/>
          <cell r="CN790"/>
          <cell r="CO790"/>
        </row>
        <row r="791">
          <cell r="C791">
            <v>138</v>
          </cell>
          <cell r="D791" t="str">
            <v>ADRES-CPS-138-2023</v>
          </cell>
          <cell r="E791" t="str">
            <v>CONTRATACION DIRECTA</v>
          </cell>
          <cell r="F791" t="str">
            <v>PRESTACION DE SERVICIOS PROFESIONALES</v>
          </cell>
          <cell r="G791" t="str">
            <v>INICIAL</v>
          </cell>
          <cell r="H791">
            <v>44946</v>
          </cell>
          <cell r="I791" t="str">
            <v>LEIDY VIVIANA CUBILLOS ALARCON</v>
          </cell>
          <cell r="J791" t="str">
            <v>CC</v>
          </cell>
          <cell r="K791">
            <v>1032439912</v>
          </cell>
          <cell r="L791">
            <v>5</v>
          </cell>
          <cell r="M791" t="str">
            <v>Bogotá</v>
          </cell>
          <cell r="N791" t="str">
            <v>N</v>
          </cell>
          <cell r="O791" t="str">
            <v>N/A</v>
          </cell>
          <cell r="P791" t="str">
            <v>N/A</v>
          </cell>
          <cell r="Q791" t="str">
            <v>N/A</v>
          </cell>
          <cell r="R791">
            <v>44950</v>
          </cell>
          <cell r="S791">
            <v>45069</v>
          </cell>
          <cell r="T791">
            <v>119</v>
          </cell>
          <cell r="U791">
            <v>45069</v>
          </cell>
          <cell r="V791" t="str">
            <v>11 TP+E+11 MEP</v>
          </cell>
          <cell r="W791"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791"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791">
            <v>170</v>
          </cell>
          <cell r="Z791">
            <v>80121706</v>
          </cell>
          <cell r="AA791">
            <v>27904000</v>
          </cell>
          <cell r="AB791">
            <v>27904000</v>
          </cell>
          <cell r="AM791">
            <v>6976000</v>
          </cell>
          <cell r="AQ791" t="str">
            <v>N/A</v>
          </cell>
          <cell r="AR791">
            <v>517</v>
          </cell>
          <cell r="AS791">
            <v>44938</v>
          </cell>
          <cell r="AT791">
            <v>423861760</v>
          </cell>
          <cell r="AU791">
            <v>459</v>
          </cell>
          <cell r="AV791">
            <v>44949</v>
          </cell>
          <cell r="AW791">
            <v>27904000</v>
          </cell>
          <cell r="AX791" t="str">
            <v>A-02-02-02-008-002-01</v>
          </cell>
          <cell r="AY791" t="str">
            <v>SERVICIOS JURÍDICOS</v>
          </cell>
          <cell r="AZ791" t="str">
            <v>SEGUROS DEL ESTADO</v>
          </cell>
          <cell r="BA791" t="str">
            <v>33-46-101046757</v>
          </cell>
          <cell r="BB791">
            <v>44946</v>
          </cell>
          <cell r="BC791" t="str">
            <v>CUMPLIMIENTO</v>
          </cell>
          <cell r="BD791">
            <v>25</v>
          </cell>
          <cell r="BE791">
            <v>6976000</v>
          </cell>
          <cell r="BF791">
            <v>44946</v>
          </cell>
          <cell r="BG791">
            <v>44949</v>
          </cell>
          <cell r="BH791">
            <v>45259</v>
          </cell>
          <cell r="BI791">
            <v>44950</v>
          </cell>
          <cell r="BJ791" t="str">
            <v>O. ASESORA JURIDICA</v>
          </cell>
          <cell r="BK791" t="str">
            <v>CLAUDIA PAOLA PEREZ SUA</v>
          </cell>
          <cell r="BM791">
            <v>1014242822</v>
          </cell>
          <cell r="BN791" t="str">
            <v>GRUPO DE REPRESENTACION JUDICIAL</v>
          </cell>
          <cell r="BO791" t="str">
            <v>GESTOR DE OPERACIONES</v>
          </cell>
          <cell r="BP791" t="str">
            <v>KELLY JHOANA ITURRIAGO TORREGROSA</v>
          </cell>
          <cell r="BQ791" t="str">
            <v>TERMINADO</v>
          </cell>
          <cell r="BR791" t="str">
            <v>FEMENINO</v>
          </cell>
          <cell r="BS791" t="str">
            <v>Bogotá</v>
          </cell>
          <cell r="BT791" t="str">
            <v>Cra 50A 32 28 Sur</v>
          </cell>
          <cell r="BU791">
            <v>3112808014</v>
          </cell>
          <cell r="BV791" t="str">
            <v>viviana0221@gmail.com</v>
          </cell>
          <cell r="BW791">
            <v>33178</v>
          </cell>
          <cell r="BX791">
            <v>45247</v>
          </cell>
          <cell r="BY791">
            <v>33</v>
          </cell>
          <cell r="BZ791" t="str">
            <v>COMPENSAR</v>
          </cell>
          <cell r="CA791" t="str">
            <v>PROTECCION</v>
          </cell>
          <cell r="CB791" t="str">
            <v>POSITIVA</v>
          </cell>
          <cell r="CC791" t="str">
            <v>ABOGADA</v>
          </cell>
          <cell r="CH791" t="str">
            <v>CO1.PCCNTR.4450276</v>
          </cell>
        </row>
        <row r="792">
          <cell r="C792">
            <v>571</v>
          </cell>
          <cell r="D792" t="str">
            <v>ADRES-CTO-571-2023</v>
          </cell>
          <cell r="E792" t="str">
            <v>MINIMA CUANTIA</v>
          </cell>
          <cell r="F792" t="str">
            <v>PRESTACION DE SERVICIOS</v>
          </cell>
          <cell r="G792" t="str">
            <v>INICIAL</v>
          </cell>
          <cell r="H792">
            <v>45071</v>
          </cell>
          <cell r="I792" t="str">
            <v>PERIODICOS Y PUBLICACIONES SAS</v>
          </cell>
          <cell r="J792" t="str">
            <v>Nit</v>
          </cell>
          <cell r="K792">
            <v>804010934</v>
          </cell>
          <cell r="L792">
            <v>3</v>
          </cell>
          <cell r="M792" t="str">
            <v>Bogotá</v>
          </cell>
          <cell r="N792" t="str">
            <v>J</v>
          </cell>
          <cell r="O792" t="str">
            <v>Camelo Rueda Yuddanelly</v>
          </cell>
          <cell r="P792">
            <v>63493158</v>
          </cell>
          <cell r="Q792" t="str">
            <v>N/A</v>
          </cell>
          <cell r="R792">
            <v>45072</v>
          </cell>
          <cell r="S792">
            <v>45291</v>
          </cell>
          <cell r="T792">
            <v>219</v>
          </cell>
          <cell r="U792">
            <v>45291</v>
          </cell>
          <cell r="V792" t="str">
            <v>N/A</v>
          </cell>
          <cell r="W792" t="str">
            <v>Contratar la prestación del servicio de publicación en un diario impreso de alta circulación y cobertura nacional en cumplimiento a lo establecido en el artículo 115 del Decreto 019 de 2012 y demás publicaciones que requiera la entidad</v>
          </cell>
          <cell r="X792"/>
          <cell r="Y792">
            <v>60</v>
          </cell>
          <cell r="Z792">
            <v>93151501</v>
          </cell>
          <cell r="AA792">
            <v>5000000</v>
          </cell>
          <cell r="AB792">
            <v>5000000</v>
          </cell>
          <cell r="AC792"/>
          <cell r="AD792"/>
          <cell r="AE792"/>
          <cell r="AF792"/>
          <cell r="AG792"/>
          <cell r="AH792"/>
          <cell r="AI792"/>
          <cell r="AJ792"/>
          <cell r="AK792"/>
          <cell r="AL792"/>
          <cell r="AM792"/>
          <cell r="AN792"/>
          <cell r="AO792"/>
          <cell r="AP792"/>
          <cell r="AQ792"/>
          <cell r="AR792">
            <v>574</v>
          </cell>
          <cell r="AS792">
            <v>44967</v>
          </cell>
          <cell r="AT792">
            <v>5000000</v>
          </cell>
          <cell r="AU792">
            <v>8504</v>
          </cell>
          <cell r="AV792">
            <v>45071</v>
          </cell>
          <cell r="AW792">
            <v>5000000</v>
          </cell>
          <cell r="AX792" t="str">
            <v>A-02-02-02-008-005-09</v>
          </cell>
          <cell r="AY792" t="str">
            <v>OTROS SERVICIOS AUXILIARES</v>
          </cell>
          <cell r="AZ792" t="str">
            <v>ASEGURADORA SOLIDARIA DE COLOMBIA</v>
          </cell>
          <cell r="BA792" t="str">
            <v>465-47-994000007669</v>
          </cell>
          <cell r="BB792">
            <v>45076</v>
          </cell>
          <cell r="BC792" t="str">
            <v>CUMPLIMIENTO
CALIDAD DEL SERVICIO</v>
          </cell>
          <cell r="BD792"/>
          <cell r="BE792" t="str">
            <v>500,000
250,000</v>
          </cell>
          <cell r="BF792">
            <v>45071</v>
          </cell>
          <cell r="BG792">
            <v>45077</v>
          </cell>
          <cell r="BH792">
            <v>45473</v>
          </cell>
          <cell r="BI792" t="str">
            <v>N/A</v>
          </cell>
          <cell r="BJ792" t="str">
            <v>D. DE GESTION DE LOS RECURSOS FINANCIEROS DE LA SALUD</v>
          </cell>
          <cell r="BK792" t="str">
            <v>ANGELICA MARIA LONDOÑO GUEVARA</v>
          </cell>
          <cell r="BL792"/>
          <cell r="BM792">
            <v>31575313</v>
          </cell>
          <cell r="BN792" t="str">
            <v>GRUPO DE GESTION DE PAGO Y PORTAFOLIO</v>
          </cell>
          <cell r="BO792" t="str">
            <v>GESTOR DE OPERACIONES</v>
          </cell>
          <cell r="BP792" t="str">
            <v>ROSA ELIANA RODRIGUEZ BERNAL</v>
          </cell>
          <cell r="BQ792" t="str">
            <v>EN EJECUCION</v>
          </cell>
          <cell r="BR792"/>
          <cell r="BS792"/>
          <cell r="BT792"/>
          <cell r="BU792"/>
          <cell r="BV792"/>
          <cell r="BW792"/>
          <cell r="BX792"/>
          <cell r="BY792"/>
          <cell r="BZ792"/>
          <cell r="CA792"/>
          <cell r="CB792"/>
          <cell r="CC792"/>
          <cell r="CD792"/>
          <cell r="CE792"/>
          <cell r="CF792"/>
          <cell r="CG792"/>
          <cell r="CH792"/>
          <cell r="CI792"/>
          <cell r="CJ792"/>
          <cell r="CK792"/>
          <cell r="CL792"/>
          <cell r="CM792"/>
          <cell r="CN792"/>
          <cell r="CO792"/>
        </row>
        <row r="793">
          <cell r="C793">
            <v>15</v>
          </cell>
          <cell r="D793" t="str">
            <v>ADRES-CPS-015-2023</v>
          </cell>
          <cell r="E793" t="str">
            <v>CONTRATACION DIRECTA</v>
          </cell>
          <cell r="F793" t="str">
            <v>PRESTACION DE SERVICIOS PROFESIONALES</v>
          </cell>
          <cell r="G793" t="str">
            <v>INICIAL</v>
          </cell>
          <cell r="H793">
            <v>44942</v>
          </cell>
          <cell r="I793" t="str">
            <v>DIEGO ALFONSO LEAL GONZALEZ</v>
          </cell>
          <cell r="J793" t="str">
            <v>CC</v>
          </cell>
          <cell r="K793">
            <v>1032447457</v>
          </cell>
          <cell r="L793">
            <v>9</v>
          </cell>
          <cell r="M793" t="str">
            <v>Bogotá</v>
          </cell>
          <cell r="N793" t="str">
            <v>N</v>
          </cell>
          <cell r="O793" t="str">
            <v>N/A</v>
          </cell>
          <cell r="P793" t="str">
            <v>N/A</v>
          </cell>
          <cell r="Q793" t="str">
            <v>N/A</v>
          </cell>
          <cell r="R793">
            <v>44943</v>
          </cell>
          <cell r="S793">
            <v>45062</v>
          </cell>
          <cell r="T793">
            <v>119</v>
          </cell>
          <cell r="U793">
            <v>45062</v>
          </cell>
          <cell r="V793" t="str">
            <v>11 TP+E+11 MEP</v>
          </cell>
          <cell r="W793"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793"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susCraipción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DeCraeto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793">
            <v>103</v>
          </cell>
          <cell r="Z793">
            <v>80121700</v>
          </cell>
          <cell r="AA793">
            <v>27904000</v>
          </cell>
          <cell r="AB793">
            <v>27904000</v>
          </cell>
          <cell r="AM793">
            <v>6976000</v>
          </cell>
          <cell r="AQ793" t="str">
            <v>N/A</v>
          </cell>
          <cell r="AR793">
            <v>396</v>
          </cell>
          <cell r="AS793">
            <v>44932</v>
          </cell>
          <cell r="AT793">
            <v>167424000</v>
          </cell>
          <cell r="AU793">
            <v>387</v>
          </cell>
          <cell r="AV793">
            <v>44943</v>
          </cell>
          <cell r="AW793">
            <v>27904000</v>
          </cell>
          <cell r="AX793" t="str">
            <v>A-02-02-02-008-002-01</v>
          </cell>
          <cell r="AY793" t="str">
            <v>SERVICIOS JURÍDICOS</v>
          </cell>
          <cell r="AZ793" t="str">
            <v>SEGUROS DEL ESTADO</v>
          </cell>
          <cell r="BA793" t="str">
            <v>33-46-101046151</v>
          </cell>
          <cell r="BB793">
            <v>44942</v>
          </cell>
          <cell r="BC793" t="str">
            <v>CUMPLIMIENTO</v>
          </cell>
          <cell r="BD793">
            <v>25</v>
          </cell>
          <cell r="BE793">
            <v>6976000</v>
          </cell>
          <cell r="BF793">
            <v>44942</v>
          </cell>
          <cell r="BG793">
            <v>44942</v>
          </cell>
          <cell r="BH793">
            <v>45260</v>
          </cell>
          <cell r="BI793">
            <v>44940</v>
          </cell>
          <cell r="BJ793" t="str">
            <v>O. ASESORA JURIDICA</v>
          </cell>
          <cell r="BK793" t="str">
            <v>JULIO EDUARDO RODRIGUEZ ALVARADO</v>
          </cell>
          <cell r="BM793">
            <v>1085251376</v>
          </cell>
          <cell r="BN793" t="str">
            <v>GRUPO DE ACCIONES CONSTITUCIONALES Y DE TUTELA</v>
          </cell>
          <cell r="BO793" t="str">
            <v>COORDINADOR</v>
          </cell>
          <cell r="BP793" t="str">
            <v>KELLY JHOANA ITURRIAGO TORREGROSA</v>
          </cell>
          <cell r="BQ793" t="str">
            <v>TERMINADO</v>
          </cell>
          <cell r="BR793" t="str">
            <v>MASCULINO</v>
          </cell>
          <cell r="BS793" t="str">
            <v>Bogotá</v>
          </cell>
          <cell r="BT793" t="str">
            <v>Cll 32 Sur No 13F 57  Gustavo Restrepo</v>
          </cell>
          <cell r="BU793" t="str">
            <v>2788659 -  3006666654</v>
          </cell>
          <cell r="BV793" t="str">
            <v>Diego.lealg@gmail.com</v>
          </cell>
          <cell r="BW793">
            <v>33608</v>
          </cell>
          <cell r="BX793">
            <v>45247</v>
          </cell>
          <cell r="BY793">
            <v>31</v>
          </cell>
          <cell r="BZ793" t="str">
            <v>SALUD TOTAL</v>
          </cell>
          <cell r="CA793" t="str">
            <v>PROTECCION</v>
          </cell>
          <cell r="CB793" t="str">
            <v>POSITIVA</v>
          </cell>
          <cell r="CC793" t="str">
            <v>ABOGADO</v>
          </cell>
          <cell r="CH793" t="str">
            <v>CO1.PCCNTR.4398308</v>
          </cell>
        </row>
        <row r="794">
          <cell r="C794">
            <v>622</v>
          </cell>
          <cell r="D794" t="str">
            <v>ADRES-CPS-622-2023</v>
          </cell>
          <cell r="E794" t="str">
            <v>CONTRATACION DIRECTA</v>
          </cell>
          <cell r="F794" t="str">
            <v>PRESTACION DE SERVICIOS PROFESIONALES</v>
          </cell>
          <cell r="G794" t="str">
            <v>INICIAL</v>
          </cell>
          <cell r="H794">
            <v>45078</v>
          </cell>
          <cell r="I794" t="str">
            <v>PIEDAD XIMENA CUELLAR RIVERA</v>
          </cell>
          <cell r="J794" t="str">
            <v>CC</v>
          </cell>
          <cell r="K794">
            <v>26425166</v>
          </cell>
          <cell r="L794">
            <v>3</v>
          </cell>
          <cell r="M794" t="str">
            <v>Bogotá</v>
          </cell>
          <cell r="N794" t="str">
            <v>N</v>
          </cell>
          <cell r="O794" t="str">
            <v>N/A</v>
          </cell>
          <cell r="P794" t="str">
            <v>N/A</v>
          </cell>
          <cell r="Q794" t="str">
            <v>N/A</v>
          </cell>
          <cell r="R794">
            <v>45079</v>
          </cell>
          <cell r="S794">
            <v>45291</v>
          </cell>
          <cell r="T794">
            <v>212</v>
          </cell>
          <cell r="U794">
            <v>45291</v>
          </cell>
          <cell r="V794"/>
          <cell r="W794" t="str">
            <v>Prestar servicios profesionales de apoyo a los procesos del régimen especial o de excepción a cargo de la Subdirección de Liquidaciones del Aseguramiento</v>
          </cell>
          <cell r="X794" t="str">
            <v>1. Realizar las actividades de verificación, análisis de los soportes en los procesos de la ejecución y liquidación de la Devolución de cotizaciones y Prestaciones económicas del régimen especial y/o excepTuado en los procesos de reintegro de recursos del SGSS
establecidos en la entidad2. Proponer mejoras a los procesos que se ejecutan, haciendo las recomendaciones y sugerencias para que se revise su conveniencia y aplicación de conformidad con los procedimientos establecidos en la Subdirección de Liquidaciones del Aseguramiento.
3.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4.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5. Proyectar respuesta a los derechos de petición relacionados con los procesos de
liquidación y reconocimiento de prestaciones económicas y devolución de aportes del
régimen especial y exceptuado, cuyo trámite le sea asignado.
6. Documentar las actividades objeto de ejecución entregando los respectivos soportes para
que la ADRES tenga la trazabilidad de los asuntos desarrollados y asignados.
7. Participar en las reuniones en las cuales sea convocada por el Supervisor del Contrato y
que requiera la Subdirección de Liquidación y Garantías en relación con los temas y
actividades asignadas de conformidad con objeto del contrato</v>
          </cell>
          <cell r="Y794"/>
          <cell r="Z794">
            <v>93151501</v>
          </cell>
          <cell r="AA794">
            <v>51676604</v>
          </cell>
          <cell r="AB794">
            <v>51676604</v>
          </cell>
          <cell r="AC794"/>
          <cell r="AD794"/>
          <cell r="AE794"/>
          <cell r="AF794"/>
          <cell r="AG794"/>
          <cell r="AH794"/>
          <cell r="AI794"/>
          <cell r="AJ794"/>
          <cell r="AK794"/>
          <cell r="AL794"/>
          <cell r="AM794">
            <v>7382372</v>
          </cell>
          <cell r="AN794"/>
          <cell r="AO794"/>
          <cell r="AP794"/>
          <cell r="AQ794" t="str">
            <v>N/A</v>
          </cell>
          <cell r="AR794">
            <v>751</v>
          </cell>
          <cell r="AS794">
            <v>45071</v>
          </cell>
          <cell r="AT794">
            <v>51676604</v>
          </cell>
          <cell r="AU794">
            <v>9999</v>
          </cell>
          <cell r="AV794">
            <v>45078</v>
          </cell>
          <cell r="AW794">
            <v>51676604</v>
          </cell>
          <cell r="AX794" t="str">
            <v>A-02-02-02-008-003-01</v>
          </cell>
          <cell r="AY794" t="str">
            <v>SERVICIOS DE CONSULTORÍA EN ADMINISTRACIÓN Y SERVICIOS DE GESTIÓN; SERVICIOS DE TECNOLOGÍA DE LA INFORMACIÓN</v>
          </cell>
          <cell r="AZ794" t="str">
            <v>ASEGURADORA SOLIDARIA DE COLOMBIA</v>
          </cell>
          <cell r="BA794" t="str">
            <v>340 47 994000045512</v>
          </cell>
          <cell r="BB794">
            <v>45078</v>
          </cell>
          <cell r="BC794" t="str">
            <v>CUMPLIMIENTO</v>
          </cell>
          <cell r="BD794">
            <v>25</v>
          </cell>
          <cell r="BE794">
            <v>12919151</v>
          </cell>
          <cell r="BF794">
            <v>45078</v>
          </cell>
          <cell r="BG794">
            <v>45078</v>
          </cell>
          <cell r="BH794">
            <v>45478</v>
          </cell>
          <cell r="BI794">
            <v>45079</v>
          </cell>
          <cell r="BJ794" t="str">
            <v>SUBDIRECCIÓN DE LIQUIDACIONES DEL ASEGURAMIENTO</v>
          </cell>
          <cell r="BK794" t="str">
            <v>CLAUDIA PULIDO BUITRAGO</v>
          </cell>
          <cell r="BL794"/>
          <cell r="BM794">
            <v>52351328</v>
          </cell>
          <cell r="BN794" t="str">
            <v>SUBDIRECCION DE LIQUIDACIONES DEL ASEGURAMIENTO</v>
          </cell>
          <cell r="BO794" t="str">
            <v>SUBDIRECTORA</v>
          </cell>
          <cell r="BP794" t="str">
            <v>LAURA SANCHEZ SANTAMARIA</v>
          </cell>
          <cell r="BQ794" t="str">
            <v>EN EJECUCION</v>
          </cell>
          <cell r="BR794"/>
          <cell r="BS794"/>
          <cell r="BT794"/>
          <cell r="BU794"/>
          <cell r="BV794"/>
          <cell r="BW794"/>
          <cell r="BX794"/>
          <cell r="BY794"/>
          <cell r="BZ794"/>
          <cell r="CA794"/>
          <cell r="CB794"/>
          <cell r="CC794"/>
          <cell r="CD794"/>
          <cell r="CE794"/>
          <cell r="CF794"/>
          <cell r="CG794"/>
          <cell r="CH794"/>
          <cell r="CI794"/>
          <cell r="CJ794"/>
          <cell r="CK794"/>
          <cell r="CL794"/>
          <cell r="CM794"/>
          <cell r="CN794"/>
          <cell r="CO794"/>
        </row>
        <row r="795">
          <cell r="C795">
            <v>721</v>
          </cell>
          <cell r="D795" t="str">
            <v>ADRES-CPS-721-2023</v>
          </cell>
          <cell r="E795" t="str">
            <v>CONTRATACION DIRECTA</v>
          </cell>
          <cell r="F795" t="str">
            <v>PRESTACION DE SERVICIOS PROFESIONALES</v>
          </cell>
          <cell r="G795" t="str">
            <v>INICIAL</v>
          </cell>
          <cell r="H795">
            <v>45089</v>
          </cell>
          <cell r="I795" t="str">
            <v>PIERANGELI TORRES RAMIREZ</v>
          </cell>
          <cell r="J795" t="str">
            <v>CC</v>
          </cell>
          <cell r="K795">
            <v>52989972</v>
          </cell>
          <cell r="L795">
            <v>8</v>
          </cell>
          <cell r="N795" t="str">
            <v>N</v>
          </cell>
          <cell r="O795" t="str">
            <v>N/A</v>
          </cell>
          <cell r="P795" t="str">
            <v>N/A</v>
          </cell>
          <cell r="Q795" t="str">
            <v>N/A</v>
          </cell>
          <cell r="R795">
            <v>45092</v>
          </cell>
          <cell r="S795">
            <v>45291</v>
          </cell>
          <cell r="T795">
            <v>199</v>
          </cell>
          <cell r="U795">
            <v>45291</v>
          </cell>
          <cell r="V795" t="str">
            <v>13 TP+25 MEP</v>
          </cell>
          <cell r="W79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9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795">
            <v>93151501</v>
          </cell>
          <cell r="AA795">
            <v>49236477</v>
          </cell>
          <cell r="AB795">
            <v>49236477</v>
          </cell>
          <cell r="AM795">
            <v>5182787</v>
          </cell>
          <cell r="AQ795" t="str">
            <v>N/A</v>
          </cell>
          <cell r="AR795">
            <v>604</v>
          </cell>
          <cell r="AS795">
            <v>45016</v>
          </cell>
          <cell r="AT795">
            <v>2806479189</v>
          </cell>
          <cell r="AU795">
            <v>10110</v>
          </cell>
          <cell r="AV795">
            <v>45090</v>
          </cell>
          <cell r="AW795">
            <v>49236477</v>
          </cell>
          <cell r="AX795" t="str">
            <v>A-02-02-02-008-003-01</v>
          </cell>
          <cell r="AY795" t="str">
            <v>SERVICIOS DE CONSULTORÍA EN ADMINISTRACIÓN Y SERVICIOS DE GESTIÓN; SERVICIOS DE TECNOLOGÍA DE LA INFORMACIÓN</v>
          </cell>
          <cell r="AZ795" t="str">
            <v>SEGUROS DEL ESTADO</v>
          </cell>
          <cell r="BA795" t="str">
            <v>14-44-101184864</v>
          </cell>
          <cell r="BB795">
            <v>45090</v>
          </cell>
          <cell r="BC795" t="str">
            <v>CUMPLIMIENTO</v>
          </cell>
          <cell r="BD795">
            <v>25</v>
          </cell>
          <cell r="BE795">
            <v>12309119.25</v>
          </cell>
          <cell r="BF795">
            <v>45089</v>
          </cell>
          <cell r="BG795">
            <v>45092</v>
          </cell>
          <cell r="BH795">
            <v>45493</v>
          </cell>
          <cell r="BI795">
            <v>45091</v>
          </cell>
          <cell r="BJ795" t="str">
            <v>D. OTRAS PRESTACIONES</v>
          </cell>
          <cell r="BK795" t="str">
            <v>EDINSON MAURICIO HERNANDEZ MANRIQUE</v>
          </cell>
          <cell r="BM795">
            <v>13928254</v>
          </cell>
          <cell r="BN795" t="str">
            <v>GRUPO DE GESTION DE RECONOCIMIENTOS</v>
          </cell>
          <cell r="BO795" t="str">
            <v>GESTOR DE OPERACIONES</v>
          </cell>
          <cell r="BP795" t="str">
            <v>LAURA SANCHEZ SANTAMARIA</v>
          </cell>
          <cell r="BQ795" t="str">
            <v>EN EJECUCION</v>
          </cell>
        </row>
        <row r="796">
          <cell r="C796">
            <v>297</v>
          </cell>
          <cell r="D796" t="str">
            <v>ADRES-CPS-297-2023</v>
          </cell>
          <cell r="E796" t="str">
            <v>CONTRATACION DIRECTA</v>
          </cell>
          <cell r="F796" t="str">
            <v>PRESTACION DE SERVICIOS PROFESIONALES</v>
          </cell>
          <cell r="G796" t="str">
            <v>INICIAL</v>
          </cell>
          <cell r="H796">
            <v>44963</v>
          </cell>
          <cell r="I796" t="str">
            <v>INGRID YOHANA GUZMAN AVELLANEDA</v>
          </cell>
          <cell r="J796" t="str">
            <v>CC</v>
          </cell>
          <cell r="K796">
            <v>1032462137</v>
          </cell>
          <cell r="L796">
            <v>1</v>
          </cell>
          <cell r="M796" t="str">
            <v>Bogotá</v>
          </cell>
          <cell r="N796" t="str">
            <v>N</v>
          </cell>
          <cell r="O796" t="str">
            <v>N/A</v>
          </cell>
          <cell r="P796" t="str">
            <v>N/A</v>
          </cell>
          <cell r="Q796" t="str">
            <v>N/A</v>
          </cell>
          <cell r="R796">
            <v>44965</v>
          </cell>
          <cell r="S796">
            <v>45084</v>
          </cell>
          <cell r="T796">
            <v>119</v>
          </cell>
          <cell r="U796">
            <v>45084</v>
          </cell>
          <cell r="V796" t="str">
            <v>13 TP+25 MEP</v>
          </cell>
          <cell r="W796"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9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796">
            <v>231</v>
          </cell>
          <cell r="Z796">
            <v>93151501</v>
          </cell>
          <cell r="AA796">
            <v>20731148</v>
          </cell>
          <cell r="AB796">
            <v>20731148</v>
          </cell>
          <cell r="AM796">
            <v>5182787</v>
          </cell>
          <cell r="AQ796" t="str">
            <v>N/A</v>
          </cell>
          <cell r="AR796">
            <v>449</v>
          </cell>
          <cell r="AS796">
            <v>44936</v>
          </cell>
          <cell r="AT796">
            <v>539009848</v>
          </cell>
          <cell r="AU796">
            <v>2491</v>
          </cell>
          <cell r="AV796">
            <v>44964</v>
          </cell>
          <cell r="AW796">
            <v>20731148</v>
          </cell>
          <cell r="AX796" t="str">
            <v>A-02-02-02-008-003-01</v>
          </cell>
          <cell r="AY796" t="str">
            <v>SERVICIOS DE CONSULTORÍA EN ADMINISTRACIÓN Y SERVICIOS DE GESTIÓN; SERVICIOS DE TECNOLOGÍA DE LA INFORMACIÓN</v>
          </cell>
          <cell r="AZ796" t="str">
            <v>SURAMERICANA</v>
          </cell>
          <cell r="BA796">
            <v>35556881</v>
          </cell>
          <cell r="BB796">
            <v>44965</v>
          </cell>
          <cell r="BC796" t="str">
            <v>CUMPLIMIENTO</v>
          </cell>
          <cell r="BD796">
            <v>25</v>
          </cell>
          <cell r="BE796">
            <v>5182787</v>
          </cell>
          <cell r="BF796">
            <v>44964</v>
          </cell>
          <cell r="BG796">
            <v>44965</v>
          </cell>
          <cell r="BH796">
            <v>45275</v>
          </cell>
          <cell r="BI796">
            <v>44964</v>
          </cell>
          <cell r="BJ796" t="str">
            <v>D. OTRAS PRESTACIONES</v>
          </cell>
          <cell r="BK796" t="str">
            <v>WILSON RUBIEL VELASQUEZ CASTAÑEDA</v>
          </cell>
          <cell r="BM796">
            <v>79541341</v>
          </cell>
          <cell r="BN796" t="str">
            <v>GRUPO DE VALIDACIÓN DE RESULTADOS DE AUDITORÍA</v>
          </cell>
          <cell r="BO796" t="str">
            <v>GESTOR DE OPERACIONES</v>
          </cell>
          <cell r="BP796" t="str">
            <v>KARLA MAYELIS MENGUAL REDONDO</v>
          </cell>
          <cell r="BQ796" t="str">
            <v>TERMINADO</v>
          </cell>
          <cell r="BR796" t="str">
            <v>FEMENINO</v>
          </cell>
          <cell r="BS796" t="str">
            <v>Bogotá</v>
          </cell>
          <cell r="BT796" t="str">
            <v>Cra 2 A No 48 J 34 sur apt 202</v>
          </cell>
          <cell r="BU796">
            <v>3124512498</v>
          </cell>
          <cell r="BV796" t="str">
            <v>iyguzmana@unal.edu.co</v>
          </cell>
          <cell r="BW796">
            <v>34378</v>
          </cell>
          <cell r="BX796">
            <v>45247</v>
          </cell>
          <cell r="BY796">
            <v>29</v>
          </cell>
          <cell r="BZ796" t="str">
            <v>COMPENSAR</v>
          </cell>
          <cell r="CA796" t="str">
            <v>COLFONDOS</v>
          </cell>
          <cell r="CB796" t="str">
            <v>POSITIVA</v>
          </cell>
          <cell r="CC796" t="str">
            <v>ENFERMERIA-ESP N EN GERENCIA EN
SALUD OCUPACIONAL</v>
          </cell>
          <cell r="CH796" t="str">
            <v>CO1.PCCNTR.4569571</v>
          </cell>
        </row>
        <row r="797">
          <cell r="C797">
            <v>462</v>
          </cell>
          <cell r="D797" t="str">
            <v>ADRES-CPS-462-2023</v>
          </cell>
          <cell r="E797" t="str">
            <v>CONTRATACION DIRECTA</v>
          </cell>
          <cell r="F797" t="str">
            <v>PRESTACION DE SERVICIOS DE APOYO A LA GESTION</v>
          </cell>
          <cell r="G797" t="str">
            <v>INICIAL</v>
          </cell>
          <cell r="H797">
            <v>45057</v>
          </cell>
          <cell r="I797" t="str">
            <v>QUEVIN DAMIAN MUNAR SANTOS</v>
          </cell>
          <cell r="J797" t="str">
            <v>CC</v>
          </cell>
          <cell r="K797">
            <v>1018453928</v>
          </cell>
          <cell r="L797">
            <v>1</v>
          </cell>
          <cell r="M797" t="str">
            <v>Bogotá</v>
          </cell>
          <cell r="N797" t="str">
            <v>N</v>
          </cell>
          <cell r="O797" t="str">
            <v>N/A</v>
          </cell>
          <cell r="P797" t="str">
            <v>N/A</v>
          </cell>
          <cell r="Q797" t="str">
            <v>N/A</v>
          </cell>
          <cell r="R797">
            <v>45061</v>
          </cell>
          <cell r="S797">
            <v>45291</v>
          </cell>
          <cell r="T797">
            <v>230</v>
          </cell>
          <cell r="U797">
            <v>45291</v>
          </cell>
          <cell r="V797" t="str">
            <v>15 TFTL/TL+4 ME O 6 SES+4 ME</v>
          </cell>
          <cell r="W797"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797"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797">
            <v>93151501</v>
          </cell>
          <cell r="AA797">
            <v>38460399</v>
          </cell>
          <cell r="AB797">
            <v>38460399</v>
          </cell>
          <cell r="AM797">
            <v>4048463</v>
          </cell>
          <cell r="AQ797" t="str">
            <v>N/A</v>
          </cell>
          <cell r="AR797">
            <v>605</v>
          </cell>
          <cell r="AS797">
            <v>45016</v>
          </cell>
          <cell r="AT797">
            <v>1999940748</v>
          </cell>
          <cell r="AU797">
            <v>8095</v>
          </cell>
          <cell r="AV797">
            <v>45058</v>
          </cell>
          <cell r="AW797">
            <v>38460399</v>
          </cell>
          <cell r="AX797" t="str">
            <v>A-02-02-02-008-003-01</v>
          </cell>
          <cell r="AY797" t="str">
            <v>SERVICIOS DE CONSULTORÍA EN ADMINISTRACIÓN Y SERVICIOS DE GESTIÓN; SERVICIOS DE TECNOLOGÍA DE LA INFORMACIÓN</v>
          </cell>
          <cell r="AZ797" t="str">
            <v>SEGUROS DEL ESTADO</v>
          </cell>
          <cell r="BA797" t="str">
            <v>14-44-101182044</v>
          </cell>
          <cell r="BB797">
            <v>45058</v>
          </cell>
          <cell r="BC797" t="str">
            <v>CUMPLIMIENTO</v>
          </cell>
          <cell r="BD797">
            <v>25</v>
          </cell>
          <cell r="BE797">
            <v>9615099.75</v>
          </cell>
          <cell r="BF797">
            <v>45057</v>
          </cell>
          <cell r="BG797">
            <v>45061</v>
          </cell>
          <cell r="BH797">
            <v>45483</v>
          </cell>
          <cell r="BI797">
            <v>45059</v>
          </cell>
          <cell r="BJ797" t="str">
            <v>D. OTRAS PRESTACIONES</v>
          </cell>
          <cell r="BK797" t="str">
            <v>CAMILO ALBERTO ALFARO JIMENEZ-EDINSON MAURICIO HERNANDEZ MANRIQUE RAD 20236400060953  A PARTIR DEL 29 DE SEPTIEMBRE AL 20 DE OCTUBRE</v>
          </cell>
          <cell r="BM797">
            <v>1020740232</v>
          </cell>
          <cell r="BN797" t="str">
            <v>GRUPO DE GESTIÓN DE RECONOCIMIENTOS</v>
          </cell>
          <cell r="BO797" t="str">
            <v>GESTOR DE OPERACIONES</v>
          </cell>
          <cell r="BP797" t="str">
            <v>JOSE WILLMAN TORRRES GOMEZ</v>
          </cell>
          <cell r="BQ797" t="str">
            <v>EN EJECUCION</v>
          </cell>
          <cell r="BR797" t="str">
            <v>MASCULINO</v>
          </cell>
          <cell r="BS797" t="str">
            <v>Soacha</v>
          </cell>
          <cell r="BT797" t="str">
            <v>Cll 36 # 1 81 este San Mateo Soacha</v>
          </cell>
          <cell r="BU797">
            <v>3102309471</v>
          </cell>
          <cell r="BV797" t="str">
            <v>munarquevin@hotmail.com</v>
          </cell>
          <cell r="BW797">
            <v>33851</v>
          </cell>
          <cell r="BX797">
            <v>45247</v>
          </cell>
          <cell r="BY797">
            <v>31</v>
          </cell>
          <cell r="BZ797" t="str">
            <v>COMPENSAR</v>
          </cell>
          <cell r="CA797" t="str">
            <v>PROTECCION</v>
          </cell>
          <cell r="CB797" t="str">
            <v>POSITIVA</v>
          </cell>
          <cell r="CC797" t="str">
            <v>AUXILIAR ADTIVO</v>
          </cell>
          <cell r="CH797" t="str">
            <v>CO1.PCCNTR.4920527</v>
          </cell>
        </row>
        <row r="798">
          <cell r="C798">
            <v>917</v>
          </cell>
          <cell r="D798" t="str">
            <v>ADRES-CPS-917-2023</v>
          </cell>
          <cell r="E798" t="str">
            <v>MINIMA CUANTIA</v>
          </cell>
          <cell r="F798" t="str">
            <v>PRESTACION DE SERVICIOS</v>
          </cell>
          <cell r="G798" t="str">
            <v>INICIAL</v>
          </cell>
          <cell r="H798">
            <v>45134</v>
          </cell>
          <cell r="I798" t="str">
            <v>REYVELT MEDICINA ESPECIALIZADA SAS</v>
          </cell>
          <cell r="J798" t="str">
            <v>Nit</v>
          </cell>
          <cell r="K798">
            <v>900868701</v>
          </cell>
          <cell r="L798">
            <v>5</v>
          </cell>
          <cell r="M798" t="str">
            <v>Bogotá</v>
          </cell>
          <cell r="N798" t="str">
            <v>J</v>
          </cell>
          <cell r="O798" t="str">
            <v>Jessica Maria Velasquez Velez</v>
          </cell>
          <cell r="P798">
            <v>1140814301</v>
          </cell>
          <cell r="Q798" t="str">
            <v>N/A</v>
          </cell>
          <cell r="R798">
            <v>45139</v>
          </cell>
          <cell r="S798">
            <v>45272</v>
          </cell>
          <cell r="T798">
            <v>133</v>
          </cell>
          <cell r="U798">
            <v>45272</v>
          </cell>
          <cell r="W798" t="str">
            <v>Realizar las evaluaciones médicas ocupacionales de los servidores públicos de la ADRES</v>
          </cell>
          <cell r="Z798" t="str">
            <v>85122201
93141808
85111604
85101706
85101502
85101503
85121700</v>
          </cell>
          <cell r="AA798">
            <v>48000000</v>
          </cell>
          <cell r="AB798">
            <v>48000000</v>
          </cell>
          <cell r="AR798">
            <v>807</v>
          </cell>
          <cell r="AS798">
            <v>45083</v>
          </cell>
          <cell r="AT798">
            <v>48000000</v>
          </cell>
          <cell r="AU798">
            <v>13271</v>
          </cell>
          <cell r="AV798">
            <v>45135</v>
          </cell>
          <cell r="AW798">
            <v>48000000</v>
          </cell>
          <cell r="AX798" t="str">
            <v>A-02-02-02-008-003-01</v>
          </cell>
          <cell r="AY798" t="str">
            <v>SERVICIOS DE CONSULTORÍA EN ADMINISTRACIÓN Y SERVICIOS DE GESTIÓN; SERVICIOS DE TECNOLOGÍA DE LA INFORMACIÓN</v>
          </cell>
          <cell r="AZ798" t="str">
            <v>SEGUROS DEL ESTADO</v>
          </cell>
          <cell r="BA798" t="str">
            <v>33-44-101240758</v>
          </cell>
          <cell r="BB798">
            <v>45137</v>
          </cell>
          <cell r="BC798" t="str">
            <v>CUMPLIMIENTO-PAGO DE SALARIOS, PRESTACIONES SOCIALES-CALIDAD DEL SERVICIO</v>
          </cell>
          <cell r="BF798">
            <v>45134</v>
          </cell>
          <cell r="BG798">
            <v>45139</v>
          </cell>
          <cell r="BH798">
            <v>46368</v>
          </cell>
          <cell r="BI798" t="str">
            <v>N/A</v>
          </cell>
          <cell r="BJ798" t="str">
            <v>D. ADMINISTRATIVA Y FINANCIERA</v>
          </cell>
          <cell r="BK798" t="str">
            <v>ANA MILENA ESCOBAR RINCON</v>
          </cell>
          <cell r="BM798">
            <v>63532359</v>
          </cell>
          <cell r="BN798" t="str">
            <v>GRUPO DE GESTIÓN DE TALENTO HUMANO</v>
          </cell>
          <cell r="BO798" t="str">
            <v>GESTOR DE OPERACIONES</v>
          </cell>
          <cell r="BP798" t="str">
            <v>DIANA CAROLINA BONILLA RODRIGUEZ</v>
          </cell>
          <cell r="BQ798" t="str">
            <v>EN EJECUCION</v>
          </cell>
        </row>
        <row r="799">
          <cell r="C799">
            <v>728</v>
          </cell>
          <cell r="D799" t="str">
            <v>ADRES-CPS-728-2023</v>
          </cell>
          <cell r="E799" t="str">
            <v>CONTRATACION DIRECTA</v>
          </cell>
          <cell r="F799" t="str">
            <v>PRESTACION DE SERVICIOS DE APOYO A LA GESTION</v>
          </cell>
          <cell r="G799" t="str">
            <v>INICIAL</v>
          </cell>
          <cell r="H799">
            <v>45084</v>
          </cell>
          <cell r="I799" t="str">
            <v>RICARDO JAVIER PINZON ESPITIA</v>
          </cell>
          <cell r="J799" t="str">
            <v>CC</v>
          </cell>
          <cell r="K799">
            <v>80172244</v>
          </cell>
          <cell r="L799">
            <v>9</v>
          </cell>
          <cell r="N799" t="str">
            <v>N</v>
          </cell>
          <cell r="O799" t="str">
            <v>N/A</v>
          </cell>
          <cell r="P799" t="str">
            <v>N/A</v>
          </cell>
          <cell r="Q799" t="str">
            <v>N/A</v>
          </cell>
          <cell r="R799">
            <v>45085</v>
          </cell>
          <cell r="S799">
            <v>45291</v>
          </cell>
          <cell r="T799">
            <v>206</v>
          </cell>
          <cell r="U799">
            <v>45291</v>
          </cell>
          <cell r="W799" t="str">
            <v>Prestar apoyo a la Dirección de Otras Prestaciones de la ADRES en las actividades relacionadas con el suministro, manejo y preparación de los insumos e información necesarias para adelantar el proceso de revisión de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799" t="str">
            <v>1. Apoyar en la ejecución de las diferentes actividades inherentes al manejo, preparación y consolidación de la información que se utiliza como insumo para las diferentes etapas del proceso de verificación de los resultados de auditoría a las cuentas por servicios y tecnologías no financiados con la UPC y reclamaciones que sean tramitadas por los terceros contratados o directamente por la Entidad. 2. Procesar y organizar la información referente a la muestra seleccionada para la revisión de calidad de los resultados de auditoría de los recobros y reclamaciones certificados para los respectivos análisis de los informes que requiera la ADRES y otros organismos. 3. Apoyar en la revisión e integración de las matrices con los resultados de auditoría aportados por cada uno de los líderes de componente (médico, financiero, jurídico) con el fin de que sean contrastados con los resultados de auditoría a las cuentas por servicios y tecnologías no financiados con la UPC y reclamaciones que sean tramitadas por los terceros contratados o directamente por la Entidad. 4. Suministrar y actualizar las matrices, bases y demás herramientas utilizadas para la consolidación de la información requerida para el proceso de verificación de los resultados de auditoría a las cuentas por servicios y tecnologías no financiados con la UPC y reclamaciones que sean tramitadas por los terceros contratados o directamente por la Entidad. 5. Reportar cualquier situación inconsistente y/o anómala identificada durante la ejecución de las actividades asignadas. 6. Asistir oportunamente a todas las reuniones, conciliaciones y/o mesas de trabajo programadas por el supervisor del contrato, la respectiva Coordinación de Grupo y/o líder. 7. Disponer los insumos que sean necesarios para atender las solicitudes de requerimientos funcionales (SRF) o demás peticiones que se realicen por parte de la ADRES, actores del Sistema y organismos de control, entre otros. 8. Las demás actividades que se deriven del objeto y naturaleza del contrato, que para el efecto le asigne el supervisor del contrato</v>
          </cell>
          <cell r="Z799">
            <v>93151501</v>
          </cell>
          <cell r="AA799">
            <v>29830794</v>
          </cell>
          <cell r="AB799">
            <v>29830794</v>
          </cell>
          <cell r="AM799">
            <v>4261542</v>
          </cell>
          <cell r="AQ799" t="str">
            <v>N/A</v>
          </cell>
          <cell r="AR799">
            <v>684</v>
          </cell>
          <cell r="AS799">
            <v>45062</v>
          </cell>
          <cell r="AT799">
            <v>59661588</v>
          </cell>
          <cell r="AU799">
            <v>10072</v>
          </cell>
          <cell r="AV799">
            <v>45085</v>
          </cell>
          <cell r="AW799">
            <v>29830794</v>
          </cell>
          <cell r="AX799" t="str">
            <v>A-02-02-02-008-003-01</v>
          </cell>
          <cell r="AY799" t="str">
            <v>SERVICIOS DE CONSULTORÍA EN ADMINISTRACIÓN Y SERVICIOS DE GESTIÓN; SERVICIOS DE TECNOLOGÍA DE LA INFORMACIÓN</v>
          </cell>
          <cell r="AZ799" t="str">
            <v>SEGUROS DEL ESTADO</v>
          </cell>
          <cell r="BA799" t="str">
            <v>14-44-101184406</v>
          </cell>
          <cell r="BB799">
            <v>45084</v>
          </cell>
          <cell r="BC799" t="str">
            <v>CUMPLIMIENTO</v>
          </cell>
          <cell r="BD799">
            <v>25</v>
          </cell>
          <cell r="BE799">
            <v>7457698.5</v>
          </cell>
          <cell r="BF799">
            <v>45084</v>
          </cell>
          <cell r="BG799">
            <v>45085</v>
          </cell>
          <cell r="BH799">
            <v>45483</v>
          </cell>
          <cell r="BI799">
            <v>45085</v>
          </cell>
          <cell r="BJ799" t="str">
            <v>D. OTRAS PRESTACIONES</v>
          </cell>
          <cell r="BK799" t="str">
            <v>CAMILO ANDRES PLAZAS VELOZA-WILSON RUBIEL VELASQUEZ CASTAÑEDA RAD 20236400054993 A PARTIR DEL 1 DE SEPTIEMBRE</v>
          </cell>
          <cell r="BM799">
            <v>4151998</v>
          </cell>
          <cell r="BN799" t="str">
            <v>GRUPO DE VALIDACION DE RESULTADOS DE AUDITORIA</v>
          </cell>
          <cell r="BO799" t="str">
            <v>GESTOR DE OPERACIONES</v>
          </cell>
          <cell r="BP799" t="str">
            <v>JENNY CAROLINA GARCIA VARON</v>
          </cell>
          <cell r="BQ799" t="str">
            <v>EN EJECUCION</v>
          </cell>
        </row>
        <row r="800">
          <cell r="C800">
            <v>491</v>
          </cell>
          <cell r="D800" t="str">
            <v>ADRES-CPS-491-2023</v>
          </cell>
          <cell r="E800" t="str">
            <v>CONTRATACION DIRECTA</v>
          </cell>
          <cell r="F800" t="str">
            <v>PRESTACION DE SERVICIOS DE APOYO A LA GESTION</v>
          </cell>
          <cell r="G800" t="str">
            <v>INICIAL</v>
          </cell>
          <cell r="H800">
            <v>45054</v>
          </cell>
          <cell r="I800" t="str">
            <v>RICARDO LOZANO GARCIA</v>
          </cell>
          <cell r="J800" t="str">
            <v>CC</v>
          </cell>
          <cell r="K800">
            <v>80779208</v>
          </cell>
          <cell r="L800">
            <v>1</v>
          </cell>
          <cell r="M800" t="str">
            <v>Bogotá</v>
          </cell>
          <cell r="N800" t="str">
            <v>N</v>
          </cell>
          <cell r="O800" t="str">
            <v>N/A</v>
          </cell>
          <cell r="P800" t="str">
            <v>N/A</v>
          </cell>
          <cell r="Q800" t="str">
            <v>N/A</v>
          </cell>
          <cell r="R800">
            <v>45058</v>
          </cell>
          <cell r="S800">
            <v>45291</v>
          </cell>
          <cell r="T800">
            <v>233</v>
          </cell>
          <cell r="U800">
            <v>45291</v>
          </cell>
          <cell r="V800" t="str">
            <v>15 TFTL/TL+4 ME O 6 SES+4 ME</v>
          </cell>
          <cell r="W800"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00"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800"/>
          <cell r="Z800">
            <v>93151501</v>
          </cell>
          <cell r="AA800">
            <v>38460399</v>
          </cell>
          <cell r="AB800">
            <v>38460399</v>
          </cell>
          <cell r="AC800"/>
          <cell r="AD800"/>
          <cell r="AE800"/>
          <cell r="AF800"/>
          <cell r="AG800"/>
          <cell r="AH800"/>
          <cell r="AI800"/>
          <cell r="AJ800"/>
          <cell r="AK800"/>
          <cell r="AL800"/>
          <cell r="AM800">
            <v>4048463</v>
          </cell>
          <cell r="AN800"/>
          <cell r="AO800"/>
          <cell r="AP800"/>
          <cell r="AQ800" t="str">
            <v>N/A</v>
          </cell>
          <cell r="AR800">
            <v>605</v>
          </cell>
          <cell r="AS800">
            <v>45016</v>
          </cell>
          <cell r="AT800">
            <v>1999940748</v>
          </cell>
          <cell r="AU800">
            <v>8018</v>
          </cell>
          <cell r="AV800">
            <v>45055</v>
          </cell>
          <cell r="AW800">
            <v>38460399</v>
          </cell>
          <cell r="AX800" t="str">
            <v>A-02-02-02-008-003-01</v>
          </cell>
          <cell r="AY800" t="str">
            <v>SERVICIOS DE CONSULTORÍA EN ADMINISTRACIÓN Y SERVICIOS DE GESTIÓN; SERVICIOS DE TECNOLOGÍA DE LA INFORMACIÓN</v>
          </cell>
          <cell r="AZ800" t="str">
            <v>SEGUROS DEL ESTADO</v>
          </cell>
          <cell r="BA800" t="str">
            <v>14-44-101181927</v>
          </cell>
          <cell r="BB800">
            <v>45057</v>
          </cell>
          <cell r="BC800" t="str">
            <v>CUMPLIMIENTO</v>
          </cell>
          <cell r="BD800">
            <v>25</v>
          </cell>
          <cell r="BE800">
            <v>9615099.75</v>
          </cell>
          <cell r="BF800">
            <v>45054</v>
          </cell>
          <cell r="BG800">
            <v>45058</v>
          </cell>
          <cell r="BH800">
            <v>45483</v>
          </cell>
          <cell r="BI800">
            <v>45056</v>
          </cell>
          <cell r="BJ800" t="str">
            <v>D. OTRAS PRESTACIONES</v>
          </cell>
          <cell r="BK800" t="str">
            <v>CAMILO ALBERTO ALFARO JIMENEZ-EDINSON MAURICIO HERNANDEZ MANRIQUE RAD 20236400060953  A PARTIR DEL 29 DE SEPTIEMBRE AL 20 DE OCTUBRE</v>
          </cell>
          <cell r="BL800"/>
          <cell r="BM800">
            <v>1020740232</v>
          </cell>
          <cell r="BN800" t="str">
            <v>GRUPO DE GESTIÓN DE RECONOCIMIENTOS</v>
          </cell>
          <cell r="BO800" t="str">
            <v>GESTOR DE OPERACIONES</v>
          </cell>
          <cell r="BP800" t="str">
            <v>LAURA SANCHEZ SANTAMARIA</v>
          </cell>
          <cell r="BQ800" t="str">
            <v>EN EJECUCION</v>
          </cell>
          <cell r="BR800"/>
          <cell r="BS800"/>
          <cell r="BT800"/>
          <cell r="BU800"/>
          <cell r="BV800"/>
          <cell r="BW800"/>
          <cell r="BX800">
            <v>45247</v>
          </cell>
          <cell r="BY800">
            <v>123</v>
          </cell>
          <cell r="BZ800"/>
          <cell r="CA800"/>
          <cell r="CB800"/>
          <cell r="CC800"/>
          <cell r="CD800"/>
          <cell r="CE800"/>
          <cell r="CF800"/>
          <cell r="CG800"/>
          <cell r="CH800"/>
          <cell r="CI800"/>
          <cell r="CJ800"/>
          <cell r="CK800"/>
          <cell r="CL800"/>
          <cell r="CM800"/>
          <cell r="CN800"/>
          <cell r="CO800"/>
        </row>
        <row r="801">
          <cell r="C801">
            <v>374</v>
          </cell>
          <cell r="D801" t="str">
            <v>ADRES-CPS-374-2023</v>
          </cell>
          <cell r="E801" t="str">
            <v>CONTRATACION DIRECTA</v>
          </cell>
          <cell r="F801" t="str">
            <v>PRESTACION DE SERVICIOS DE APOYO A LA GESTION</v>
          </cell>
          <cell r="G801" t="str">
            <v>INICIAL</v>
          </cell>
          <cell r="H801">
            <v>44999</v>
          </cell>
          <cell r="I801" t="str">
            <v>HILBER ANDRES RENGIFO VALENCIA</v>
          </cell>
          <cell r="J801" t="str">
            <v>CC</v>
          </cell>
          <cell r="K801">
            <v>1033703904</v>
          </cell>
          <cell r="L801">
            <v>1</v>
          </cell>
          <cell r="M801" t="str">
            <v>Bogotá</v>
          </cell>
          <cell r="N801" t="str">
            <v>N</v>
          </cell>
          <cell r="O801" t="str">
            <v>N/A</v>
          </cell>
          <cell r="P801" t="str">
            <v>N/A</v>
          </cell>
          <cell r="Q801" t="str">
            <v>N/A</v>
          </cell>
          <cell r="R801">
            <v>45002</v>
          </cell>
          <cell r="S801">
            <v>45123</v>
          </cell>
          <cell r="T801">
            <v>121</v>
          </cell>
          <cell r="U801">
            <v>45123</v>
          </cell>
          <cell r="W801" t="str">
            <v>Apoyar al grupo de notificaciones de la Oficina Asesora Jurídica, en el manejo de los sistemas de información y actualización de la gestión relacionada con las funciones del Grupo en los diferentes sistemas de información, control de las PQR e informes requeridos por cualquier área u órgano de control</v>
          </cell>
          <cell r="X801" t="str">
            <v>1. Llevar el control y registro de las solicitudes de notificación realizadas por todas las áreas de la ADRES. 2. Realizar el reparto a los abogados para sustanciación de las notificaciones a adelantar de conformidad con la normatividad vigente para cada caso en particular. 3. Recibir la correspondencia de entrada a través del sistema de gestión documental, analizarla y realizar el reparto de las peticiones entre los abogados para su gestión, así como suministrar los informes de control al líder de notificaciones. 4. Revisar, clasificar y dar trámite a las devoluciones de conformidad con los criterios fijados por la Oficina Asesora Jurídica para desarrollar la función de notificaciones. 5. Revisar y mantener actualizada la información en los archivos de información de notificaciones, llevando la trazabilidad de la gestión. 6. Realizar de manera eficiente la gestión, validación y depuración de los archivos de información de la oficina jurídica con base en los criterios legalmente establecidos, haciendo uso de los aplicativos dispuestos para el desarrollo de dicha actividad. 7. Elaborar los informes sobre la gestión del grupo de notificaciones al jefe de la OAJ. 8. Las demás actividades operativas que se deriven del objeto y naturaleza del contrato, que se requieran para el cumplimiento de las funciones asignadas a la Oficina Asesora Jurídica – notificaciones</v>
          </cell>
          <cell r="Z801">
            <v>93151501</v>
          </cell>
          <cell r="AA801">
            <v>11698224</v>
          </cell>
          <cell r="AB801">
            <v>11698224</v>
          </cell>
          <cell r="AC801"/>
          <cell r="AM801">
            <v>2924556</v>
          </cell>
          <cell r="AO801"/>
          <cell r="AP801"/>
          <cell r="AQ801" t="str">
            <v>N/A</v>
          </cell>
          <cell r="AR801">
            <v>552</v>
          </cell>
          <cell r="AS801">
            <v>44945</v>
          </cell>
          <cell r="AT801">
            <v>23396448</v>
          </cell>
          <cell r="AU801">
            <v>4374</v>
          </cell>
          <cell r="AV801">
            <v>45001</v>
          </cell>
          <cell r="AW801">
            <v>11698224</v>
          </cell>
          <cell r="AX801" t="str">
            <v>A-02-02-02-008- 003-09</v>
          </cell>
          <cell r="AY801" t="str">
            <v>OTROS SERVICIOS PROFESIONALES Y TÉCNICOS N.C.P</v>
          </cell>
          <cell r="AZ801" t="str">
            <v>SEGUROS DEL ESTADO</v>
          </cell>
          <cell r="BA801" t="str">
            <v>14-46-101091240</v>
          </cell>
          <cell r="BB801">
            <v>45001</v>
          </cell>
          <cell r="BC801" t="str">
            <v>CUMPLIMIENTO</v>
          </cell>
          <cell r="BD801">
            <v>25</v>
          </cell>
          <cell r="BE801">
            <v>2924556</v>
          </cell>
          <cell r="BF801">
            <v>44999</v>
          </cell>
          <cell r="BG801">
            <v>45002</v>
          </cell>
          <cell r="BH801">
            <v>45311</v>
          </cell>
          <cell r="BI801">
            <v>45000</v>
          </cell>
          <cell r="BJ801" t="str">
            <v>O. ASESORA JURIDICA</v>
          </cell>
          <cell r="BK801" t="str">
            <v>LUIS MIGUEL RODRIGUEZ GARZON</v>
          </cell>
          <cell r="BM801">
            <v>79882728</v>
          </cell>
          <cell r="BN801" t="str">
            <v>O. ASESORA JURIDICA</v>
          </cell>
          <cell r="BO801" t="str">
            <v>JEFE</v>
          </cell>
          <cell r="BP801" t="str">
            <v>KELLY JHOANA ITURRIAGO TORREGROSA</v>
          </cell>
          <cell r="BQ801" t="str">
            <v>TERMINADO</v>
          </cell>
          <cell r="BR801" t="str">
            <v>MASCULINO</v>
          </cell>
          <cell r="BS801" t="str">
            <v>Bogotá</v>
          </cell>
          <cell r="BT801" t="str">
            <v>Cra 93D - 6 30 Torre 3 apartamento 704</v>
          </cell>
          <cell r="BU801">
            <v>3144287118</v>
          </cell>
          <cell r="BV801" t="str">
            <v xml:space="preserve">
andresrengifov@gmail.com</v>
          </cell>
          <cell r="BW801">
            <v>32489</v>
          </cell>
          <cell r="BX801">
            <v>45247</v>
          </cell>
          <cell r="BY801">
            <v>34</v>
          </cell>
          <cell r="BZ801" t="str">
            <v>ALIANSALUD</v>
          </cell>
          <cell r="CA801" t="str">
            <v>PROTECCION</v>
          </cell>
          <cell r="CB801" t="str">
            <v>POSITIVA</v>
          </cell>
          <cell r="CC801" t="str">
            <v>MERCADOLOGÍA</v>
          </cell>
          <cell r="CH801" t="str">
            <v>CO1.PCCNTR.4602074</v>
          </cell>
        </row>
        <row r="802">
          <cell r="C802">
            <v>401</v>
          </cell>
          <cell r="D802" t="str">
            <v>ADRES-CPS-401-2023</v>
          </cell>
          <cell r="E802" t="str">
            <v>CONTRATACION DIRECTA</v>
          </cell>
          <cell r="F802" t="str">
            <v>PRESTACION DE SERVICIOS PROFESIONALES</v>
          </cell>
          <cell r="G802" t="str">
            <v>INICIAL</v>
          </cell>
          <cell r="H802">
            <v>45002</v>
          </cell>
          <cell r="I802" t="str">
            <v>ROCIO GIOVANNA SUÁREZ PALACIOS</v>
          </cell>
          <cell r="J802" t="str">
            <v>CC</v>
          </cell>
          <cell r="K802">
            <v>40216472</v>
          </cell>
          <cell r="L802">
            <v>7</v>
          </cell>
          <cell r="M802" t="str">
            <v>Bogotá</v>
          </cell>
          <cell r="N802" t="str">
            <v>N</v>
          </cell>
          <cell r="O802" t="str">
            <v>N/A</v>
          </cell>
          <cell r="P802" t="str">
            <v>N/A</v>
          </cell>
          <cell r="Q802" t="str">
            <v>N/A</v>
          </cell>
          <cell r="R802">
            <v>45006</v>
          </cell>
          <cell r="S802">
            <v>45291</v>
          </cell>
          <cell r="T802">
            <v>285</v>
          </cell>
          <cell r="U802">
            <v>45291</v>
          </cell>
          <cell r="V802" t="str">
            <v>9 TP+E+23MPR</v>
          </cell>
          <cell r="W802" t="str">
            <v>Prestar servicios profesionales en el Grupo Interno de Gestión Financiera Interna de la Dirección Administrativa y Financiera de la ADRES, en las actividades relacionadas con la ejecución de los contratos de Funcionamiento a cargo de la Entidad en lo referente al pago y liquidación de cuentas, generación de Informes de Ejecución Presupuestal de los Contratos, seguimiento y análisis ejecución presupuestal mensual y las actividades de cierre presupuestales mensuales</v>
          </cell>
          <cell r="X802" t="str">
            <v>1. Prestar servicios profesionales al Grupo Interno de Gestión Financiera Interna en las actividades relacionadas con el pago, liquidación de cuentas y emisión de los informes relacionados con la ejecución de los contratos de funcionamiento celebrados por la Entidad. 2. Prestar servicios profesionales en el Grupo Interno de Gestión Financiera Interna en las actividades relacionadas con seguimiento y análisis ejecución presupuestal mensual y las actividades de cierre presupuestales mensuales. 3. Generar los Informes de Gestión Presupuestal y las actividades de cierre presupuestales mensuales solicitados por la Coordinadora del Grupo de Gestión Financiera Interna. 4. Proyectar y revisar las respuestas a las peticiones, consultas y requerimientos, de los procesos financieros conforme a las instrucciones impartidas por el Supervisor del Contrato. 5. Efectuar las actividades relacionadas con la verificación, registro y validación de los documentos anexos para los trámites de gestión financiera de los contratos que le asigne el supervisor en cumplimiento del objeto del contrato. 6. Gestionar con el Grupo Interno de Gestión financiera las actividades asignadas con las auditorías y revisiones internas conforme a las disposiciones legales en materia presupuestal. 7. Asistir a las reuniones que sean solicitada por la supervisión del contrato y que se encuentren relaciones con las actividades del objeto contractual. 8. Elaborar los informes con calidad y oportunidad que le sean solicitados por el supervisor y que, por su contenido y naturaleza, estén en el marco del objeto del contrato. 9. Atender los requerimientos de la Coordinadora del Grupo de Gestión Financiera Interna en las actividades relacionadas con la planeación y gestión presupuestal de la Unidad de Gestión General de la Dirección Administrativa y Financiera de la Entidad. 10. Analizar, definir y realizar seguimiento a los indicadores de ejecución presupuestal de la Unidad de Gestión General que requiera el Grupo de Gestión Financiera Interna. 11. Las demás actividades que les sean asignadas por el supervisor y que se encuentren en el marco del objeto contractual.</v>
          </cell>
          <cell r="Y802">
            <v>584</v>
          </cell>
          <cell r="Z802">
            <v>93151501</v>
          </cell>
          <cell r="AA802">
            <v>80000000</v>
          </cell>
          <cell r="AB802">
            <v>80000000</v>
          </cell>
          <cell r="AC802"/>
          <cell r="AD802"/>
          <cell r="AE802"/>
          <cell r="AF802"/>
          <cell r="AG802"/>
          <cell r="AH802"/>
          <cell r="AI802"/>
          <cell r="AJ802"/>
          <cell r="AK802"/>
          <cell r="AL802"/>
          <cell r="AM802">
            <v>8000000</v>
          </cell>
          <cell r="AN802"/>
          <cell r="AO802"/>
          <cell r="AP802"/>
          <cell r="AQ802" t="str">
            <v>N/A</v>
          </cell>
          <cell r="AR802">
            <v>575</v>
          </cell>
          <cell r="AS802">
            <v>44999</v>
          </cell>
          <cell r="AT802">
            <v>80000000</v>
          </cell>
          <cell r="AU802">
            <v>4376</v>
          </cell>
          <cell r="AV802">
            <v>45002</v>
          </cell>
          <cell r="AW802">
            <v>80000000</v>
          </cell>
          <cell r="AX802" t="str">
            <v>A-02-02-02-008-003-01</v>
          </cell>
          <cell r="AY802" t="str">
            <v>SERVICIOS DE CONSULTORÍA EN ADMINISTRACIÓN Y SERVICIOS DE GESTIÓN; SERVICIOS DE TECNOLOGÍA DE LA INFORMACIÓN</v>
          </cell>
          <cell r="AZ802" t="str">
            <v>SEGUROS DEL ESTADO</v>
          </cell>
          <cell r="BA802" t="str">
            <v>21-46101066090</v>
          </cell>
          <cell r="BB802">
            <v>45002</v>
          </cell>
          <cell r="BC802" t="str">
            <v>CUMPLIMIENTO</v>
          </cell>
          <cell r="BD802">
            <v>25</v>
          </cell>
          <cell r="BE802">
            <v>20000000</v>
          </cell>
          <cell r="BF802">
            <v>45002</v>
          </cell>
          <cell r="BG802">
            <v>45006</v>
          </cell>
          <cell r="BH802">
            <v>45474</v>
          </cell>
          <cell r="BI802">
            <v>45003</v>
          </cell>
          <cell r="BJ802" t="str">
            <v>D. ADMINISTRATIVA Y FINANCIERA</v>
          </cell>
          <cell r="BK802" t="str">
            <v>YULY ANDREA GOMEZ GUTIERREZ</v>
          </cell>
          <cell r="BL802"/>
          <cell r="BM802">
            <v>52528416</v>
          </cell>
          <cell r="BN802" t="str">
            <v xml:space="preserve"> GRUPO INTERNO DE GESTION FINANCIERA</v>
          </cell>
          <cell r="BO802" t="str">
            <v>GESTOR DE OPERACIONES</v>
          </cell>
          <cell r="BP802" t="str">
            <v>ESPERANZA RODRIGUEZ ROLDAN</v>
          </cell>
          <cell r="BQ802" t="str">
            <v>EN EJECUCION</v>
          </cell>
          <cell r="BR802" t="str">
            <v>FEMENINO</v>
          </cell>
          <cell r="BS802" t="str">
            <v>Bogotá</v>
          </cell>
          <cell r="BT802" t="str">
            <v>Cra 50A - 174B 67 NUEVA ZELANDIA</v>
          </cell>
          <cell r="BU802">
            <v>3103071142</v>
          </cell>
          <cell r="BV802" t="str">
            <v>rociosuarezp@hotmail.com</v>
          </cell>
          <cell r="BW802">
            <v>30135</v>
          </cell>
          <cell r="BX802">
            <v>45247</v>
          </cell>
          <cell r="BY802">
            <v>41</v>
          </cell>
          <cell r="BZ802" t="str">
            <v>SANITAS</v>
          </cell>
          <cell r="CA802" t="str">
            <v>COLPENSIONES</v>
          </cell>
          <cell r="CB802" t="str">
            <v>POSITIVA</v>
          </cell>
          <cell r="CC802" t="str">
            <v>ADM EMPRESAS-ESP EN GESTION PARA EL DESARROLLO EMPRESARIAL</v>
          </cell>
          <cell r="CD802"/>
          <cell r="CE802"/>
          <cell r="CF802"/>
          <cell r="CG802"/>
          <cell r="CH802" t="str">
            <v>CO1.PCCNTR.4780982</v>
          </cell>
          <cell r="CI802"/>
          <cell r="CJ802"/>
          <cell r="CK802"/>
          <cell r="CL802"/>
          <cell r="CM802"/>
          <cell r="CN802"/>
          <cell r="CO802"/>
        </row>
        <row r="803">
          <cell r="C803">
            <v>67</v>
          </cell>
          <cell r="D803" t="str">
            <v>ADRES-CPS-067-2023</v>
          </cell>
          <cell r="E803" t="str">
            <v>CONTRATACION DIRECTA</v>
          </cell>
          <cell r="F803" t="str">
            <v>PRESTACION DE SERVICIOS PROFESIONALES</v>
          </cell>
          <cell r="G803" t="str">
            <v>INICIAL</v>
          </cell>
          <cell r="H803">
            <v>44950</v>
          </cell>
          <cell r="I803" t="str">
            <v>NIYIRET FAJARDO PEDRAZA</v>
          </cell>
          <cell r="J803" t="str">
            <v>CC</v>
          </cell>
          <cell r="K803">
            <v>1033711059</v>
          </cell>
          <cell r="L803">
            <v>6</v>
          </cell>
          <cell r="M803" t="str">
            <v>Bogotá</v>
          </cell>
          <cell r="N803" t="str">
            <v>N</v>
          </cell>
          <cell r="O803" t="str">
            <v>N/A</v>
          </cell>
          <cell r="P803" t="str">
            <v>N/A</v>
          </cell>
          <cell r="Q803" t="str">
            <v>N/A</v>
          </cell>
          <cell r="R803">
            <v>44952</v>
          </cell>
          <cell r="S803">
            <v>45071</v>
          </cell>
          <cell r="T803">
            <v>119</v>
          </cell>
          <cell r="U803">
            <v>45071</v>
          </cell>
          <cell r="V803" t="str">
            <v>13 TP+25 MEP</v>
          </cell>
          <cell r="W803"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803"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803">
            <v>332</v>
          </cell>
          <cell r="Z803">
            <v>93151501</v>
          </cell>
          <cell r="AA803">
            <v>20731148</v>
          </cell>
          <cell r="AB803">
            <v>20731148</v>
          </cell>
          <cell r="AC803"/>
          <cell r="AD803"/>
          <cell r="AE803"/>
          <cell r="AF803"/>
          <cell r="AG803"/>
          <cell r="AH803"/>
          <cell r="AI803"/>
          <cell r="AJ803"/>
          <cell r="AK803"/>
          <cell r="AL803"/>
          <cell r="AM803">
            <v>5182787</v>
          </cell>
          <cell r="AN803"/>
          <cell r="AO803"/>
          <cell r="AP803"/>
          <cell r="AQ803" t="str">
            <v>N/A</v>
          </cell>
          <cell r="AR803">
            <v>440</v>
          </cell>
          <cell r="AS803">
            <v>44936</v>
          </cell>
          <cell r="AT803">
            <v>684127884</v>
          </cell>
          <cell r="AU803">
            <v>496</v>
          </cell>
          <cell r="AV803">
            <v>44950</v>
          </cell>
          <cell r="AW803">
            <v>20731148</v>
          </cell>
          <cell r="AX803" t="str">
            <v>A-02-02-02-008-003-01</v>
          </cell>
          <cell r="AY803" t="str">
            <v>SERVICIOS DE CONSULTORÍA EN ADMINISTRACIÓN Y SERVICIOS DE GESTIÓN; SERVICIOS DE TECNOLOGÍA DE LA INFORMACIÓN</v>
          </cell>
          <cell r="AZ803" t="str">
            <v>SEGUROS DEL ESTADO</v>
          </cell>
          <cell r="BA803" t="str">
            <v>14-46-101084459</v>
          </cell>
          <cell r="BB803">
            <v>44952</v>
          </cell>
          <cell r="BC803" t="str">
            <v>CUMPLIMIENTO</v>
          </cell>
          <cell r="BD803">
            <v>25</v>
          </cell>
          <cell r="BE803">
            <v>5182787</v>
          </cell>
          <cell r="BF803">
            <v>44950</v>
          </cell>
          <cell r="BG803">
            <v>44952</v>
          </cell>
          <cell r="BH803">
            <v>45260</v>
          </cell>
          <cell r="BI803">
            <v>44952</v>
          </cell>
          <cell r="BJ803" t="str">
            <v>D. OTRAS PRESTACIONES</v>
          </cell>
          <cell r="BK803" t="str">
            <v>WILLIAM ENRIQUE TORRES RODRIGUEZ</v>
          </cell>
          <cell r="BM803">
            <v>11275886</v>
          </cell>
          <cell r="BN803" t="str">
            <v>GRUPO DE VERIFICACION Y AUDITORIA DE CUENTAS</v>
          </cell>
          <cell r="BO803" t="str">
            <v>GESTOR DE OPERACIONES</v>
          </cell>
          <cell r="BP803" t="str">
            <v>ESPERANZA RODRIGUEZ ROLDAN</v>
          </cell>
          <cell r="BQ803" t="str">
            <v>TERMINADO</v>
          </cell>
          <cell r="BR803" t="str">
            <v>FEMENINO</v>
          </cell>
          <cell r="BS803" t="str">
            <v>Bogotá</v>
          </cell>
          <cell r="BT803" t="str">
            <v>Cl 165 B N 14 A 07 Apt 1221 Pradera Norte</v>
          </cell>
          <cell r="BU803">
            <v>5600520</v>
          </cell>
          <cell r="BV803" t="str">
            <v>niyiret28@gmail.com</v>
          </cell>
          <cell r="BW803">
            <v>32687</v>
          </cell>
          <cell r="BX803">
            <v>45247</v>
          </cell>
          <cell r="BY803">
            <v>34</v>
          </cell>
          <cell r="BZ803" t="str">
            <v>SANITAS</v>
          </cell>
          <cell r="CA803" t="str">
            <v>PORVENIR</v>
          </cell>
          <cell r="CB803" t="str">
            <v>POSITIVA</v>
          </cell>
          <cell r="CC803" t="str">
            <v>ADM EMPRESAS</v>
          </cell>
          <cell r="CD803"/>
          <cell r="CE803"/>
          <cell r="CF803"/>
          <cell r="CG803"/>
          <cell r="CH803" t="str">
            <v>CO1.PCCNTR.4456523</v>
          </cell>
          <cell r="CI803"/>
          <cell r="CJ803"/>
          <cell r="CK803"/>
          <cell r="CL803"/>
          <cell r="CM803"/>
          <cell r="CN803"/>
          <cell r="CO803"/>
        </row>
        <row r="804">
          <cell r="C804">
            <v>696</v>
          </cell>
          <cell r="D804" t="str">
            <v>ADRES-CPS-696-2023</v>
          </cell>
          <cell r="E804" t="str">
            <v>CONTRATACION DIRECTA</v>
          </cell>
          <cell r="F804" t="str">
            <v>PRESTACION DE SERVICIOS PROFESIONALES</v>
          </cell>
          <cell r="G804" t="str">
            <v>INICIAL</v>
          </cell>
          <cell r="H804">
            <v>45079</v>
          </cell>
          <cell r="I804" t="str">
            <v>RODOLFO OSWALDO URIBE DUARTE</v>
          </cell>
          <cell r="J804" t="str">
            <v>CC</v>
          </cell>
          <cell r="K804">
            <v>19492909</v>
          </cell>
          <cell r="L804">
            <v>9</v>
          </cell>
          <cell r="M804"/>
          <cell r="N804" t="str">
            <v>N</v>
          </cell>
          <cell r="O804" t="str">
            <v>N/A</v>
          </cell>
          <cell r="P804" t="str">
            <v>N/A</v>
          </cell>
          <cell r="Q804" t="str">
            <v>N/A</v>
          </cell>
          <cell r="R804">
            <v>45084</v>
          </cell>
          <cell r="S804">
            <v>45291</v>
          </cell>
          <cell r="T804">
            <v>207</v>
          </cell>
          <cell r="U804">
            <v>45291</v>
          </cell>
          <cell r="V804"/>
          <cell r="W804" t="str">
            <v>Prestar servicios profesionales para asesorar y apoyar a la Oficina Asesora de Planeación y Control de Riesgos en las actividades relacionadas con la gestión de la Seguridad de la Información y la continuidad del negocio, la gestión integral de los riesgos de la entidad, prevención y control del Fraude, Interoperabilidad de la información y otros temas asociados en el desarrollo de proyectos de la entidad.</v>
          </cell>
          <cell r="X804" t="str">
            <v>1. Desarrollar actividades para la implementación del MSPI (Modelo de seguridad y privacidad de la información), proponer acciones de mejora de manera transversal para todas las dependencias de la entidad y acompañar su implementación a través de las definiciones de política y lineamientos de seguridad de la información. 2. Promover lineamientos estándares para el cumplimiento del aseguramiento de la información de la ADRES a través del control y aseguramiento de los activos de información, el desarrollo de un plan de tratamiento de riesgos y controles de seguridad de la información y el plan de control operacional de seguridad de la información de la Entidad. 3. Generar las definiciones, el alcance e implementación de un modelo de gestión integrado de riesgos GRC (Gobierno, Riesgo y Cumplimiento); y la definición de estructura, funciones de la creación del comité de riesgos de la Adres y su respectiva socialización. 4. Desarrollar las actividades relacionadas con la definición e implementación del comité de riesgos y su estructura de soporte en la Entidad. 5. Articular acciones para la ejecución de los procesos y/o proyectos que se lleven a cabo, respecto de la Seguridad de Información e interoperabilidad. 6. Articular la implementación de las estrategias de la continuidad del negocio de la ADRES, actualizando el análisis de impacto del negocio BIA, la identificación de los riesgos de continuidad del negocio y definiendo los parámetros de recuperación ante eventos disruptivos y sus respectivos planes de continuidad y contingencia respectivos. 7. Participar en la atención a entidades de control y terceros respecto de requerimientos y solicitudes relacionadas con la Seguridad de la Información y la Gestión de riesgos de la Entidad. 8. Las demás actividades que se deriven del objeto y naturaleza del contrato, que para el efecto le designe el supervisor</v>
          </cell>
          <cell r="Y804"/>
          <cell r="Z804">
            <v>81111700</v>
          </cell>
          <cell r="AA804">
            <v>108882158</v>
          </cell>
          <cell r="AB804">
            <v>108882158</v>
          </cell>
          <cell r="AC804"/>
          <cell r="AD804"/>
          <cell r="AE804"/>
          <cell r="AF804"/>
          <cell r="AG804"/>
          <cell r="AH804"/>
          <cell r="AI804"/>
          <cell r="AJ804"/>
          <cell r="AK804"/>
          <cell r="AL804"/>
          <cell r="AM804">
            <v>13071087.390000001</v>
          </cell>
          <cell r="AN804" t="str">
            <v>S</v>
          </cell>
          <cell r="AO804">
            <v>2483506.61</v>
          </cell>
          <cell r="AP804">
            <v>15554594</v>
          </cell>
          <cell r="AQ804" t="str">
            <v>N/A</v>
          </cell>
          <cell r="AR804">
            <v>755</v>
          </cell>
          <cell r="AS804">
            <v>45071</v>
          </cell>
          <cell r="AT804">
            <v>108882158</v>
          </cell>
          <cell r="AU804">
            <v>10025</v>
          </cell>
          <cell r="AV804">
            <v>45082</v>
          </cell>
          <cell r="AW804">
            <v>108882158</v>
          </cell>
          <cell r="AX804" t="str">
            <v>A-02-02-02-008-003-01</v>
          </cell>
          <cell r="AY804" t="str">
            <v>SERVICIOS DE CONSULTORÍA EN ADMINISTRACIÓN Y SERVICIOS DE GESTIÓN; SERVICIOS DE TECNOLOGÍA DE LA INFORMACIÓN</v>
          </cell>
          <cell r="AZ804" t="str">
            <v>ASEGURADORA SOLIDARIA DE COLOMBIA</v>
          </cell>
          <cell r="BA804" t="str">
            <v>376-47-994000021261</v>
          </cell>
          <cell r="BB804">
            <v>45083</v>
          </cell>
          <cell r="BC804" t="str">
            <v>CUMPLIMIENTO</v>
          </cell>
          <cell r="BD804">
            <v>25</v>
          </cell>
          <cell r="BE804">
            <v>27220539.5</v>
          </cell>
          <cell r="BF804">
            <v>45079</v>
          </cell>
          <cell r="BG804">
            <v>45084</v>
          </cell>
          <cell r="BH804">
            <v>45473</v>
          </cell>
          <cell r="BI804">
            <v>45083</v>
          </cell>
          <cell r="BJ804" t="str">
            <v>O. ASESORA DE PLANEACION Y CONTROL DE RIESGOS</v>
          </cell>
          <cell r="BK804" t="str">
            <v>HUGO PRADA LOZADA</v>
          </cell>
          <cell r="BL804"/>
          <cell r="BM804">
            <v>13871094</v>
          </cell>
          <cell r="BN804" t="str">
            <v>OFICINA ASESORA DE PLANEACION Y CONTROL DE RIESGOS</v>
          </cell>
          <cell r="BO804" t="str">
            <v xml:space="preserve">JEFE </v>
          </cell>
          <cell r="BP804" t="str">
            <v>ROSA ELIANA RODRIGUEZ BERNAL</v>
          </cell>
          <cell r="BQ804" t="str">
            <v>EN EJECUCION</v>
          </cell>
          <cell r="BR804"/>
          <cell r="BS804"/>
          <cell r="BT804"/>
          <cell r="BU804"/>
          <cell r="BV804"/>
          <cell r="BW804"/>
          <cell r="BX804"/>
          <cell r="BY804"/>
          <cell r="BZ804"/>
          <cell r="CA804"/>
          <cell r="CB804"/>
          <cell r="CC804"/>
          <cell r="CD804"/>
          <cell r="CE804"/>
          <cell r="CF804"/>
          <cell r="CG804"/>
          <cell r="CH804"/>
          <cell r="CI804"/>
          <cell r="CJ804"/>
          <cell r="CK804"/>
          <cell r="CL804"/>
          <cell r="CM804"/>
          <cell r="CN804"/>
          <cell r="CO804"/>
        </row>
        <row r="805">
          <cell r="C805">
            <v>736</v>
          </cell>
          <cell r="D805" t="str">
            <v>ADRES-CPS-736-2023</v>
          </cell>
          <cell r="E805" t="str">
            <v>CONTRATACION DIRECTA</v>
          </cell>
          <cell r="F805" t="str">
            <v>PRESTACION DE SERVICIOS PROFESIONALES</v>
          </cell>
          <cell r="G805" t="str">
            <v>INICIAL</v>
          </cell>
          <cell r="H805">
            <v>45092</v>
          </cell>
          <cell r="I805" t="str">
            <v>RODRIGO ALBERTO CASTILLO SARMIENTO</v>
          </cell>
          <cell r="J805" t="str">
            <v>CC</v>
          </cell>
          <cell r="K805">
            <v>19374956</v>
          </cell>
          <cell r="L805">
            <v>1</v>
          </cell>
          <cell r="M805"/>
          <cell r="N805" t="str">
            <v>N</v>
          </cell>
          <cell r="O805" t="str">
            <v>N/A</v>
          </cell>
          <cell r="P805" t="str">
            <v>N/A</v>
          </cell>
          <cell r="Q805" t="str">
            <v>N/A</v>
          </cell>
          <cell r="R805">
            <v>45093</v>
          </cell>
          <cell r="S805">
            <v>45291</v>
          </cell>
          <cell r="T805">
            <v>198</v>
          </cell>
          <cell r="U805">
            <v>45291</v>
          </cell>
          <cell r="V805"/>
          <cell r="W805" t="str">
            <v>Prestar servicios profesionales para realizar la liquidación y cálculo de: intereses moratorios e indexación de las sentencias proferidas en contra de la entidad; el cálculo de los conceptos de capacidad económica de las parejas que quieran acceder a los tratamientos de fertilización y la actualización de las obligaciones a favor de la entidad y todos aquellos cálculos financieros y económicos que requiera la Oficina Asesora Juridica.</v>
          </cell>
          <cell r="X805" t="str">
            <v>1. Efectuar la liquidación de intereses moratorios conforme los términos ordenados en las sentencias judiciales proferidas en contra de la entidad. 2. Efectuar la liquidación de indexación conforme los términos ordenados en las sentencias judiciales proferidas en contra de la entidad. 3. Elaborar la proyección del calculo de intereses moratorios en el marco de los procesos judiciales o prejudiciales en los que haga parte la entidad. 4. Realizar la indexación del valor de las reclamaciones objeto del procedimiento de determinación del deudor previo a la expedición de comunicaciones previas y a la resolución inicial. 5. Realizar la actualización de las obligaciones que se encuentren en etapa de cobro coactivo. 6. Realizar la proyección de los acuerdos de pago, liquidando cuota inicial y la amortización de los saldos conforme los lineamientos de la Resolución 038 de 2018 o la que haga sus veces. 7. Brindar asesoría en materia económica frente a las metodologías aplicadas para la determinación de la capacidad económica de las parejas aspirantes al procedimiento de fertilización in vitro, cuando así lo requiera la Oficina Asesora Jurídica de la ADRES. 8. Remitir oportunamente el estudio sobre ausencia de capacidad económica y gastos soportables de las parejas aspirantes al procedimiento de fertilización in vitro que debe surtir de conformidad con el criterio de gastos soportables y metodologías de análisis acorde con la información remitida por la pareja y la metodología DANE, o las que se llegaren a implementar, con ocasión a las solicitudes de insumo técnico que le sean requeridas desde la Oficina Asesora Jurídica de la ADRES en acatamiento de la S.U. 074 de 2020 de la H.C. Constitucional. 9. Asesorar en materia económica a la Oficina Asesora Jurídica de la ADRES en el marco de la normatividad legal aplicable en la revisión, análisis y conceptualización inherente a la determinación de la capacidad económica de las parejas aspirante al procedimiento de fertilización in vitro, en el marco de la S.U. 074 de 2020 de la H.C. Constitucional. 10. Realizar acompañamiento técnico permanente a la Oficina Asesora Jurídica de la ADRES en lo relacionado con las solicitudes de estudio para la determinación de ausencia de capacidad económica y gastos soportables de las parejas aspirantes al procedimiento de fertilización in vitro. 11. Asistir a las convocatorias de reuniones que realice el supervisor del contrato y todas aquellas en las que se requiera de su presencia en la entidad</v>
          </cell>
          <cell r="Y805"/>
          <cell r="Z805">
            <v>93151507</v>
          </cell>
          <cell r="AA805">
            <v>107956800</v>
          </cell>
          <cell r="AB805">
            <v>107956800</v>
          </cell>
          <cell r="AC805"/>
          <cell r="AD805"/>
          <cell r="AE805"/>
          <cell r="AF805"/>
          <cell r="AG805"/>
          <cell r="AH805"/>
          <cell r="AI805"/>
          <cell r="AJ805"/>
          <cell r="AK805"/>
          <cell r="AL805"/>
          <cell r="AM805">
            <v>12960000</v>
          </cell>
          <cell r="AN805" t="str">
            <v>S</v>
          </cell>
          <cell r="AO805">
            <v>2462400</v>
          </cell>
          <cell r="AP805"/>
          <cell r="AQ805" t="str">
            <v>N/A</v>
          </cell>
          <cell r="AR805">
            <v>804</v>
          </cell>
          <cell r="AS805">
            <v>45083</v>
          </cell>
          <cell r="AT805">
            <v>107956800</v>
          </cell>
          <cell r="AU805">
            <v>10174</v>
          </cell>
          <cell r="AV805">
            <v>45093</v>
          </cell>
          <cell r="AW805">
            <v>107956800</v>
          </cell>
          <cell r="AX805" t="str">
            <v>A-02-02-02-008-003-01</v>
          </cell>
          <cell r="AY805" t="str">
            <v>SERVICIOS DE CONSULTORÍA EN ADMINISTRACIÓN Y SERVICIOS DE GESTIÓN; SERVICIOS DE TECNOLOGÍA DE LA INFORMACIÓN</v>
          </cell>
          <cell r="AZ805" t="str">
            <v>SEGUROS DEL ESTADO</v>
          </cell>
          <cell r="BA805" t="str">
            <v>11-46-101037330</v>
          </cell>
          <cell r="BB805">
            <v>45093</v>
          </cell>
          <cell r="BC805" t="str">
            <v>CUMPLIMIENTO</v>
          </cell>
          <cell r="BD805">
            <v>25</v>
          </cell>
          <cell r="BE805">
            <v>26989200</v>
          </cell>
          <cell r="BF805">
            <v>45091</v>
          </cell>
          <cell r="BG805">
            <v>45093</v>
          </cell>
          <cell r="BH805">
            <v>45473</v>
          </cell>
          <cell r="BI805">
            <v>45093</v>
          </cell>
          <cell r="BJ805" t="str">
            <v>O. ASESORA JURIDICA</v>
          </cell>
          <cell r="BK805" t="str">
            <v>CRISTIAN DAVID PAEZ PAEZ</v>
          </cell>
          <cell r="BL805"/>
          <cell r="BM805">
            <v>1049614764</v>
          </cell>
          <cell r="BN805" t="str">
            <v>GRUPO DE REPRESENTACION JUDICIAL</v>
          </cell>
          <cell r="BO805" t="str">
            <v>GESTOR DE OPERACIONES</v>
          </cell>
          <cell r="BP805" t="str">
            <v>LAURA SANCHEZ SANTAMARIA</v>
          </cell>
          <cell r="BQ805" t="str">
            <v>EN EJECUCION</v>
          </cell>
          <cell r="BR805"/>
          <cell r="BS805"/>
          <cell r="BT805"/>
          <cell r="BU805"/>
          <cell r="BV805"/>
          <cell r="BW805"/>
          <cell r="BX805"/>
          <cell r="BY805"/>
          <cell r="BZ805"/>
          <cell r="CA805"/>
          <cell r="CB805"/>
          <cell r="CC805"/>
          <cell r="CD805"/>
          <cell r="CE805"/>
          <cell r="CF805"/>
          <cell r="CG805"/>
          <cell r="CH805"/>
          <cell r="CI805"/>
          <cell r="CJ805"/>
          <cell r="CK805"/>
          <cell r="CL805"/>
          <cell r="CM805"/>
          <cell r="CN805"/>
          <cell r="CO805"/>
        </row>
        <row r="806">
          <cell r="C806">
            <v>298</v>
          </cell>
          <cell r="D806" t="str">
            <v>ADRES-CPS-298-2023</v>
          </cell>
          <cell r="E806" t="str">
            <v>CONTRATACION DIRECTA</v>
          </cell>
          <cell r="F806" t="str">
            <v>PRESTACION DE SERVICIOS PROFESIONALES</v>
          </cell>
          <cell r="G806" t="str">
            <v>INICIAL</v>
          </cell>
          <cell r="H806">
            <v>44963</v>
          </cell>
          <cell r="I806" t="str">
            <v>OSCAR ANDRES ESCUE ESCOBAR</v>
          </cell>
          <cell r="J806" t="str">
            <v>CC</v>
          </cell>
          <cell r="K806">
            <v>1033761533</v>
          </cell>
          <cell r="L806">
            <v>1</v>
          </cell>
          <cell r="M806" t="str">
            <v>Bogotá</v>
          </cell>
          <cell r="N806" t="str">
            <v>N</v>
          </cell>
          <cell r="O806" t="str">
            <v>N/A</v>
          </cell>
          <cell r="P806" t="str">
            <v>N/A</v>
          </cell>
          <cell r="Q806" t="str">
            <v>N/A</v>
          </cell>
          <cell r="R806">
            <v>44965</v>
          </cell>
          <cell r="S806">
            <v>45084</v>
          </cell>
          <cell r="T806">
            <v>119</v>
          </cell>
          <cell r="U806">
            <v>45084</v>
          </cell>
          <cell r="V806" t="str">
            <v>13 TP+25 MEP</v>
          </cell>
          <cell r="W806"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0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806">
            <v>232</v>
          </cell>
          <cell r="Z806">
            <v>93151501</v>
          </cell>
          <cell r="AA806">
            <v>20731148</v>
          </cell>
          <cell r="AB806">
            <v>20731148</v>
          </cell>
          <cell r="AM806">
            <v>5182787</v>
          </cell>
          <cell r="AQ806" t="str">
            <v>N/A</v>
          </cell>
          <cell r="AR806">
            <v>449</v>
          </cell>
          <cell r="AS806">
            <v>44936</v>
          </cell>
          <cell r="AT806">
            <v>539009848</v>
          </cell>
          <cell r="AU806">
            <v>2489</v>
          </cell>
          <cell r="AV806">
            <v>44964</v>
          </cell>
          <cell r="AW806">
            <v>20731148</v>
          </cell>
          <cell r="AX806" t="str">
            <v>A-02-02-02-008-003-01</v>
          </cell>
          <cell r="AY806" t="str">
            <v>SERVICIOS DE CONSULTORÍA EN ADMINISTRACIÓN Y SERVICIOS DE GESTIÓN; SERVICIOS DE TECNOLOGÍA DE LA INFORMACIÓN</v>
          </cell>
          <cell r="AZ806" t="str">
            <v>SEGUROS DEL ESTADO</v>
          </cell>
          <cell r="BA806" t="str">
            <v>14-44-101174096</v>
          </cell>
          <cell r="BB806">
            <v>44964</v>
          </cell>
          <cell r="BC806" t="str">
            <v>CUMPLIMIENTO</v>
          </cell>
          <cell r="BD806">
            <v>25</v>
          </cell>
          <cell r="BE806">
            <v>5182787</v>
          </cell>
          <cell r="BF806">
            <v>44963</v>
          </cell>
          <cell r="BG806">
            <v>44964</v>
          </cell>
          <cell r="BH806">
            <v>45275</v>
          </cell>
          <cell r="BI806">
            <v>44964</v>
          </cell>
          <cell r="BJ806" t="str">
            <v>D. OTRAS PRESTACIONES</v>
          </cell>
          <cell r="BK806" t="str">
            <v>WILSON RUBIEL VELASQUEZ CASTAÑEDA</v>
          </cell>
          <cell r="BM806">
            <v>79541341</v>
          </cell>
          <cell r="BN806" t="str">
            <v>GRUPO DE VALIDACIÓN DE RESULTADOS DE AUDITORÍA</v>
          </cell>
          <cell r="BO806" t="str">
            <v>GESTOR DE OPERACIONES</v>
          </cell>
          <cell r="BP806" t="str">
            <v>KARLA MAYELIS MENGUAL REDONDO</v>
          </cell>
          <cell r="BQ806" t="str">
            <v>TERMINADO</v>
          </cell>
          <cell r="BR806" t="str">
            <v>MASCULINO</v>
          </cell>
          <cell r="BS806" t="str">
            <v>Bogotá</v>
          </cell>
          <cell r="BT806" t="str">
            <v>Cra No 78 c n 41 a 05 sur</v>
          </cell>
          <cell r="BU806">
            <v>3143861668</v>
          </cell>
          <cell r="BV806" t="str">
            <v>ESCUE.OSCAR@GMAIL.COM</v>
          </cell>
          <cell r="BW806">
            <v>34360</v>
          </cell>
          <cell r="BX806">
            <v>45247</v>
          </cell>
          <cell r="BY806">
            <v>29</v>
          </cell>
          <cell r="BZ806" t="str">
            <v>COMPENSAR</v>
          </cell>
          <cell r="CA806" t="str">
            <v>PORVENIR</v>
          </cell>
          <cell r="CB806" t="str">
            <v>POSITIVA</v>
          </cell>
          <cell r="CC806" t="str">
            <v>ECONOMIA</v>
          </cell>
          <cell r="CH806" t="str">
            <v>CO1.PCCNTR.4570801</v>
          </cell>
        </row>
        <row r="807">
          <cell r="C807">
            <v>520</v>
          </cell>
          <cell r="D807" t="str">
            <v>ADRES-CPS-520-2023</v>
          </cell>
          <cell r="E807" t="str">
            <v>CONTRATACION DIRECTA</v>
          </cell>
          <cell r="F807" t="str">
            <v>PRESTACION DE SERVICIOS PROFESIONALES</v>
          </cell>
          <cell r="G807" t="str">
            <v>INICIAL</v>
          </cell>
          <cell r="H807">
            <v>45057</v>
          </cell>
          <cell r="I807" t="str">
            <v>ROSA ELIANA RODRIGUEZ BERNAL</v>
          </cell>
          <cell r="J807" t="str">
            <v>CC</v>
          </cell>
          <cell r="K807">
            <v>35421152</v>
          </cell>
          <cell r="L807">
            <v>5</v>
          </cell>
          <cell r="M807" t="str">
            <v>Bogotá</v>
          </cell>
          <cell r="N807" t="str">
            <v>N</v>
          </cell>
          <cell r="O807" t="str">
            <v>N/A</v>
          </cell>
          <cell r="P807" t="str">
            <v>N/A</v>
          </cell>
          <cell r="Q807" t="str">
            <v>N/A</v>
          </cell>
          <cell r="R807">
            <v>45058</v>
          </cell>
          <cell r="S807">
            <v>45291</v>
          </cell>
          <cell r="T807">
            <v>233</v>
          </cell>
          <cell r="U807">
            <v>45291</v>
          </cell>
          <cell r="V807">
            <v>9</v>
          </cell>
          <cell r="W807" t="str">
            <v>Prestar los servicios profesionales especializados para el apoyo jurídico en las etapas precontractual, contractual y postcontractual de los procesos contractuales que se adelantan en Administradora de los Recursos del Sistema General de Seguridad Social en Salud – ADRES</v>
          </cell>
          <cell r="X807"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la supervisión de los contratos que le sean designados, cumpliendo con la
normatividad vigente y conforme al Manual de Contratación- Supervisión e Interventoría
de la ADRES.13. Presentar al supervisor el informe mensual de actividades, el informe final con las
principales actividades realizadas y los demás informes que se requieran durante la
ejecución del contrato.</v>
          </cell>
          <cell r="Z807">
            <v>80111620</v>
          </cell>
          <cell r="AA807">
            <v>75161568</v>
          </cell>
          <cell r="AB807">
            <v>75161568</v>
          </cell>
          <cell r="AM807">
            <v>9395196</v>
          </cell>
          <cell r="AQ807" t="str">
            <v>N/A</v>
          </cell>
          <cell r="AR807">
            <v>638</v>
          </cell>
          <cell r="AS807">
            <v>45051</v>
          </cell>
          <cell r="AT807">
            <v>375807840</v>
          </cell>
          <cell r="AU807">
            <v>8058</v>
          </cell>
          <cell r="AV807">
            <v>45057</v>
          </cell>
          <cell r="AW807">
            <v>75161568</v>
          </cell>
          <cell r="AX807" t="str">
            <v>A-02-02-02-008-002-01</v>
          </cell>
          <cell r="AY807" t="str">
            <v>SERVICIOS JURÍDICOS</v>
          </cell>
          <cell r="AZ807" t="str">
            <v>SEGUROS DEL ESTADO</v>
          </cell>
          <cell r="BA807" t="str">
            <v>15-44-101279469</v>
          </cell>
          <cell r="BB807">
            <v>45058</v>
          </cell>
          <cell r="BC807" t="str">
            <v>CUMPLIMIENTO</v>
          </cell>
          <cell r="BD807">
            <v>25</v>
          </cell>
          <cell r="BE807">
            <v>18790392</v>
          </cell>
          <cell r="BF807">
            <v>45057</v>
          </cell>
          <cell r="BG807">
            <v>45058</v>
          </cell>
          <cell r="BH807">
            <v>45473</v>
          </cell>
          <cell r="BI807">
            <v>45057</v>
          </cell>
          <cell r="BJ807" t="str">
            <v>D. ADMINISTRATIVA Y FINANCIERA</v>
          </cell>
          <cell r="BK807" t="str">
            <v>AURA MARIA GOMEZ DE LOS RIOS-ESPERANZA RODRIGUEZ ROLDAN RAD 20236400046153 A PARTIR DEL 24 DE JULIO AL 14 DE AGOSTO</v>
          </cell>
          <cell r="BM807">
            <v>43262525</v>
          </cell>
          <cell r="BN807" t="str">
            <v>GRUPO DE GESTION DE CONTRATACION</v>
          </cell>
          <cell r="BO807" t="str">
            <v>COORDINADOR</v>
          </cell>
          <cell r="BP807" t="str">
            <v>LAURA SANCHEZ SANTAMARIA</v>
          </cell>
          <cell r="BQ807" t="str">
            <v>EN EJECUCION</v>
          </cell>
          <cell r="BX807">
            <v>45247</v>
          </cell>
          <cell r="BY807">
            <v>123</v>
          </cell>
        </row>
        <row r="808">
          <cell r="C808">
            <v>635</v>
          </cell>
          <cell r="D808" t="str">
            <v>ADRES-CPS-635-2023</v>
          </cell>
          <cell r="E808" t="str">
            <v>CONTRATACION DIRECTA</v>
          </cell>
          <cell r="F808" t="str">
            <v>PRESTACION DE SERVICIOS DE APOYO A LA GESTION</v>
          </cell>
          <cell r="G808" t="str">
            <v>INICIAL</v>
          </cell>
          <cell r="H808">
            <v>45084</v>
          </cell>
          <cell r="I808" t="str">
            <v>ROSA INES MOTAÑEZ LIZARAZO</v>
          </cell>
          <cell r="J808" t="str">
            <v>CC</v>
          </cell>
          <cell r="K808">
            <v>52884795</v>
          </cell>
          <cell r="L808">
            <v>9</v>
          </cell>
          <cell r="M808"/>
          <cell r="N808" t="str">
            <v>N</v>
          </cell>
          <cell r="O808" t="str">
            <v>N/A</v>
          </cell>
          <cell r="P808" t="str">
            <v>N/A</v>
          </cell>
          <cell r="Q808" t="str">
            <v>N/A</v>
          </cell>
          <cell r="R808">
            <v>45085</v>
          </cell>
          <cell r="S808">
            <v>45291</v>
          </cell>
          <cell r="T808">
            <v>206</v>
          </cell>
          <cell r="U808">
            <v>45291</v>
          </cell>
          <cell r="V808" t="str">
            <v>15 TFTL/TL+4 ME O 6 SES+4 ME</v>
          </cell>
          <cell r="W808"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808"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808"/>
          <cell r="Z808">
            <v>93151501</v>
          </cell>
          <cell r="AA808">
            <v>28339241</v>
          </cell>
          <cell r="AB808">
            <v>28339241</v>
          </cell>
          <cell r="AC808"/>
          <cell r="AD808"/>
          <cell r="AE808"/>
          <cell r="AF808"/>
          <cell r="AG808"/>
          <cell r="AH808"/>
          <cell r="AI808"/>
          <cell r="AJ808"/>
          <cell r="AK808"/>
          <cell r="AL808"/>
          <cell r="AM808">
            <v>4048463</v>
          </cell>
          <cell r="AN808"/>
          <cell r="AO808"/>
          <cell r="AP808"/>
          <cell r="AQ808" t="str">
            <v>N/A</v>
          </cell>
          <cell r="AR808">
            <v>702</v>
          </cell>
          <cell r="AS808">
            <v>45064</v>
          </cell>
          <cell r="AT808">
            <v>538445579</v>
          </cell>
          <cell r="AU808">
            <v>10062</v>
          </cell>
          <cell r="AV808">
            <v>45084</v>
          </cell>
          <cell r="AW808">
            <v>28339241</v>
          </cell>
          <cell r="AX808" t="str">
            <v>A-02-02-02-008-003-01</v>
          </cell>
          <cell r="AY808" t="str">
            <v>SERVICIOS DE CONSULTORÍA EN ADMINISTRACIÓN Y SERVICIOS DE GESTIÓN; SERVICIOS DE TECNOLOGÍA DE LA INFORMACIÓN</v>
          </cell>
          <cell r="AZ808" t="str">
            <v>SEGUROS DEL ESTADO</v>
          </cell>
          <cell r="BA808" t="str">
            <v>14-44-101184355</v>
          </cell>
          <cell r="BB808">
            <v>45084</v>
          </cell>
          <cell r="BC808" t="str">
            <v>CUMPLIMIENTO</v>
          </cell>
          <cell r="BD808">
            <v>25</v>
          </cell>
          <cell r="BE808">
            <v>7084810.25</v>
          </cell>
          <cell r="BF808">
            <v>45084</v>
          </cell>
          <cell r="BG808">
            <v>45084</v>
          </cell>
          <cell r="BH808">
            <v>45483</v>
          </cell>
          <cell r="BI808">
            <v>45085</v>
          </cell>
          <cell r="BJ808" t="str">
            <v>D. OTRAS PRESTACIONES</v>
          </cell>
          <cell r="BK808" t="str">
            <v xml:space="preserve">MILLER ALEXANDER REINA ESCOBAR-RODRIGO ALEXANDER MOLINA PALOMARES RAD 20236400051283 A PARTIR DEL 11 AL 30 DE AGOSTO-ALCANCE 20236400059373 HASTA EL 30 DE SEPTIEMBRE </v>
          </cell>
          <cell r="BL808"/>
          <cell r="BM808">
            <v>70663332</v>
          </cell>
          <cell r="BN808" t="str">
            <v>GRUPO DE VALIDACIÓN DE RESULTADOS DE AUDITORÍA</v>
          </cell>
          <cell r="BO808" t="str">
            <v>GESTOR DE OPERACIONES</v>
          </cell>
          <cell r="BP808" t="str">
            <v>ROSA ELIANA RODRIGUEZ BERNAL</v>
          </cell>
          <cell r="BQ808" t="str">
            <v>EN EJECUCION</v>
          </cell>
          <cell r="BR808"/>
          <cell r="BS808"/>
          <cell r="BT808"/>
          <cell r="BU808"/>
          <cell r="BV808"/>
          <cell r="BW808"/>
          <cell r="BX808"/>
          <cell r="BY808"/>
          <cell r="BZ808"/>
          <cell r="CA808"/>
          <cell r="CB808"/>
          <cell r="CC808"/>
          <cell r="CD808"/>
          <cell r="CE808"/>
          <cell r="CF808"/>
          <cell r="CG808"/>
          <cell r="CH808"/>
          <cell r="CI808"/>
          <cell r="CJ808"/>
          <cell r="CK808"/>
          <cell r="CL808"/>
          <cell r="CM808"/>
          <cell r="CN808"/>
          <cell r="CO808"/>
        </row>
        <row r="809">
          <cell r="C809">
            <v>564</v>
          </cell>
          <cell r="D809" t="str">
            <v>ADRES-CPS-564-2023</v>
          </cell>
          <cell r="E809" t="str">
            <v>CONTRATACION DIRECTA</v>
          </cell>
          <cell r="F809" t="str">
            <v>PRESTACION DE SERVICIOS DE APOYO A LA GESTION</v>
          </cell>
          <cell r="G809" t="str">
            <v>INICIAL</v>
          </cell>
          <cell r="H809">
            <v>45069</v>
          </cell>
          <cell r="I809" t="str">
            <v>ROSA MARIA AGUIRRE SUAREZ</v>
          </cell>
          <cell r="J809" t="str">
            <v>CC</v>
          </cell>
          <cell r="K809">
            <v>52434480</v>
          </cell>
          <cell r="L809">
            <v>4</v>
          </cell>
          <cell r="N809" t="str">
            <v>N</v>
          </cell>
          <cell r="O809" t="str">
            <v>N/A</v>
          </cell>
          <cell r="P809" t="str">
            <v>N/A</v>
          </cell>
          <cell r="Q809" t="str">
            <v>N/A</v>
          </cell>
          <cell r="R809">
            <v>45071</v>
          </cell>
          <cell r="S809">
            <v>45291</v>
          </cell>
          <cell r="T809">
            <v>220</v>
          </cell>
          <cell r="U809">
            <v>45291</v>
          </cell>
          <cell r="W809" t="str">
            <v>Apoyar por sus propios medios con plena autonomía técnica, administrativa y financiera a la Dirección de Gestión de Recursos Financieros en los procesos de gestión documental, en especial los relacionados con la gestión de pagos y portafolio</v>
          </cell>
          <cell r="X809" t="str">
            <v>1. Llevar a cabo las actividades de revisión y validación de los documentos soporte presentados para el trámite relacionado con las órdenes de pago y de giro de las operaciones ordenadas con recursos de la ADRES, verificando el cumplimiento de las condiciones establecidas para cada tipo de operación, acorde con los procedimientos del Grupo de Gestión de Pagos y Portafolio, guardando estricta reserva de la información. 2. Descargar e imprimir el soporte ACH desde los portales bancarios para cada uno de los pagos con el fin de contar con el soporte de la transacción exitosa en el paquete de archivo. 3. Recibir y registrar toda la documentación que soportan la ejecución de los pagos de cada uno de los procesos, ordenados en las Tablas de Retención Documental establecidas por la Entidad ADRES. 4. Apoyar en la realización de las diferentes actividades relacionadas con la verificación e identificación de los documentos soportes para la elaboración de las respuestas a los requerimientos de las diferentes entidades que ejercen vigilancia y control, los PQRSD y demás requerimientos presentados por las entidades a las cuales se realizan los giros de los recursos de la entidad y demás consultas que se relacionen con el desarrollo de las actividades del Grupo de Gestión de Pagos y Portafolio. 5. Solicitar al personal del Grupo de Gestión de pagos y Portafolio todos los documentos soporte, correspondientes a la ejecución de los pagos que se realizaron en el día y velar por que ningún soporte quede pendiente en el paquete de pago para su archivo. 6. Realizar las actividades inherentes al archivo y escanear los documentos soporte de los pagos realizados por el Grupo de Gestión de Pagos y Portafolio, verificando los documentos físicos con la información relacionada en los soportes, organizando de tal manera que se cuente con la trazabilidad de las operaciones realizadas para dar respuesta a usuarios externos e internos que requieran de información de los giros. 7. Relacionar y foliar para archivar, los documentos de los paquetes de pagos del Grupo de Gestión de Pago y Portafolio. 8. Realizar las actividades que conlleve a la organización de las carpetas y cajas donde para la organización del archivo documental de los giros ordenados mediante el diseño establecido por el procedimiento de Gestión Administrativa y Documental, estableciendo el número de carpetas y folios que van asociados a cada caja. 9. Realizar inventario de las carpetas y cajas del Grupo de Gestión de Pagos y Portafolio para entregar al área de correspondencia. 10. Apoyar en el mejoramiento continuo de los procesos que se ejecutan, dar las recomendaciones y sugerencias para que se evalúe su conveniencia. 11. Verificar la consistencia de los documentos soporte requeridos para para los informes y reportes de seguimiento a solicitud del Supervisor y que estén relacionados con el objeto contractual. 12. Informar oportunamente al supervisor y a la Dirección de Gestión de los Recursos Financieros de la Salud las novedades y situaciones anormales que evidencie en la ejecución de sus actividades de revisión. 13. Las demás actividades que se deriven del objeto y naturaleza del contrato, que para el efecto le designe la Entidad. 14. Realizar las actividades que conlleven a la organización de las carpetas, documentos y/o soportes que se generen a partir de la aplicación del procedimiento de giro de recursos o pago de procesos misionales.</v>
          </cell>
          <cell r="Z809">
            <v>93151501</v>
          </cell>
          <cell r="AA809">
            <v>21129960</v>
          </cell>
          <cell r="AB809">
            <v>21129960</v>
          </cell>
          <cell r="AM809">
            <v>2641245</v>
          </cell>
          <cell r="AQ809" t="str">
            <v>N/A</v>
          </cell>
          <cell r="AR809">
            <v>624</v>
          </cell>
          <cell r="AS809">
            <v>45013</v>
          </cell>
          <cell r="AT809">
            <v>21129960</v>
          </cell>
          <cell r="AU809">
            <v>8494</v>
          </cell>
          <cell r="AV809">
            <v>45071</v>
          </cell>
          <cell r="AW809">
            <v>21129960</v>
          </cell>
          <cell r="AX809" t="str">
            <v>A-02-02-02-008-003-09</v>
          </cell>
          <cell r="AY809" t="str">
            <v>OTROS SERVICIOS PROFESIONALES Y TÉCNICOS N.C.P.</v>
          </cell>
          <cell r="AZ809" t="str">
            <v>ASEGURADORA SOLIDARIA DE COLOMBIA</v>
          </cell>
          <cell r="BA809" t="str">
            <v>340-47-994000045317</v>
          </cell>
          <cell r="BB809">
            <v>45070</v>
          </cell>
          <cell r="BC809" t="str">
            <v>CUMPLIMIENTO</v>
          </cell>
          <cell r="BD809">
            <v>25</v>
          </cell>
          <cell r="BE809">
            <v>5282490</v>
          </cell>
          <cell r="BF809">
            <v>45069</v>
          </cell>
          <cell r="BG809">
            <v>45071</v>
          </cell>
          <cell r="BH809">
            <v>45478</v>
          </cell>
          <cell r="BI809">
            <v>45070</v>
          </cell>
          <cell r="BJ809" t="str">
            <v>D. DE GESTION DE LOS RECURSOS FINANCIEROS DE LA SALUD</v>
          </cell>
          <cell r="BK809" t="str">
            <v>RAFAEL GUILLERMO ANAYA SANTRICH</v>
          </cell>
          <cell r="BM809">
            <v>80242798</v>
          </cell>
          <cell r="BP809" t="str">
            <v>LAURA SANCHEZ SANTAMARIA</v>
          </cell>
          <cell r="BQ809" t="str">
            <v>EN EJECUCION</v>
          </cell>
        </row>
        <row r="810">
          <cell r="C810">
            <v>445</v>
          </cell>
          <cell r="D810" t="str">
            <v>ADRES-CTO-445-2023</v>
          </cell>
          <cell r="E810" t="str">
            <v>CONTRATACION DIRECTA</v>
          </cell>
          <cell r="F810" t="str">
            <v>PRESTACION DE SERVICIOS</v>
          </cell>
          <cell r="G810" t="str">
            <v>INICIAL</v>
          </cell>
          <cell r="H810">
            <v>45041</v>
          </cell>
          <cell r="I810" t="str">
            <v>RSB ABOGADOS &amp; CONSULTORES GLOBAL S.A.S.</v>
          </cell>
          <cell r="J810" t="str">
            <v>Nit</v>
          </cell>
          <cell r="K810">
            <v>900926796</v>
          </cell>
          <cell r="L810">
            <v>3</v>
          </cell>
          <cell r="M810" t="str">
            <v>Bogotá</v>
          </cell>
          <cell r="N810" t="str">
            <v>J</v>
          </cell>
          <cell r="O810" t="str">
            <v>Ricardo Silva Burgos</v>
          </cell>
          <cell r="P810">
            <v>79573262</v>
          </cell>
          <cell r="Q810" t="str">
            <v>N/A</v>
          </cell>
          <cell r="R810">
            <v>45043</v>
          </cell>
          <cell r="S810">
            <v>45291</v>
          </cell>
          <cell r="T810">
            <v>248</v>
          </cell>
          <cell r="U810">
            <v>45291</v>
          </cell>
          <cell r="V810" t="str">
            <v>N/A</v>
          </cell>
          <cell r="W810" t="str">
            <v>Prestación de servicios profesionales asociados a la proyección de líneas de defensa, análisis de casos complejos que se susciten en vía judicial y prejudicial, y acompañamiento conceptual de temas prejudiciales, judiciales y cualquier mecanismo alternativo de solución de conflictos en el que resulte convocada la ADRES; así mismo apoyo transversal para las respuestas a entes de control.</v>
          </cell>
          <cell r="Z810">
            <v>80121706</v>
          </cell>
          <cell r="AA810">
            <v>238000000</v>
          </cell>
          <cell r="AB810">
            <v>238000000</v>
          </cell>
          <cell r="AR810">
            <v>585</v>
          </cell>
          <cell r="AS810">
            <v>44984</v>
          </cell>
          <cell r="AT810">
            <v>238000000</v>
          </cell>
          <cell r="AU810">
            <v>6556</v>
          </cell>
          <cell r="AV810">
            <v>45042</v>
          </cell>
          <cell r="AW810">
            <v>238000000</v>
          </cell>
          <cell r="AX810" t="str">
            <v>A-02-02-02-008-003-01</v>
          </cell>
          <cell r="AY810" t="str">
            <v>SERVICIOS DE CONSULTORÍA EN ADMINISTRACIÓN Y SERVICIOS DE GESTIÓN; SERVICIOS DE TECNOLOGÍA DE LA INFORMACIÓN</v>
          </cell>
          <cell r="AZ810" t="str">
            <v>SEGUROS DEL ESTADO</v>
          </cell>
          <cell r="BA810" t="str">
            <v>11-44-101200961</v>
          </cell>
          <cell r="BB810">
            <v>45041</v>
          </cell>
          <cell r="BC810" t="str">
            <v>CUMPLIMIENTO</v>
          </cell>
          <cell r="BD810">
            <v>25</v>
          </cell>
          <cell r="BE810">
            <v>59500000</v>
          </cell>
          <cell r="BF810">
            <v>45041</v>
          </cell>
          <cell r="BG810">
            <v>45043</v>
          </cell>
          <cell r="BH810">
            <v>45473</v>
          </cell>
          <cell r="BI810" t="str">
            <v>N/A</v>
          </cell>
          <cell r="BJ810" t="str">
            <v>O. ASESORA JURIDICA</v>
          </cell>
          <cell r="BK810" t="str">
            <v>LUIS MIGUEL RODRIGUEZ GARZON-MARCOS JAHER PARRA OVIEDO-RODRIGO ARMANDO RINCON GONZALEZ RAD 20236400059283 A PARTIR DEL 20 DE SEPTIEMBRE</v>
          </cell>
          <cell r="BL810"/>
          <cell r="BM810">
            <v>79882728</v>
          </cell>
          <cell r="BN810" t="str">
            <v>O. ASESORA JURIDICA</v>
          </cell>
          <cell r="BO810" t="str">
            <v>JEFE</v>
          </cell>
          <cell r="BP810" t="str">
            <v>JUAN CAMILO MARTINEZ RODRIGUEZ</v>
          </cell>
          <cell r="BQ810" t="str">
            <v>EN EJECUCION</v>
          </cell>
          <cell r="BX810">
            <v>45247</v>
          </cell>
          <cell r="BY810">
            <v>123</v>
          </cell>
        </row>
        <row r="811">
          <cell r="C811">
            <v>198</v>
          </cell>
          <cell r="D811" t="str">
            <v>ADRES-CPS-198-2023</v>
          </cell>
          <cell r="E811" t="str">
            <v>CONTRATACION DIRECTA</v>
          </cell>
          <cell r="F811" t="str">
            <v>PRESTACION DE SERVICIOS PROFESIONALES</v>
          </cell>
          <cell r="G811" t="str">
            <v>INICIAL</v>
          </cell>
          <cell r="H811">
            <v>44951</v>
          </cell>
          <cell r="I811" t="str">
            <v>FAVIAN ANDRÉS MEJIA URZOLA</v>
          </cell>
          <cell r="J811" t="str">
            <v>CC</v>
          </cell>
          <cell r="K811">
            <v>1047399329</v>
          </cell>
          <cell r="L811">
            <v>2</v>
          </cell>
          <cell r="M811" t="str">
            <v>Bogotá</v>
          </cell>
          <cell r="N811" t="str">
            <v>N</v>
          </cell>
          <cell r="O811" t="str">
            <v>N/A</v>
          </cell>
          <cell r="P811" t="str">
            <v>N/A</v>
          </cell>
          <cell r="Q811" t="str">
            <v>N/A</v>
          </cell>
          <cell r="R811">
            <v>44952</v>
          </cell>
          <cell r="S811">
            <v>45071</v>
          </cell>
          <cell r="T811">
            <v>119</v>
          </cell>
          <cell r="U811">
            <v>45071</v>
          </cell>
          <cell r="V811" t="str">
            <v>11 TP+E+11 MEP</v>
          </cell>
          <cell r="W811" t="str">
            <v>Prestar servicios profesionales para adelantar acciones de revisión y mejora constante del proceso de notificación de actos administrativos expedidos por la ADRES. realizados por los notificadores de la OAJ</v>
          </cell>
          <cell r="X811" t="str">
            <v>1. Apoyar a las diferentes dependencias en el proceso de notificación de los actos administrativos expedidos por la ADRES en desarrollo de sus funciones. 2. Recepcionar los Actos Administrativos expedidos por las dependencias de la ADRES y asignarlos a los profesionales encargados de su notificación. 3. Atender las solicitudes de las distintas dependencias de la ADRES. respecto a la notificación de los Actos Administrativos por ellas emitidos. 4. Elaborar y mantener actualizado el proceso de notificaciones. atendiendo los parámetros establecidos por la Oficina Asesora de Planeación y Control de Riesgos para tal efecto. 5. Revisar los documentos proyectados por los profesionales encargados de adelantar el proceso de notificación de los Actos Administrativos emitidos por ADRES. 6. Elaborar informes de gestión y resultados del proceso de notificación de los Actos Administrativos emitidos por ADRES. 7. Vigilar que el proceso de notificación se realice dentro de los términos legales establecidos en la norma vigente para la fecha de proyección de los actos administrativos. 8. Velar por el cabal cumplimiento del proceso de notificación de los Actos Administrativos emitidos por ADRES. evitando violaciones al debido proceso. 9. Cumplir con las demás actividades que se deriven del objeto y naturaleza del presente contrato.</v>
          </cell>
          <cell r="Y811">
            <v>139</v>
          </cell>
          <cell r="Z811">
            <v>93151501</v>
          </cell>
          <cell r="AA811">
            <v>28075732</v>
          </cell>
          <cell r="AB811">
            <v>28075732</v>
          </cell>
          <cell r="AM811">
            <v>7018933</v>
          </cell>
          <cell r="AQ811" t="str">
            <v>N/A</v>
          </cell>
          <cell r="AR811">
            <v>554</v>
          </cell>
          <cell r="AS811">
            <v>44945</v>
          </cell>
          <cell r="AT811">
            <v>28075732</v>
          </cell>
          <cell r="AU811">
            <v>507</v>
          </cell>
          <cell r="AV811">
            <v>44951</v>
          </cell>
          <cell r="AW811">
            <v>28075732</v>
          </cell>
          <cell r="AX811" t="str">
            <v>A-02-02-02-008-002-01</v>
          </cell>
          <cell r="AY811" t="str">
            <v>SERVICIOS JURÍDICOS</v>
          </cell>
          <cell r="AZ811" t="str">
            <v>SEGUROS DEL ESTADO</v>
          </cell>
          <cell r="BA811" t="str">
            <v>14-46101084260</v>
          </cell>
          <cell r="BB811">
            <v>44951</v>
          </cell>
          <cell r="BC811" t="str">
            <v>CUMPLIMIENTO</v>
          </cell>
          <cell r="BD811">
            <v>25</v>
          </cell>
          <cell r="BE811">
            <v>7018933</v>
          </cell>
          <cell r="BF811">
            <v>44951</v>
          </cell>
          <cell r="BG811">
            <v>44952</v>
          </cell>
          <cell r="BH811">
            <v>45275</v>
          </cell>
          <cell r="BI811">
            <v>44952</v>
          </cell>
          <cell r="BJ811" t="str">
            <v>O. ASESORA JURIDICA</v>
          </cell>
          <cell r="BK811" t="str">
            <v>LUIS MIGUEL RODRIGUEZ GARZON</v>
          </cell>
          <cell r="BL811"/>
          <cell r="BM811">
            <v>79882728</v>
          </cell>
          <cell r="BN811" t="str">
            <v>O. ASESORA JURIDICA</v>
          </cell>
          <cell r="BO811" t="str">
            <v>JEFE</v>
          </cell>
          <cell r="BP811" t="str">
            <v>KELLY JHOANA ITURRIAGO TORREGROSA</v>
          </cell>
          <cell r="BQ811" t="str">
            <v>TERMINADO</v>
          </cell>
          <cell r="BR811" t="str">
            <v>MASCULINO</v>
          </cell>
          <cell r="BS811" t="str">
            <v>Bogotá</v>
          </cell>
          <cell r="BT811" t="str">
            <v>Cra 15 No. 54a - 30 apt 205</v>
          </cell>
          <cell r="BU811">
            <v>3012198552</v>
          </cell>
          <cell r="BV811" t="str">
            <v>urzola381@hotmail.com</v>
          </cell>
          <cell r="BW811">
            <v>32374</v>
          </cell>
          <cell r="BX811">
            <v>45247</v>
          </cell>
          <cell r="BY811">
            <v>35</v>
          </cell>
          <cell r="BZ811" t="str">
            <v>NUEVA EPS</v>
          </cell>
          <cell r="CA811" t="str">
            <v>PORVENIR</v>
          </cell>
          <cell r="CB811" t="str">
            <v>POSITIVA</v>
          </cell>
          <cell r="CC811" t="str">
            <v>ABOGADO-ESP EN DERECHP-MAESTRIA EN DERECHO</v>
          </cell>
          <cell r="CH811" t="str">
            <v>CO1.PCCNTR.4472637</v>
          </cell>
        </row>
        <row r="812">
          <cell r="C812">
            <v>606</v>
          </cell>
          <cell r="D812" t="str">
            <v>ADRES-CPS-606-2023</v>
          </cell>
          <cell r="E812" t="str">
            <v>CONTRATACION DIRECTA</v>
          </cell>
          <cell r="F812" t="str">
            <v>PRESTACION DE SERVICIOS PROFESIONALES</v>
          </cell>
          <cell r="G812" t="str">
            <v>INICIAL</v>
          </cell>
          <cell r="H812">
            <v>45078</v>
          </cell>
          <cell r="I812" t="str">
            <v>FAVIAN ANDRES MEJIA URZOLA</v>
          </cell>
          <cell r="J812" t="str">
            <v>CC</v>
          </cell>
          <cell r="K812">
            <v>1047399329</v>
          </cell>
          <cell r="L812">
            <v>2</v>
          </cell>
          <cell r="N812" t="str">
            <v>N</v>
          </cell>
          <cell r="O812" t="str">
            <v>N/A</v>
          </cell>
          <cell r="P812" t="str">
            <v>N/A</v>
          </cell>
          <cell r="Q812" t="str">
            <v>N/A</v>
          </cell>
          <cell r="R812">
            <v>45082</v>
          </cell>
          <cell r="S812">
            <v>45291</v>
          </cell>
          <cell r="T812">
            <v>129</v>
          </cell>
          <cell r="U812">
            <v>45211</v>
          </cell>
          <cell r="W812" t="str">
            <v>Prestar servicios profesionales para adelantar acciones de revisión y mejora constante del proceso de notificación de actos administrativos expedidos por la ADRES, realizados por los notificadores de la OAJ</v>
          </cell>
          <cell r="X812" t="str">
            <v>1. Apoyar a las diferentes dependencias en el proceso de notificación de los actos administrativos expedidos por la ADRES en desarrollo de sus funciones. 2. Recepcionar los Actos Administrativos expedidos por las dependencias de la ADRES y asignarlos a los profesionales encargados de su notificación. 3. Atender las solicitudes de las distintas dependencias de la ADRES, respecto a la notificación de los Actos Administrativos por ellas emitidos. 4. Elaborar y mantener actualizado el proceso de notificaciones, atendiendo los parámetros establecidos por la Oficina Asesora de Planeación y Control de Riesgos para tal efecto. 5. Revisar los documentos proyectados por los profesionales encargados de adelantar el proceso de notificación de los Actos Administrativos emitidos por ADRES. 6. Elaborar informes de gestión y resultados del proceso de notificación de los Actos Administrativos emitidos por ADRES. 7. Vigilar que el proceso de notificación se realice dentro de los términos legales establecidos en la norma vigente para la fecha de proyección de los actos administrativos. 8. Velar por el cabal cumplimiento del proceso de notificación de los Actos Administrativos emitidos por ADRES, evitando violaciones al debido proceso. 9. Cumplir con las demás actividades que se deriven del objeto y naturaleza del presente contrato</v>
          </cell>
          <cell r="Z812">
            <v>93151501</v>
          </cell>
          <cell r="AA812">
            <v>56151464</v>
          </cell>
          <cell r="AB812">
            <v>56151464</v>
          </cell>
          <cell r="AC812">
            <v>45211</v>
          </cell>
          <cell r="AK812">
            <v>45211</v>
          </cell>
          <cell r="AM812">
            <v>7018933</v>
          </cell>
          <cell r="AQ812" t="str">
            <v>N/A</v>
          </cell>
          <cell r="AR812">
            <v>772</v>
          </cell>
          <cell r="AS812">
            <v>45164</v>
          </cell>
          <cell r="AT812">
            <v>56151464</v>
          </cell>
          <cell r="AU812">
            <v>10000</v>
          </cell>
          <cell r="AV812">
            <v>45078</v>
          </cell>
          <cell r="AW812">
            <v>56151464</v>
          </cell>
          <cell r="AX812" t="str">
            <v>A-02-02-02-008-002-01</v>
          </cell>
          <cell r="AY812" t="str">
            <v>SERVICIOS JURÍDICOS</v>
          </cell>
          <cell r="AZ812" t="str">
            <v>SEGUROS DEL ESTADO</v>
          </cell>
          <cell r="BA812" t="str">
            <v>14-46-101094849</v>
          </cell>
          <cell r="BB812">
            <v>45079</v>
          </cell>
          <cell r="BC812" t="str">
            <v>CUMPLIMIENTO</v>
          </cell>
          <cell r="BD812">
            <v>25</v>
          </cell>
          <cell r="BE812">
            <v>14037866</v>
          </cell>
          <cell r="BF812">
            <v>45078</v>
          </cell>
          <cell r="BG812">
            <v>45082</v>
          </cell>
          <cell r="BH812">
            <v>45478</v>
          </cell>
          <cell r="BI812">
            <v>45079</v>
          </cell>
          <cell r="BJ812" t="str">
            <v>O. ASESORA JURIDICA</v>
          </cell>
          <cell r="BK812" t="str">
            <v>LUIS MIGUEL RODRIGUEZ GARZON-MARCOS JAHER PARRA OVIEDO-ALISSON VALENTINA PINEDA LOPEZ RAD 20236400057223 A PARTIR DEL 13 DE SEPTIEMBRE</v>
          </cell>
          <cell r="BL812"/>
          <cell r="BM812">
            <v>79882728</v>
          </cell>
          <cell r="BN812" t="str">
            <v>O. ASESORA JURIDICA</v>
          </cell>
          <cell r="BO812" t="str">
            <v>JEFE</v>
          </cell>
          <cell r="BP812" t="str">
            <v>ROSA ELIANA RODRIGUEZ BERNAL</v>
          </cell>
          <cell r="BQ812" t="str">
            <v>TERMINADO</v>
          </cell>
        </row>
        <row r="813">
          <cell r="C813">
            <v>305</v>
          </cell>
          <cell r="D813" t="str">
            <v>ADRES-CPS-305-2023</v>
          </cell>
          <cell r="E813" t="str">
            <v>CONTRATACION DIRECTA</v>
          </cell>
          <cell r="F813" t="str">
            <v>PRESTACION DE SERVICIOS PROFESIONALES</v>
          </cell>
          <cell r="G813" t="str">
            <v>INICIAL</v>
          </cell>
          <cell r="H813">
            <v>44965</v>
          </cell>
          <cell r="I813" t="str">
            <v>MARIA CLAUDIA FORTICH FORTICH</v>
          </cell>
          <cell r="J813" t="str">
            <v>CC</v>
          </cell>
          <cell r="K813">
            <v>1047407737</v>
          </cell>
          <cell r="L813">
            <v>1</v>
          </cell>
          <cell r="M813" t="str">
            <v>Bogotá</v>
          </cell>
          <cell r="N813" t="str">
            <v>N</v>
          </cell>
          <cell r="O813" t="str">
            <v>N/A</v>
          </cell>
          <cell r="P813" t="str">
            <v>N/A</v>
          </cell>
          <cell r="Q813" t="str">
            <v>N/A</v>
          </cell>
          <cell r="R813">
            <v>44966</v>
          </cell>
          <cell r="S813">
            <v>45085</v>
          </cell>
          <cell r="T813">
            <v>119</v>
          </cell>
          <cell r="U813">
            <v>45085</v>
          </cell>
          <cell r="V813" t="str">
            <v>13 TP+25 MEP</v>
          </cell>
          <cell r="W813"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13"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813">
            <v>239</v>
          </cell>
          <cell r="Z813">
            <v>93151501</v>
          </cell>
          <cell r="AA813">
            <v>20731148</v>
          </cell>
          <cell r="AB813">
            <v>20731148</v>
          </cell>
          <cell r="AM813">
            <v>5182787</v>
          </cell>
          <cell r="AQ813" t="str">
            <v>N/A</v>
          </cell>
          <cell r="AR813">
            <v>449</v>
          </cell>
          <cell r="AS813">
            <v>44936</v>
          </cell>
          <cell r="AT813">
            <v>539009848</v>
          </cell>
          <cell r="AU813">
            <v>2509</v>
          </cell>
          <cell r="AV813">
            <v>44965</v>
          </cell>
          <cell r="AW813">
            <v>20731148</v>
          </cell>
          <cell r="AX813" t="str">
            <v>A-02-02-02-008-003-01</v>
          </cell>
          <cell r="AY813" t="str">
            <v>SERVICIOS DE CONSULTORÍA EN ADMINISTRACIÓN Y SERVICIOS DE GESTIÓN; SERVICIOS DE TECNOLOGÍA DE LA INFORMACIÓN</v>
          </cell>
          <cell r="AZ813" t="str">
            <v>SEGUROS DEL ESTADO</v>
          </cell>
          <cell r="BA813" t="str">
            <v>14-44-101174202</v>
          </cell>
          <cell r="BB813">
            <v>44965</v>
          </cell>
          <cell r="BC813" t="str">
            <v>CUMPLIMIENTO</v>
          </cell>
          <cell r="BD813">
            <v>25</v>
          </cell>
          <cell r="BE813">
            <v>5182787</v>
          </cell>
          <cell r="BF813">
            <v>44964</v>
          </cell>
          <cell r="BG813">
            <v>44965</v>
          </cell>
          <cell r="BH813">
            <v>45290</v>
          </cell>
          <cell r="BI813">
            <v>44966</v>
          </cell>
          <cell r="BJ813" t="str">
            <v>D. OTRAS PRESTACIONES</v>
          </cell>
          <cell r="BK813" t="str">
            <v>MILLER ALEXANDER REINA ESCOBAR</v>
          </cell>
          <cell r="BM813">
            <v>70663332</v>
          </cell>
          <cell r="BN813" t="str">
            <v>GRUPO DE VALIDACIÓN DE RESULTADOS DE AUDITORÍA</v>
          </cell>
          <cell r="BO813" t="str">
            <v>GESTOR DE OPERACIONES</v>
          </cell>
          <cell r="BP813" t="str">
            <v>KARLA MAYELIS MENGUAL REDONDO</v>
          </cell>
          <cell r="BQ813" t="str">
            <v>TERMINADO</v>
          </cell>
          <cell r="BR813" t="str">
            <v>FEMENINO</v>
          </cell>
          <cell r="BS813" t="str">
            <v>Bogotá</v>
          </cell>
          <cell r="BT813" t="str">
            <v>Cl 86 No 95d-03</v>
          </cell>
          <cell r="BU813">
            <v>3043611242</v>
          </cell>
          <cell r="BV813" t="str">
            <v>marychess22@gmail.com</v>
          </cell>
          <cell r="BW813">
            <v>32561</v>
          </cell>
          <cell r="BX813">
            <v>45247</v>
          </cell>
          <cell r="BY813">
            <v>34</v>
          </cell>
          <cell r="BZ813" t="str">
            <v>SURA</v>
          </cell>
          <cell r="CA813" t="str">
            <v>PROTECCION</v>
          </cell>
          <cell r="CB813" t="str">
            <v>POSITIVA</v>
          </cell>
          <cell r="CC813" t="str">
            <v>ADM SERVICIOS DE SALUD-ESP EN GERENCIA DE
SEGURIDAD Y SALUD EN EL TRABAJO</v>
          </cell>
          <cell r="CH813" t="str">
            <v>CO1.PCCNTR.4581567</v>
          </cell>
        </row>
        <row r="814">
          <cell r="C814">
            <v>280</v>
          </cell>
          <cell r="D814" t="str">
            <v>ADRES-CPS-280-2023</v>
          </cell>
          <cell r="E814" t="str">
            <v>CONTRATACION DIRECTA</v>
          </cell>
          <cell r="F814" t="str">
            <v>PRESTACION DE SERVICIOS PROFESIONALES</v>
          </cell>
          <cell r="G814" t="str">
            <v>INICIAL</v>
          </cell>
          <cell r="H814">
            <v>44957</v>
          </cell>
          <cell r="I814" t="str">
            <v>RSB ABOGADOS &amp; CONSULTORES GLOBAL SAS</v>
          </cell>
          <cell r="J814" t="str">
            <v>Nit</v>
          </cell>
          <cell r="K814">
            <v>900926796</v>
          </cell>
          <cell r="L814">
            <v>3</v>
          </cell>
          <cell r="M814" t="str">
            <v>Bogotá</v>
          </cell>
          <cell r="N814" t="str">
            <v>J</v>
          </cell>
          <cell r="O814" t="str">
            <v>Ricardo Silva Burgos</v>
          </cell>
          <cell r="P814">
            <v>79573262</v>
          </cell>
          <cell r="Q814" t="str">
            <v>N/A</v>
          </cell>
          <cell r="R814">
            <v>44957</v>
          </cell>
          <cell r="S814">
            <v>45291</v>
          </cell>
          <cell r="T814">
            <v>334</v>
          </cell>
          <cell r="U814">
            <v>45291</v>
          </cell>
          <cell r="W814" t="str">
            <v>Prestar servicios profesionales para ejercer la representación judicial de la Administradora de Recursos del Sistema General de Seguridad Social - ADRES. respecto del proceso arbitral interpuesto por la Unión Temporal Fosyga 2014 que cursa en la Cámara de comercio de Bogotá. sobre los aspectos precontractuales. contractuales y todas aquellas actuaciones que garanticen la adecuada defensa de los intereses de la entidad</v>
          </cell>
          <cell r="X814" t="str">
            <v>1. Adelantar la representación de la entidad en el proceso arbitral adelantado por la Unión Temporal Fosyga 2014 2. Aportar las respectivas pruebas, así como asistir a las diligencias fijadas por el tribunal de arbitramento 3. Atender y apoyar los requerimientos que se susciten en el marco del proceso arbitral 4. Proyectar respuestas a los requerimientos de autoridades competentes y/o personas naturales o jurídicas, relacionados con el proceso asignado 5. Mantener y custodiar los expedientes a cargo dentro de los cuales deberá reposar todas las actuaciones surtidas, que tengan relación con el proceso 6. Mantener actualizada la información del trámite arbitral a su cargo, para lo cual debe remitir con el informe de actividades a la ADRES las actuaciones surtidas dentro de los mismos, tales como, oficios, comunicaciones, notas internas, informes, avisos, conceptos técnicos, demanda, contestación, recursos, excepciones, alegatos, copias del laudo arbitral, entre otros. A la ADRES deben remitirse copia de todas y cada una de las piezas procesales de cada causa, así como de aquellas que fuesen requeridas por la Entidad, para los fines pertinentes al archivo documental de las mismas por parte de ADRES. 7. Remitir las copias del laudo arbitral y en caso de la terminación del proceso en una cualquiera de estas instancias se debe acompañar de la certificación de ejecutoria que acredite la terminación del mismo. 8. La terminación del proceso debe ser informada de manera oportuna a través del supervisor. 9. Acompañar el diligenciamiento y calificación del proceso a cargo en el Sistema Único de Gestión e Información de la Actividad Litigiosa del Estado- EKogui, conforme se requiera por la Coordinación del Grupo de Representación Judicial, o la persona designada para tal fin. 10. Cumplir con las demás actividades que se deriven del objeto y naturaleza del presente contrato, conforme a las instrucciones que imparta la ADRES.</v>
          </cell>
          <cell r="Y814">
            <v>181</v>
          </cell>
          <cell r="Z814">
            <v>80121706</v>
          </cell>
          <cell r="AA814">
            <v>250000000</v>
          </cell>
          <cell r="AB814">
            <v>250000000</v>
          </cell>
          <cell r="AQ814" t="str">
            <v>N/A</v>
          </cell>
          <cell r="AR814">
            <v>564</v>
          </cell>
          <cell r="AS814">
            <v>44953</v>
          </cell>
          <cell r="AT814">
            <v>250000000</v>
          </cell>
          <cell r="AU814">
            <v>920</v>
          </cell>
          <cell r="AV814">
            <v>44957</v>
          </cell>
          <cell r="AW814">
            <v>250000000</v>
          </cell>
          <cell r="AX814" t="str">
            <v>A-02-02-02-008-003-01</v>
          </cell>
          <cell r="AY814" t="str">
            <v>SERVICIOS DE CONSULTORÍA EN ADMINISTRACIÓN Y SERVICIOS DE GESTIÓN; SERVICIOS DE TECNOLOGÍA DE LA INFORMACIÓN</v>
          </cell>
          <cell r="AZ814" t="str">
            <v>SEGUROS DEL ESTADO</v>
          </cell>
          <cell r="BA814" t="str">
            <v>11-44-101196905</v>
          </cell>
          <cell r="BB814">
            <v>44956</v>
          </cell>
          <cell r="BC814" t="str">
            <v>CUMPLIMIENTO</v>
          </cell>
          <cell r="BD814">
            <v>25</v>
          </cell>
          <cell r="BE814">
            <v>62500000</v>
          </cell>
          <cell r="BF814">
            <v>44956</v>
          </cell>
          <cell r="BG814">
            <v>44957</v>
          </cell>
          <cell r="BH814">
            <v>45108</v>
          </cell>
          <cell r="BI814" t="str">
            <v>N/A</v>
          </cell>
          <cell r="BJ814" t="str">
            <v>O. ASESORA JURIDICA</v>
          </cell>
          <cell r="BK814" t="str">
            <v>LUIS MIGUEL RODRIGUEZ GARZON-MARCOS JAHER PARRA OVIEDO-RODRIGO ARMANDO RINCON GONZALEZ RAD 20236400059283 A PARTIR DEL 20 DE SEPTIEMBRE</v>
          </cell>
          <cell r="BL814"/>
          <cell r="BM814">
            <v>79882728</v>
          </cell>
          <cell r="BN814" t="str">
            <v>O. ASESORA JURIDICA</v>
          </cell>
          <cell r="BO814" t="str">
            <v>JEFE</v>
          </cell>
          <cell r="BP814" t="str">
            <v>KELLY JHOANA ITURRIAGO TORREGROSA</v>
          </cell>
          <cell r="BQ814" t="str">
            <v>EN EJECUCION</v>
          </cell>
          <cell r="BR814" t="str">
            <v>N/A</v>
          </cell>
          <cell r="BS814" t="str">
            <v>Bogotá</v>
          </cell>
          <cell r="BT814" t="str">
            <v>Cl 12 b No. 6-82</v>
          </cell>
          <cell r="BU814" t="str">
            <v>601-7025161</v>
          </cell>
          <cell r="BV814" t="str">
            <v>RSB-ABOGADOS@OUTLOOK.ES</v>
          </cell>
          <cell r="BW814" t="str">
            <v>N/A</v>
          </cell>
          <cell r="BX814" t="str">
            <v>N/A</v>
          </cell>
          <cell r="BY814" t="str">
            <v>N/A</v>
          </cell>
          <cell r="BZ814" t="str">
            <v>N/A</v>
          </cell>
          <cell r="CA814" t="str">
            <v>N/A</v>
          </cell>
          <cell r="CB814" t="str">
            <v>N/A</v>
          </cell>
          <cell r="CC814" t="str">
            <v>N/A</v>
          </cell>
          <cell r="CH814" t="str">
            <v>CO1.PCCNTR.4523929</v>
          </cell>
        </row>
        <row r="815">
          <cell r="C815">
            <v>189</v>
          </cell>
          <cell r="D815" t="str">
            <v>ADRES-CPS-189-2023</v>
          </cell>
          <cell r="E815" t="str">
            <v>CONTRATACION DIRECTA</v>
          </cell>
          <cell r="F815" t="str">
            <v>PRESTACION DE SERVICIOS PROFESIONALES</v>
          </cell>
          <cell r="G815" t="str">
            <v>INICIAL</v>
          </cell>
          <cell r="H815">
            <v>44949</v>
          </cell>
          <cell r="I815" t="str">
            <v>JOHN DAVID CUBIDES LOPEZ</v>
          </cell>
          <cell r="J815" t="str">
            <v>CC</v>
          </cell>
          <cell r="K815">
            <v>1049602878</v>
          </cell>
          <cell r="L815">
            <v>2</v>
          </cell>
          <cell r="M815" t="str">
            <v>Bogotá</v>
          </cell>
          <cell r="N815" t="str">
            <v>N</v>
          </cell>
          <cell r="O815" t="str">
            <v>N/A</v>
          </cell>
          <cell r="P815" t="str">
            <v>N/A</v>
          </cell>
          <cell r="Q815" t="str">
            <v>N/A</v>
          </cell>
          <cell r="R815">
            <v>44950</v>
          </cell>
          <cell r="S815">
            <v>45069</v>
          </cell>
          <cell r="T815">
            <v>119</v>
          </cell>
          <cell r="U815">
            <v>45069</v>
          </cell>
          <cell r="V815" t="str">
            <v>11 TP+E+11 MEP</v>
          </cell>
          <cell r="W815"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15"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815">
            <v>172</v>
          </cell>
          <cell r="Z815">
            <v>80121706</v>
          </cell>
          <cell r="AA815">
            <v>27904000</v>
          </cell>
          <cell r="AB815">
            <v>27904000</v>
          </cell>
          <cell r="AM815">
            <v>6976000</v>
          </cell>
          <cell r="AQ815" t="str">
            <v>N/A</v>
          </cell>
          <cell r="AR815">
            <v>517</v>
          </cell>
          <cell r="AS815">
            <v>44938</v>
          </cell>
          <cell r="AT815">
            <v>423861760</v>
          </cell>
          <cell r="AU815">
            <v>465</v>
          </cell>
          <cell r="AV815">
            <v>44949</v>
          </cell>
          <cell r="AW815">
            <v>27904000</v>
          </cell>
          <cell r="AX815" t="str">
            <v>A-02-02-02-008-002-01</v>
          </cell>
          <cell r="AY815" t="str">
            <v>SERVICIOS JURÍDICOS</v>
          </cell>
          <cell r="AZ815" t="str">
            <v>SEGUROS DEL ESTADO</v>
          </cell>
          <cell r="BA815" t="str">
            <v>33-44-101234687</v>
          </cell>
          <cell r="BB815">
            <v>44946</v>
          </cell>
          <cell r="BC815" t="str">
            <v>CUMPLIMIENTO</v>
          </cell>
          <cell r="BD815">
            <v>25</v>
          </cell>
          <cell r="BE815">
            <v>6976000</v>
          </cell>
          <cell r="BF815">
            <v>44946</v>
          </cell>
          <cell r="BG815">
            <v>44949</v>
          </cell>
          <cell r="BH815">
            <v>45255</v>
          </cell>
          <cell r="BI815">
            <v>44950</v>
          </cell>
          <cell r="BJ815" t="str">
            <v>O. ASESORA JURIDICA</v>
          </cell>
          <cell r="BK815" t="str">
            <v>CRISTIAN DAVID PAEZ PAEZ</v>
          </cell>
          <cell r="BM815">
            <v>1049614764</v>
          </cell>
          <cell r="BN815" t="str">
            <v>GRUPO DE REPRESENTACION JUDICIAL</v>
          </cell>
          <cell r="BO815" t="str">
            <v>GESTOR DE OPERACIONES</v>
          </cell>
          <cell r="BP815" t="str">
            <v>KELLY JHOANA ITURRIAGO TORREGROSA</v>
          </cell>
          <cell r="BQ815" t="str">
            <v>TERMINADO</v>
          </cell>
          <cell r="BR815" t="str">
            <v>MASCULINO</v>
          </cell>
          <cell r="BS815" t="str">
            <v>Tunja</v>
          </cell>
          <cell r="BT815" t="str">
            <v>Cra 8 N 71 36 Casa La Colorada La Colorada</v>
          </cell>
          <cell r="BU815">
            <v>3219373</v>
          </cell>
          <cell r="BV815" t="str">
            <v>abogadodavidcubides@gmail.com</v>
          </cell>
          <cell r="BW815">
            <v>31545</v>
          </cell>
          <cell r="BX815">
            <v>45247</v>
          </cell>
          <cell r="BY815">
            <v>37</v>
          </cell>
          <cell r="BZ815" t="str">
            <v>COMPENSAR</v>
          </cell>
          <cell r="CA815" t="str">
            <v>COLPENSIONES</v>
          </cell>
          <cell r="CB815" t="str">
            <v>POSITIVA</v>
          </cell>
          <cell r="CC815" t="str">
            <v>ABOGADO</v>
          </cell>
          <cell r="CH815" t="str">
            <v>CO1.PCCNTR.4450202</v>
          </cell>
        </row>
        <row r="816">
          <cell r="C816">
            <v>674</v>
          </cell>
          <cell r="D816" t="str">
            <v>ADRES-CPS-674-2023</v>
          </cell>
          <cell r="E816" t="str">
            <v>CONTRATACION DIRECTA</v>
          </cell>
          <cell r="F816" t="str">
            <v>PRESTACION DE SERVICIOS PROFESIONALES</v>
          </cell>
          <cell r="G816" t="str">
            <v>INICIAL</v>
          </cell>
          <cell r="H816">
            <v>45084</v>
          </cell>
          <cell r="I816" t="str">
            <v>RUBEN DARIO SUAREZ VARGAS</v>
          </cell>
          <cell r="J816" t="str">
            <v>CC</v>
          </cell>
          <cell r="K816">
            <v>1020775947</v>
          </cell>
          <cell r="L816">
            <v>9</v>
          </cell>
          <cell r="N816" t="str">
            <v>N</v>
          </cell>
          <cell r="O816" t="str">
            <v>N/A</v>
          </cell>
          <cell r="P816" t="str">
            <v>N/A</v>
          </cell>
          <cell r="Q816" t="str">
            <v>N/A</v>
          </cell>
          <cell r="R816">
            <v>45086</v>
          </cell>
          <cell r="S816">
            <v>45291</v>
          </cell>
          <cell r="T816">
            <v>205</v>
          </cell>
          <cell r="U816">
            <v>45291</v>
          </cell>
          <cell r="V816" t="str">
            <v>13 TP+25 MEP</v>
          </cell>
          <cell r="W816"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816"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816">
            <v>93151501</v>
          </cell>
          <cell r="AA816">
            <v>41462296</v>
          </cell>
          <cell r="AB816">
            <v>41462296</v>
          </cell>
          <cell r="AM816">
            <v>5182787</v>
          </cell>
          <cell r="AQ816" t="str">
            <v>N/A</v>
          </cell>
          <cell r="AR816">
            <v>735</v>
          </cell>
          <cell r="AS816">
            <v>45065</v>
          </cell>
          <cell r="AT816">
            <v>1368255768</v>
          </cell>
          <cell r="AU816">
            <v>10091</v>
          </cell>
          <cell r="AV816">
            <v>45085</v>
          </cell>
          <cell r="AW816">
            <v>41462296</v>
          </cell>
          <cell r="AX816" t="str">
            <v>A-02-02-02-008-003-01</v>
          </cell>
          <cell r="AY816" t="str">
            <v>SERVICIOS DE CONSULTORÍA EN ADMINISTRACIÓN Y SERVICIOS DE GESTIÓN; SERVICIOS DE TECNOLOGÍA DE LA INFORMACIÓN</v>
          </cell>
          <cell r="AZ816" t="str">
            <v>SEGUROS DEL ESTADO</v>
          </cell>
          <cell r="BA816" t="str">
            <v>14-44-101184418</v>
          </cell>
          <cell r="BB816">
            <v>45084</v>
          </cell>
          <cell r="BC816" t="str">
            <v>CUMPLIMIENTO</v>
          </cell>
          <cell r="BD816">
            <v>25</v>
          </cell>
          <cell r="BE816">
            <v>10365574</v>
          </cell>
          <cell r="BF816">
            <v>45084</v>
          </cell>
          <cell r="BG816">
            <v>45085</v>
          </cell>
          <cell r="BH816">
            <v>45483</v>
          </cell>
          <cell r="BI816">
            <v>45086</v>
          </cell>
          <cell r="BJ816" t="str">
            <v>D. OTRAS PRESTACIONES</v>
          </cell>
          <cell r="BK816" t="str">
            <v xml:space="preserve">HENRY CEPEDA VEGA-WILLIAM ENRIQUE TORRES RODRIGUEZ RAD 20236400061683 DEL 2 DE OCTUBRE AL 31 DE OCTUBRE </v>
          </cell>
          <cell r="BM816">
            <v>91151924</v>
          </cell>
          <cell r="BN816" t="str">
            <v>GRUPO DE VERIFICACIÓN Y AUDITORÍA DE CUENTAS</v>
          </cell>
          <cell r="BO816" t="str">
            <v>GESTOR DE OPERACIONES</v>
          </cell>
          <cell r="BP816" t="str">
            <v>KELLY JHOANA ITURRIAGO TORREGROSA</v>
          </cell>
          <cell r="BQ816" t="str">
            <v>EN EJECUCION</v>
          </cell>
        </row>
        <row r="817">
          <cell r="C817">
            <v>247</v>
          </cell>
          <cell r="D817" t="str">
            <v>ADRES-CPS-247-2023</v>
          </cell>
          <cell r="E817" t="str">
            <v>CONTRATACION DIRECTA</v>
          </cell>
          <cell r="F817" t="str">
            <v>PRESTACION DE SERVICIOS PROFESIONALES</v>
          </cell>
          <cell r="G817" t="str">
            <v>INICIAL</v>
          </cell>
          <cell r="H817">
            <v>44956</v>
          </cell>
          <cell r="I817" t="str">
            <v>CAMILO ANDRES VASQUEZ GONZALEZ</v>
          </cell>
          <cell r="J817" t="str">
            <v>CC</v>
          </cell>
          <cell r="K817">
            <v>1049604304</v>
          </cell>
          <cell r="L817">
            <v>6</v>
          </cell>
          <cell r="M817" t="str">
            <v>Bogotá</v>
          </cell>
          <cell r="N817" t="str">
            <v>N</v>
          </cell>
          <cell r="O817" t="str">
            <v>N/A</v>
          </cell>
          <cell r="P817" t="str">
            <v>N/A</v>
          </cell>
          <cell r="Q817" t="str">
            <v>N/A</v>
          </cell>
          <cell r="R817">
            <v>44958</v>
          </cell>
          <cell r="S817">
            <v>45077</v>
          </cell>
          <cell r="T817">
            <v>58</v>
          </cell>
          <cell r="U817">
            <v>45016</v>
          </cell>
          <cell r="W817"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17"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DeCraeto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817">
            <v>174</v>
          </cell>
          <cell r="Z817">
            <v>80121706</v>
          </cell>
          <cell r="AA817">
            <v>27904000</v>
          </cell>
          <cell r="AB817">
            <v>27904000</v>
          </cell>
          <cell r="AC817">
            <v>45016</v>
          </cell>
          <cell r="AD817"/>
          <cell r="AF817"/>
          <cell r="AG817"/>
          <cell r="AJ817"/>
          <cell r="AK817"/>
          <cell r="AM817">
            <v>6976000</v>
          </cell>
          <cell r="AQ817" t="str">
            <v>N/A</v>
          </cell>
          <cell r="AR817">
            <v>517</v>
          </cell>
          <cell r="AS817">
            <v>44938</v>
          </cell>
          <cell r="AT817">
            <v>423861760</v>
          </cell>
          <cell r="AU817">
            <v>909</v>
          </cell>
          <cell r="AV817">
            <v>44956</v>
          </cell>
          <cell r="AW817">
            <v>27904000</v>
          </cell>
          <cell r="AX817" t="str">
            <v>A-02-02-02-008-002-01</v>
          </cell>
          <cell r="AY817" t="str">
            <v>SERVICIOS JURÍDICOS</v>
          </cell>
          <cell r="AZ817" t="str">
            <v>SEGUROS DEL ESTADO</v>
          </cell>
          <cell r="BA817" t="str">
            <v>21-46-101059531</v>
          </cell>
          <cell r="BB817">
            <v>44956</v>
          </cell>
          <cell r="BC817" t="str">
            <v>CUMPLIMIENTO</v>
          </cell>
          <cell r="BD817">
            <v>25</v>
          </cell>
          <cell r="BE817">
            <v>6976000</v>
          </cell>
          <cell r="BF817">
            <v>44956</v>
          </cell>
          <cell r="BG817">
            <v>44958</v>
          </cell>
          <cell r="BH817">
            <v>45265</v>
          </cell>
          <cell r="BI817">
            <v>44953</v>
          </cell>
          <cell r="BJ817" t="str">
            <v>O. ASESORA JURIDICA</v>
          </cell>
          <cell r="BK817" t="str">
            <v>CLAUDIA PAOLA PEREZ SUA</v>
          </cell>
          <cell r="BM817">
            <v>1014242822</v>
          </cell>
          <cell r="BN817" t="str">
            <v>GRUPO DE REPRESENTACION JUDICIAL</v>
          </cell>
          <cell r="BO817" t="str">
            <v>GESTOR DE OPERACIONES</v>
          </cell>
          <cell r="BP817" t="str">
            <v>KELLY JHOANA ITURRIAGO TORREGROSA</v>
          </cell>
          <cell r="BQ817" t="str">
            <v>TERMINADO</v>
          </cell>
          <cell r="BR817" t="str">
            <v>MASCULINO</v>
          </cell>
          <cell r="BS817" t="str">
            <v>Bogotá</v>
          </cell>
          <cell r="BT817" t="str">
            <v>Cl 161 N 12 B 30 . apto 727 Conjunto Las Orquideas</v>
          </cell>
          <cell r="BU817">
            <v>3118593048</v>
          </cell>
          <cell r="BV817" t="str">
            <v>camivasquez1@hotmail.com</v>
          </cell>
          <cell r="BW817">
            <v>31665</v>
          </cell>
          <cell r="BX817">
            <v>45247</v>
          </cell>
          <cell r="BY817">
            <v>37</v>
          </cell>
          <cell r="BZ817" t="str">
            <v>COMPENSAR</v>
          </cell>
          <cell r="CA817" t="str">
            <v>COLPENSIONES</v>
          </cell>
          <cell r="CB817" t="str">
            <v>POSITIVA</v>
          </cell>
          <cell r="CC817" t="str">
            <v>ABOGADO- ESP EN DERECHO ADTIVO</v>
          </cell>
          <cell r="CH817" t="str">
            <v>CO1.PCCNTR.4495010</v>
          </cell>
        </row>
        <row r="818">
          <cell r="C818">
            <v>283</v>
          </cell>
          <cell r="D818" t="str">
            <v>ADRES-CPS-283-2023</v>
          </cell>
          <cell r="E818" t="str">
            <v>CONTRATACION DIRECTA</v>
          </cell>
          <cell r="F818" t="str">
            <v>PRESTACION DE SERVICIOS PROFESIONALES</v>
          </cell>
          <cell r="G818" t="str">
            <v>INICIAL</v>
          </cell>
          <cell r="H818">
            <v>44957</v>
          </cell>
          <cell r="I818" t="str">
            <v>JEISSON OSWALDO ESPITIA RAMOS</v>
          </cell>
          <cell r="J818" t="str">
            <v>CC</v>
          </cell>
          <cell r="K818">
            <v>1049611041</v>
          </cell>
          <cell r="L818">
            <v>3</v>
          </cell>
          <cell r="M818" t="str">
            <v>Bogotá</v>
          </cell>
          <cell r="N818" t="str">
            <v>N</v>
          </cell>
          <cell r="O818" t="str">
            <v>N/A</v>
          </cell>
          <cell r="P818" t="str">
            <v>N/A</v>
          </cell>
          <cell r="Q818" t="str">
            <v>N/A</v>
          </cell>
          <cell r="R818">
            <v>44958</v>
          </cell>
          <cell r="S818">
            <v>45077</v>
          </cell>
          <cell r="T818">
            <v>180</v>
          </cell>
          <cell r="U818">
            <v>45138</v>
          </cell>
          <cell r="V818"/>
          <cell r="W818" t="str">
            <v>Prestar sus servicios profesionales en la producción y administración de contenidos de la página web de la ADRES</v>
          </cell>
          <cell r="X818" t="str">
            <v>1. Administrar los contenidos del sitio web de la ADRES bajo la política de comunicaciones de la entidad. 2. Realizar la actualización de los módulos del sitio web de la ADRES en la plataforma Sharepoint de Microsoft. 3. Realizar el actualización y estabilización de los módulos del portal de web de la entidad de acuerdo con los lineamientos institucionales y las normas vigentes. 4. Apoyar la programación de los módulos que se requieran en el portal web y la Intranet de la ADRES. 5. Verificar que los contenidos y módulos del portal web de la ADRES cumplan con
las normas vigentes de Gobierno en Línea, transparencia y participación
ciudadana.
6. Estructurar los actividades de mejora del portal web de la ADRES para procurar el
cumplimiento de las normas vigentes de Gobierno en Línea, transparencia y
participación ciudadana.
7. Generar las respuestas oportunas a los requerimientos de ajustes de los módulos
y publicación de contenido que realicen las diferentes dependencias de la ADRES.
8. Brindar acompañamiento técnico en el uso adecuado de la plataforma Sharepoint
en la que operan los portales web e intranet de la ADRES
9. Apoyar la estructuración y administración de contenidos de la Intranet de la
ADRES.
10. Apoyar la implementación y cumplimiento de los procesos institucionales
establecidos para la administración del sitio web de la ADRES.
11. Asistir a las reuniones virtuales y/o presenciales convocadas por la entidad para el
direccionamiento de sus funciones.
12.Las demás que se deriven del objeto y naturaleza del contrato</v>
          </cell>
          <cell r="Y818">
            <v>42</v>
          </cell>
          <cell r="Z818">
            <v>80111620</v>
          </cell>
          <cell r="AA818">
            <v>20042640</v>
          </cell>
          <cell r="AB818">
            <v>20042640</v>
          </cell>
          <cell r="AC818"/>
          <cell r="AD818"/>
          <cell r="AE818"/>
          <cell r="AF818"/>
          <cell r="AG818">
            <v>45077</v>
          </cell>
          <cell r="AH818">
            <v>45138</v>
          </cell>
          <cell r="AI818">
            <v>45077</v>
          </cell>
          <cell r="AJ818">
            <v>10021320</v>
          </cell>
          <cell r="AK818">
            <v>45138</v>
          </cell>
          <cell r="AL818">
            <v>30063960</v>
          </cell>
          <cell r="AM818">
            <v>5010660</v>
          </cell>
          <cell r="AN818"/>
          <cell r="AO818"/>
          <cell r="AP818"/>
          <cell r="AQ818" t="str">
            <v>N/A</v>
          </cell>
          <cell r="AR818">
            <v>538</v>
          </cell>
          <cell r="AS818">
            <v>44943</v>
          </cell>
          <cell r="AT818">
            <v>20042640</v>
          </cell>
          <cell r="AU818">
            <v>2433</v>
          </cell>
          <cell r="AV818">
            <v>44957</v>
          </cell>
          <cell r="AW818">
            <v>20042640</v>
          </cell>
          <cell r="AX818" t="str">
            <v>A-02-02-02-008-003-01</v>
          </cell>
          <cell r="AY818" t="str">
            <v>SERVICIOS DE CONSULTORÍA EN ADMINISTRACIÓN Y SERVICIOS DE GESTIÓN; SERVICIOS DE TECNOLOGÍA DE LA INFORMACIÓN</v>
          </cell>
          <cell r="AZ818" t="str">
            <v>SEGUROS DEL ESTADO</v>
          </cell>
          <cell r="BA818" t="str">
            <v>11-46-101032207</v>
          </cell>
          <cell r="BB818">
            <v>44958</v>
          </cell>
          <cell r="BC818" t="str">
            <v>CUMPLIMIENTO</v>
          </cell>
          <cell r="BD818">
            <v>25</v>
          </cell>
          <cell r="BE818">
            <v>5010660</v>
          </cell>
          <cell r="BF818">
            <v>44956</v>
          </cell>
          <cell r="BG818">
            <v>44958</v>
          </cell>
          <cell r="BH818">
            <v>45270</v>
          </cell>
          <cell r="BI818">
            <v>44958</v>
          </cell>
          <cell r="BJ818" t="str">
            <v>D. GENERAL</v>
          </cell>
          <cell r="BK818" t="str">
            <v>JOHANNA ANDREA CONTRERAS VALDERRAMA-EDNA ZORAYA SANCHEZ GONZALEZ RAD 20231450013103 A PARTIR DEL 1 DE MARZO DE 2023-SONIA ALEJANDRA PERDOMO ARIAS RADICADO 20236400046233 A PARTIR DEL 18 DE JULIO DE 2023</v>
          </cell>
          <cell r="BL818" t="str">
            <v>EDNA ZORAYA SANCHEZ GONZALEZ RAD 20231450013103 A PARTIR DEL 1 DE MARZO DE 2023</v>
          </cell>
          <cell r="BM818">
            <v>1018428869</v>
          </cell>
          <cell r="BN818" t="str">
            <v>DIRECCION GENERAL</v>
          </cell>
          <cell r="BO818" t="str">
            <v>ASESORA</v>
          </cell>
          <cell r="BP818" t="str">
            <v>DIANA CAROLINA BONILLA RODRIGUEZ</v>
          </cell>
          <cell r="BQ818" t="str">
            <v>TERMINADO</v>
          </cell>
          <cell r="BR818" t="str">
            <v>MASCULINO</v>
          </cell>
          <cell r="BS818" t="str">
            <v>Bogotá</v>
          </cell>
          <cell r="BT818" t="str">
            <v>Cl 20 No 16 a 35</v>
          </cell>
          <cell r="BU818">
            <v>3123692398</v>
          </cell>
          <cell r="BV818" t="str">
            <v>jeissonoespitia@gmail.com</v>
          </cell>
          <cell r="BW818">
            <v>32174</v>
          </cell>
          <cell r="BX818">
            <v>45247</v>
          </cell>
          <cell r="BY818">
            <v>35</v>
          </cell>
          <cell r="BZ818" t="str">
            <v>SANITAS</v>
          </cell>
          <cell r="CA818" t="str">
            <v>PORVENIR</v>
          </cell>
          <cell r="CB818" t="str">
            <v>POSITIVA</v>
          </cell>
          <cell r="CC818" t="str">
            <v>ING DE SISTEMAS Y COMPUT</v>
          </cell>
          <cell r="CD818"/>
          <cell r="CE818"/>
          <cell r="CF818"/>
          <cell r="CG818"/>
          <cell r="CH818" t="str">
            <v>CO1.PCCNTR.4522373</v>
          </cell>
          <cell r="CI818"/>
          <cell r="CJ818"/>
          <cell r="CK818"/>
          <cell r="CL818"/>
          <cell r="CM818"/>
          <cell r="CN818"/>
          <cell r="CO818"/>
        </row>
        <row r="819">
          <cell r="C819">
            <v>586</v>
          </cell>
          <cell r="D819" t="str">
            <v>ADRES-CPS-586-2023</v>
          </cell>
          <cell r="E819" t="str">
            <v>CONTRATACION DIRECTA</v>
          </cell>
          <cell r="F819" t="str">
            <v>PRESTACION DE SERVICIOS DE APOYO A LA GESTION</v>
          </cell>
          <cell r="G819" t="str">
            <v>INICIAL</v>
          </cell>
          <cell r="H819">
            <v>45078</v>
          </cell>
          <cell r="I819" t="str">
            <v>RUBY DEL SOCORRO BARRETO ORTIZ</v>
          </cell>
          <cell r="J819" t="str">
            <v>CC</v>
          </cell>
          <cell r="K819">
            <v>51784379</v>
          </cell>
          <cell r="L819">
            <v>5</v>
          </cell>
          <cell r="N819" t="str">
            <v>N</v>
          </cell>
          <cell r="O819" t="str">
            <v>N/A</v>
          </cell>
          <cell r="P819" t="str">
            <v>N/A</v>
          </cell>
          <cell r="Q819" t="str">
            <v>N/A</v>
          </cell>
          <cell r="R819">
            <v>45079</v>
          </cell>
          <cell r="S819">
            <v>45291</v>
          </cell>
          <cell r="T819">
            <v>212</v>
          </cell>
          <cell r="U819">
            <v>45291</v>
          </cell>
          <cell r="V819" t="str">
            <v>14 A</v>
          </cell>
          <cell r="W819" t="str">
            <v>Apoyar por sus propios medios con plena autonomía técnica, administrativa y financiera a la Coordinación de Gestión de Pagos y Portafolio, en las actividades tendientes a la gestión y procesamiento de las ordenes de pagos derivadas de los procesos misionales de la ADRES, que conlleven al giro de los recursos a la red prestadora de servicios de salud y/o terceros</v>
          </cell>
          <cell r="X819" t="str">
            <v>1. Apoyar en las actividades para la realización de las operaciones que se tramitan en la Coordinación de Gestión de Pago y Portafolio, de acuerdo con los procesos que se le asignen, dentro de los parámetros de oportunidad y seguridad establecidos por la Coordinación, validando que los documentos que sustentan las solicitudes de operaciones cumplan con las condiciones establecidas para cada tipo de operación. 2. Comprobar por medio de las entidades financieras con las cuales la ADRES maneja sus recursos, los movimientos de las cuentas bancarias que correspondan a la operación diaria de los procesos, que le sean asignados a través de los portales bancarios destinados para tal fin, e informar cualquier inquietud y/o novedad que se presente y consultar en la banca electrónica los rechazos presentados. 3. Generar los archivos para el cargue a través de los portales bancarios de la red de las entidades financieras, para la autorización de pagos o transferencias en desarrollo de las actividades propias de la Coordinación de Gestión. 4. Consultar, validar y registrar en el aplicativo ERP o el que disponga la Entidad, las solicitudes de pago recibidas, aplicando las retenciones de los montos informados y las ordenadas por embargo de los respectivos procesos. 5. Realizar el cargue de las estructuras bancarias del proceso de compensación y otros procesos que son generados por las áreas misionales de la ADRES y su respectivo trámite a cargo de la Coordinación de Gestión de Pago y Portafolio de la Dirección de Gestión de Recursos Financieros de Salud 6. Hacer el seguimiento a todas y cada una de las operaciones asignadas hasta garantizar el giro exitoso del mismo. 7. Elaborar y soportar las respuestas para atender los diferentes requerimientos e inquietudes que presenten los organismos de control del estado, cualquier otra autoridad, o PQR, y proyectar cualquier otra comunicación que requiera la Coordinación de Gestión de Pago y Portafolio. 8. Elaborar los informes y reportes de seguimiento que requiera la Entidad y que estén relacionados con el objeto contractual. 9. Proponer acciones de mejora continua para maximizar los resultados de los procesos en los cuales desarrolla sus actividades, recomendando y sugiriendo las acciones convenientes para la coordinación. 10. Abstenerse de realizar directa e indirectamente operaciones, utilizando información privilegiada, suministrándola a terceros o recomendando la realización de operaciones con fundamento en dicha información 11. Las demás actividades que se deriven del objeto y naturaleza del contrato, que para el efecto le designe la Entidad. 12. Realizar las actividades que conlleven a la organización de las carpetas, documentos y/o soportes que se generen a partir de la aplicación del procedimiento de giro de recursos o pago de procesos misionales.</v>
          </cell>
          <cell r="Z819">
            <v>93151501</v>
          </cell>
          <cell r="AA819">
            <v>38182992</v>
          </cell>
          <cell r="AB819">
            <v>38182992</v>
          </cell>
          <cell r="AM819">
            <v>4772874</v>
          </cell>
          <cell r="AQ819" t="str">
            <v>N/A</v>
          </cell>
          <cell r="AR819">
            <v>760</v>
          </cell>
          <cell r="AS819">
            <v>45071</v>
          </cell>
          <cell r="AT819">
            <v>114548976</v>
          </cell>
          <cell r="AU819">
            <v>10006</v>
          </cell>
          <cell r="AV819">
            <v>45079</v>
          </cell>
          <cell r="AW819">
            <v>38182992</v>
          </cell>
          <cell r="AX819" t="str">
            <v>A-02-02-02-008-003-09</v>
          </cell>
          <cell r="AY819" t="str">
            <v>OTROS SERVICIOS PROFESIONALES Y TÉCNICOS N.C.P.</v>
          </cell>
          <cell r="AZ819" t="str">
            <v>SEGUROS DEL ESTADO</v>
          </cell>
          <cell r="BA819" t="str">
            <v>25-46101028217</v>
          </cell>
          <cell r="BB819">
            <v>45078</v>
          </cell>
          <cell r="BC819" t="str">
            <v>CUMPLIMIENTO</v>
          </cell>
          <cell r="BD819">
            <v>25</v>
          </cell>
          <cell r="BE819">
            <v>9545748</v>
          </cell>
          <cell r="BF819">
            <v>45078</v>
          </cell>
          <cell r="BG819">
            <v>45078</v>
          </cell>
          <cell r="BH819">
            <v>45474</v>
          </cell>
          <cell r="BI819">
            <v>45079</v>
          </cell>
          <cell r="BJ819" t="str">
            <v>D. DE GESTION DE LOS RECURSOS FINANCIEROS DE LA SALUD</v>
          </cell>
          <cell r="BK819" t="str">
            <v>RAFAEL GUILLERMO ANAYA SANTRICH</v>
          </cell>
          <cell r="BM819">
            <v>80242798</v>
          </cell>
          <cell r="BP819" t="str">
            <v>DIANA CAROLINA BONILLA RODRIGUEZ</v>
          </cell>
          <cell r="BQ819" t="str">
            <v>EN EJECUCION</v>
          </cell>
        </row>
        <row r="820">
          <cell r="C820">
            <v>136</v>
          </cell>
          <cell r="D820" t="str">
            <v>ADRES-CPS-136-2023</v>
          </cell>
          <cell r="E820" t="str">
            <v>CONTRATACION DIRECTA</v>
          </cell>
          <cell r="F820" t="str">
            <v>PRESTACION DE SERVICIOS PROFESIONALES</v>
          </cell>
          <cell r="G820" t="str">
            <v>INICIAL</v>
          </cell>
          <cell r="H820">
            <v>44946</v>
          </cell>
          <cell r="I820" t="str">
            <v>CAMILO ANDRES MOLANO PULIDO</v>
          </cell>
          <cell r="J820" t="str">
            <v>CC</v>
          </cell>
          <cell r="K820">
            <v>1049618320</v>
          </cell>
          <cell r="L820">
            <v>5</v>
          </cell>
          <cell r="M820" t="str">
            <v>Bogotá</v>
          </cell>
          <cell r="N820" t="str">
            <v>N</v>
          </cell>
          <cell r="O820" t="str">
            <v>N/A</v>
          </cell>
          <cell r="P820" t="str">
            <v>N/A</v>
          </cell>
          <cell r="Q820" t="str">
            <v>N/A</v>
          </cell>
          <cell r="R820">
            <v>44950</v>
          </cell>
          <cell r="S820">
            <v>45069</v>
          </cell>
          <cell r="T820">
            <v>119</v>
          </cell>
          <cell r="U820">
            <v>45069</v>
          </cell>
          <cell r="V820" t="str">
            <v>11 TP+E+11 MEP</v>
          </cell>
          <cell r="W820"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20"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DeCraeto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820">
            <v>168</v>
          </cell>
          <cell r="Z820">
            <v>80121706</v>
          </cell>
          <cell r="AA820">
            <v>27904000</v>
          </cell>
          <cell r="AB820">
            <v>27904000</v>
          </cell>
          <cell r="AM820">
            <v>6976000</v>
          </cell>
          <cell r="AQ820" t="str">
            <v>N/A</v>
          </cell>
          <cell r="AR820">
            <v>517</v>
          </cell>
          <cell r="AS820">
            <v>44938</v>
          </cell>
          <cell r="AT820">
            <v>423861760</v>
          </cell>
          <cell r="AU820">
            <v>457</v>
          </cell>
          <cell r="AV820">
            <v>44949</v>
          </cell>
          <cell r="AW820">
            <v>27904000</v>
          </cell>
          <cell r="AX820" t="str">
            <v>A-02-02-02-008-002-01</v>
          </cell>
          <cell r="AY820" t="str">
            <v>SERVICIOS JURÍDICOS</v>
          </cell>
          <cell r="AZ820" t="str">
            <v>SEGUROS DEL ESTADO</v>
          </cell>
          <cell r="BA820" t="str">
            <v>33-44101234685</v>
          </cell>
          <cell r="BB820">
            <v>44946</v>
          </cell>
          <cell r="BC820" t="str">
            <v>CUMPLIMIENTO</v>
          </cell>
          <cell r="BD820">
            <v>25</v>
          </cell>
          <cell r="BE820">
            <v>6976000</v>
          </cell>
          <cell r="BF820">
            <v>44946</v>
          </cell>
          <cell r="BG820">
            <v>44949</v>
          </cell>
          <cell r="BH820">
            <v>45255</v>
          </cell>
          <cell r="BI820">
            <v>44950</v>
          </cell>
          <cell r="BJ820" t="str">
            <v>O. ASESORA JURIDICA</v>
          </cell>
          <cell r="BK820" t="str">
            <v>CRISTIAN DAVID PAEZ PAEZ</v>
          </cell>
          <cell r="BM820">
            <v>1049614764</v>
          </cell>
          <cell r="BN820" t="str">
            <v>GRUPO DE REPRESENTACION JUDICIAL</v>
          </cell>
          <cell r="BO820" t="str">
            <v>GESTOR DE OPERACIONES</v>
          </cell>
          <cell r="BP820" t="str">
            <v>KELLY JHOANA ITURRIAGO TORREGROSA</v>
          </cell>
          <cell r="BQ820" t="str">
            <v>TERMINADO</v>
          </cell>
          <cell r="BR820" t="str">
            <v>MASCULINO</v>
          </cell>
          <cell r="BS820" t="str">
            <v>Bogotá</v>
          </cell>
          <cell r="BT820" t="str">
            <v>Diag 38 N 12 132</v>
          </cell>
          <cell r="BU820">
            <v>3214635438</v>
          </cell>
          <cell r="BV820" t="str">
            <v>camimolano89@hotmail.com</v>
          </cell>
          <cell r="BW820">
            <v>32744</v>
          </cell>
          <cell r="BX820">
            <v>45247</v>
          </cell>
          <cell r="BY820">
            <v>34</v>
          </cell>
          <cell r="BZ820" t="str">
            <v>MEDIMAS</v>
          </cell>
          <cell r="CA820" t="str">
            <v>COLFONDOS</v>
          </cell>
          <cell r="CB820" t="str">
            <v>POSITIVA</v>
          </cell>
          <cell r="CC820" t="str">
            <v>ABOGADO</v>
          </cell>
          <cell r="CH820" t="str">
            <v>CO1.PCCNTR.4447504</v>
          </cell>
        </row>
        <row r="821">
          <cell r="C821">
            <v>680</v>
          </cell>
          <cell r="D821" t="str">
            <v>ADRES-CPS-680-2023</v>
          </cell>
          <cell r="E821" t="str">
            <v>CONTRATACION DIRECTA</v>
          </cell>
          <cell r="F821" t="str">
            <v>PRESTACION DE SERVICIOS PROFESIONALES</v>
          </cell>
          <cell r="G821" t="str">
            <v>INICIAL</v>
          </cell>
          <cell r="H821">
            <v>45079</v>
          </cell>
          <cell r="I821" t="str">
            <v>RUTH MARÍA BOLÍVAR JARAMILLO</v>
          </cell>
          <cell r="J821" t="str">
            <v>CC</v>
          </cell>
          <cell r="K821">
            <v>39746311</v>
          </cell>
          <cell r="L821">
            <v>1</v>
          </cell>
          <cell r="N821" t="str">
            <v>N</v>
          </cell>
          <cell r="O821" t="str">
            <v>N/A</v>
          </cell>
          <cell r="P821" t="str">
            <v>N/A</v>
          </cell>
          <cell r="Q821" t="str">
            <v>N/A</v>
          </cell>
          <cell r="R821">
            <v>45084</v>
          </cell>
          <cell r="S821">
            <v>45291</v>
          </cell>
          <cell r="T821">
            <v>207</v>
          </cell>
          <cell r="U821">
            <v>45291</v>
          </cell>
          <cell r="W821"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21"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821">
            <v>80121706</v>
          </cell>
          <cell r="AA821">
            <v>55808000</v>
          </cell>
          <cell r="AB821">
            <v>55808000</v>
          </cell>
          <cell r="AM821">
            <v>6976000</v>
          </cell>
          <cell r="AQ821" t="str">
            <v>N/A</v>
          </cell>
          <cell r="AR821">
            <v>767</v>
          </cell>
          <cell r="AS821">
            <v>45071</v>
          </cell>
          <cell r="AT821">
            <v>819819520</v>
          </cell>
          <cell r="AU821">
            <v>10030</v>
          </cell>
          <cell r="AV821">
            <v>45083</v>
          </cell>
          <cell r="AW821">
            <v>55808000</v>
          </cell>
          <cell r="AX821" t="str">
            <v>A-02-02-02-008-002-01</v>
          </cell>
          <cell r="AY821" t="str">
            <v>SERVICIOS JURÍDICOS</v>
          </cell>
          <cell r="AZ821" t="str">
            <v>SEGUROS DEL ESTADO</v>
          </cell>
          <cell r="BA821" t="str">
            <v>17-44-101210852</v>
          </cell>
          <cell r="BB821">
            <v>45082</v>
          </cell>
          <cell r="BC821" t="str">
            <v>CUMPLIMIENTO</v>
          </cell>
          <cell r="BD821">
            <v>25</v>
          </cell>
          <cell r="BE821">
            <v>13952000</v>
          </cell>
          <cell r="BF821">
            <v>45082</v>
          </cell>
          <cell r="BG821">
            <v>45082</v>
          </cell>
          <cell r="BH821">
            <v>45473</v>
          </cell>
          <cell r="BI821">
            <v>45084</v>
          </cell>
          <cell r="BJ821" t="str">
            <v>O. ASESORA JURIDICA</v>
          </cell>
          <cell r="BK821" t="str">
            <v xml:space="preserve">CLAUDIA PAOLA PEREZ SUA-CRISTIAN DAVID PAEZ PAEZ RAD 20236400056933 A PARTIR DEL 11 DE SEPTIEMBRE AL 2 DE OCTUBRE </v>
          </cell>
          <cell r="BM821">
            <v>1014242822</v>
          </cell>
          <cell r="BN821" t="str">
            <v>GRUPO DE REPRESENTACION JUDICIAL</v>
          </cell>
          <cell r="BO821" t="str">
            <v>GESTOR DE OPERACIONES</v>
          </cell>
          <cell r="BP821" t="str">
            <v>DIANA CAROLINA BONILLA RODRIGUEZ</v>
          </cell>
          <cell r="BQ821" t="str">
            <v>EN EJECUCION</v>
          </cell>
        </row>
        <row r="822">
          <cell r="C822">
            <v>137</v>
          </cell>
          <cell r="D822" t="str">
            <v>ADRES-CPS-137-2023</v>
          </cell>
          <cell r="E822" t="str">
            <v>CONTRATACION DIRECTA</v>
          </cell>
          <cell r="F822" t="str">
            <v>PRESTACION DE SERVICIOS PROFESIONALES</v>
          </cell>
          <cell r="G822" t="str">
            <v>INICIAL</v>
          </cell>
          <cell r="H822">
            <v>44949</v>
          </cell>
          <cell r="I822" t="str">
            <v>DIEGO ARMANDO GONZALEZ JOYA</v>
          </cell>
          <cell r="J822" t="str">
            <v>CC</v>
          </cell>
          <cell r="K822">
            <v>1049619979</v>
          </cell>
          <cell r="L822">
            <v>2</v>
          </cell>
          <cell r="M822" t="str">
            <v>Bogotá</v>
          </cell>
          <cell r="N822" t="str">
            <v>N</v>
          </cell>
          <cell r="O822" t="str">
            <v>N/A</v>
          </cell>
          <cell r="P822" t="str">
            <v>N/A</v>
          </cell>
          <cell r="Q822" t="str">
            <v>N/A</v>
          </cell>
          <cell r="R822">
            <v>44950</v>
          </cell>
          <cell r="S822">
            <v>45069</v>
          </cell>
          <cell r="T822">
            <v>119</v>
          </cell>
          <cell r="U822">
            <v>45069</v>
          </cell>
          <cell r="V822" t="str">
            <v>11 TP+E+11 MEP</v>
          </cell>
          <cell r="W822"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22"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822">
            <v>169</v>
          </cell>
          <cell r="Z822">
            <v>80121706</v>
          </cell>
          <cell r="AA822">
            <v>27904000</v>
          </cell>
          <cell r="AB822">
            <v>27904000</v>
          </cell>
          <cell r="AM822">
            <v>6976000</v>
          </cell>
          <cell r="AQ822" t="str">
            <v>N/A</v>
          </cell>
          <cell r="AR822">
            <v>517</v>
          </cell>
          <cell r="AS822">
            <v>44938</v>
          </cell>
          <cell r="AT822">
            <v>423861760</v>
          </cell>
          <cell r="AU822">
            <v>458</v>
          </cell>
          <cell r="AV822">
            <v>44949</v>
          </cell>
          <cell r="AW822">
            <v>27904000</v>
          </cell>
          <cell r="AX822" t="str">
            <v>A-02-02-02-008-002-01</v>
          </cell>
          <cell r="AY822" t="str">
            <v>SERVICIOS JURÍDICOS</v>
          </cell>
          <cell r="AZ822" t="str">
            <v>SEGUROS DEL ESTADO</v>
          </cell>
          <cell r="BA822" t="str">
            <v>33-44-101234686</v>
          </cell>
          <cell r="BB822">
            <v>44946</v>
          </cell>
          <cell r="BC822" t="str">
            <v>CUMPLIMIENTO</v>
          </cell>
          <cell r="BD822">
            <v>25</v>
          </cell>
          <cell r="BE822">
            <v>6976000</v>
          </cell>
          <cell r="BF822">
            <v>44946</v>
          </cell>
          <cell r="BG822">
            <v>44949</v>
          </cell>
          <cell r="BH822">
            <v>45255</v>
          </cell>
          <cell r="BI822">
            <v>44950</v>
          </cell>
          <cell r="BJ822" t="str">
            <v>O. ASESORA JURIDICA</v>
          </cell>
          <cell r="BK822" t="str">
            <v>CRISTIAN DAVID PAEZ PAEZ</v>
          </cell>
          <cell r="BM822">
            <v>1049614764</v>
          </cell>
          <cell r="BN822" t="str">
            <v>GRUPO DE REPRESENTACION JUDICIAL</v>
          </cell>
          <cell r="BO822" t="str">
            <v>GESTOR DE OPERACIONES</v>
          </cell>
          <cell r="BP822" t="str">
            <v>KELLY JHOANA ITURRIAGO TORREGROSA</v>
          </cell>
          <cell r="BQ822" t="str">
            <v>TERMINADO</v>
          </cell>
          <cell r="BR822" t="str">
            <v>MASCULINO</v>
          </cell>
          <cell r="BS822" t="str">
            <v>Tunja</v>
          </cell>
          <cell r="BT822" t="str">
            <v>Cl 15 No 17-111 Ricaurte</v>
          </cell>
          <cell r="BU822"/>
          <cell r="BV822" t="str">
            <v>abogadogonzalezjoya@gmail.com</v>
          </cell>
          <cell r="BW822">
            <v>32930</v>
          </cell>
          <cell r="BX822">
            <v>45247</v>
          </cell>
          <cell r="BY822">
            <v>33</v>
          </cell>
          <cell r="BZ822" t="str">
            <v>FAMISANAR</v>
          </cell>
          <cell r="CA822" t="str">
            <v>COLFONDOS</v>
          </cell>
          <cell r="CB822" t="str">
            <v>SURA</v>
          </cell>
          <cell r="CC822" t="str">
            <v>ABOGADO-ESP EN DERECHO ADMINISTRATIVO-MAESTRIA EN DERECHO PUBLICO</v>
          </cell>
          <cell r="CH822" t="str">
            <v>CO1.PCCNTR.4448906</v>
          </cell>
        </row>
        <row r="823">
          <cell r="C823">
            <v>850</v>
          </cell>
          <cell r="D823" t="str">
            <v>ADRES-CPS-850-2023</v>
          </cell>
          <cell r="E823" t="str">
            <v>CONTRATACION DIRECTA</v>
          </cell>
          <cell r="F823" t="str">
            <v>PRESTACION DE SERVICIOS PROFESIONALES</v>
          </cell>
          <cell r="G823" t="str">
            <v>INICIAL</v>
          </cell>
          <cell r="H823">
            <v>45096</v>
          </cell>
          <cell r="I823" t="str">
            <v>SAID HERNAN LOPEZ LOZANO</v>
          </cell>
          <cell r="J823" t="str">
            <v>CC</v>
          </cell>
          <cell r="K823">
            <v>7168282</v>
          </cell>
          <cell r="L823">
            <v>8</v>
          </cell>
          <cell r="N823" t="str">
            <v>N</v>
          </cell>
          <cell r="O823" t="str">
            <v>N/A</v>
          </cell>
          <cell r="P823" t="str">
            <v>N/A</v>
          </cell>
          <cell r="Q823" t="str">
            <v>N/A</v>
          </cell>
          <cell r="R823">
            <v>45098</v>
          </cell>
          <cell r="S823">
            <v>45291</v>
          </cell>
          <cell r="T823">
            <v>193</v>
          </cell>
          <cell r="U823">
            <v>45291</v>
          </cell>
          <cell r="W823" t="str">
            <v>Prestar servicios profesionales para apoyar el desarrollo e implementación de nuevas soluciones que se requieran para la operación y fortalecimiento de los procesos misionales de la Entidad</v>
          </cell>
          <cell r="X823" t="str">
            <v>1. Realizar entrevistas, mesas de trabajo, revisión de información y demás gestiones que le permitan levantar y documentar las especificaciones técnicas y demás artefactos que se requieran para desarrollar las funcionalidades que le sean asignadas. 2. Realizar los respectivos planes de trabajo y cronogramas de actividades frente a los requerimientos a ser desarrollados. Esta documentación debe quedar registrada y almacenada dentro del repositorio que se defina por parte de la DGTIC 3. Diseñar la documentación técnica correspondiente a las Historias de usuario correspondiente a los requerimientos definidos por las áreas funcionales. Dicha documentación debe ser gestionada en la plataforma indicada por la DGTIC y con los lineamientos definidos por esta. 4. Desarrollar las aplicaciones, servicios, integraciones, mejoras requeridas para la construcción de soluciones tecnológicas que le sean asignadas por el supervisor en virtud del objeto del contrato. 5. Elaborar, proyectar y estructurar los documentos y manuales de las aplicaciones, servicios, integraciones y mejoras desarrolladas que le sean asignadas por el supervisor en virtud del objeto del contrato. Toda documentación debe ser almacenada dentro del repositorio que se defina por parte de la DGTIC. 6. Brindar el acompañamiento técnico de estabilización de las aplicaciones, servicios, integraciones o mejoras puestas en producción, que sea requerido a través de la Mesa de Servicio o por el supervisor. 7. Las demás actividades que</v>
          </cell>
          <cell r="Z823">
            <v>81111811</v>
          </cell>
          <cell r="AA823">
            <v>78624014</v>
          </cell>
          <cell r="AB823">
            <v>78624014</v>
          </cell>
          <cell r="AM823">
            <v>11232002</v>
          </cell>
          <cell r="AQ823" t="str">
            <v>N/A</v>
          </cell>
          <cell r="AR823">
            <v>812</v>
          </cell>
          <cell r="AS823">
            <v>45054</v>
          </cell>
          <cell r="AT823">
            <v>78624014</v>
          </cell>
          <cell r="AU823">
            <v>10210</v>
          </cell>
          <cell r="AV823">
            <v>45097</v>
          </cell>
          <cell r="AW823">
            <v>78624014</v>
          </cell>
          <cell r="AX823" t="str">
            <v>A-02-02-02-008-003-01</v>
          </cell>
          <cell r="AY823" t="str">
            <v>SERVICIOS DE CONSULTORÍA EN ADMINISTRACIÓN Y SERVICIOS DE GESTIÓN; SERVICIOS DE TECNOLOGÍA DE LA INFORMACIÓN</v>
          </cell>
          <cell r="AZ823" t="str">
            <v>SEGUROS DEL ESTADO</v>
          </cell>
          <cell r="BA823" t="str">
            <v>62-46-101005833</v>
          </cell>
          <cell r="BB823">
            <v>45097</v>
          </cell>
          <cell r="BC823" t="str">
            <v>CUMPLIMIENTO</v>
          </cell>
          <cell r="BD823">
            <v>25</v>
          </cell>
          <cell r="BE823">
            <v>19656003.5</v>
          </cell>
          <cell r="BF823">
            <v>45097</v>
          </cell>
          <cell r="BG823">
            <v>45097</v>
          </cell>
          <cell r="BH823">
            <v>45473</v>
          </cell>
          <cell r="BI823">
            <v>45098</v>
          </cell>
          <cell r="BJ823" t="str">
            <v>D. GESTION TECNOLOGIAS DE LA INFORMACION Y COMUNICACIONES</v>
          </cell>
          <cell r="BK823" t="str">
            <v>ERNESTO RAMIREZ VIRGUEZ-EDWIN ANDRES FERNANDEZ VILLAMIL RAD 20236400061773 A PARTIR DEL 9 DE OCTUBRE AL 30 DE OCTUBRE</v>
          </cell>
          <cell r="BM823">
            <v>80097261</v>
          </cell>
          <cell r="BN823" t="str">
            <v>GRUPO DE GESTION DE PROYECTOS DE INFORMACION Y COMUNICACIONES</v>
          </cell>
          <cell r="BO823" t="str">
            <v>GESTOR DE OPERACIONES</v>
          </cell>
          <cell r="BP823" t="str">
            <v>ROSA ELIANA RODRIGUEZ BERNAL</v>
          </cell>
          <cell r="BQ823" t="str">
            <v>EN EJECUCION</v>
          </cell>
        </row>
        <row r="824">
          <cell r="C824">
            <v>400</v>
          </cell>
          <cell r="D824" t="str">
            <v>ADRES-CPS-400-2023</v>
          </cell>
          <cell r="E824" t="str">
            <v>CONTRATACION DIRECTA</v>
          </cell>
          <cell r="F824" t="str">
            <v>PRESTACION DE SERVICIOS DE APOYO A LA GESTION</v>
          </cell>
          <cell r="G824" t="str">
            <v>INICIAL</v>
          </cell>
          <cell r="H824">
            <v>45007</v>
          </cell>
          <cell r="I824" t="str">
            <v>HECTOR EDUARDO PAREDES GUERRERO</v>
          </cell>
          <cell r="J824" t="str">
            <v>CC</v>
          </cell>
          <cell r="K824">
            <v>1049622787</v>
          </cell>
          <cell r="L824">
            <v>6</v>
          </cell>
          <cell r="M824" t="str">
            <v>Bogotá</v>
          </cell>
          <cell r="N824" t="str">
            <v>N</v>
          </cell>
          <cell r="O824" t="str">
            <v>N/A</v>
          </cell>
          <cell r="P824" t="str">
            <v>N/A</v>
          </cell>
          <cell r="Q824" t="str">
            <v>N/A</v>
          </cell>
          <cell r="R824">
            <v>45009</v>
          </cell>
          <cell r="S824">
            <v>45130</v>
          </cell>
          <cell r="T824">
            <v>121</v>
          </cell>
          <cell r="U824">
            <v>45130</v>
          </cell>
          <cell r="V824" t="str">
            <v>15 TFTL/TL+4 ME O 6 SES+4 ME</v>
          </cell>
          <cell r="W824" t="str">
            <v>Adelantar las actividades administrativas y operativas requeridas por la Oficina Asesora Jurídica para el cumplimiento de la gestión de la Administradora de los Recursos del Sistema General de Seguridad Social en Salud – ADRES.</v>
          </cell>
          <cell r="X824" t="str">
            <v>1. Realizar las actividades de apoyo relacionadas con la asignación del reparto de las actuaciones de los procesos extrajudiciales, judiciales y procedimientos administrativos en los cuales sea parte o tercero interesado la ADRES que requiera asignar el Coordinador del Grupo de Representación Judicial, a través de la herramienta digital que disponga la Entidad a los abogados que ejercen la representación judicial de la entidad. 2. Elaborar los poderes que requiera el Coordinador del Grupo de Representación Judicial para que los apoderados de la OAJ ejerzan la defensa judicial y administrativa de la Entidad. 3. Apoyar las actividades de control y seguimiento al trámite oportuno por parte de los apoderados de los asuntos entregados en reparto para evitar vencimientos en las actuaciones procesales. 4. Diligenciar las respectivas bases de datos o aplicativos para efectos del seguimiento y control de los procesos judiciales, derechos de petición, reclamaciones administrativas y demás asuntos relacionados con la defensa judicial y administrativa de la Entidad, que sean de competencia del Grupo de Representación Judicial. 5. Elaborar el cronograma mensual de desplazamientos de funcionarios o contratistas de la OAJ para la vigilancia de los procesos y para el cumplimiento de requerimientos de despachos judiciales o autoridades administrativas que requiera el Coordinador del Grupo de Representación Judicial 6. Entregar la información relacionada con los casos, procesos, conciliaciones y trámites arbitrales al encargado de apoyar la administración del Sistema Ekogui, a fin de que adelante los registros pertinentes y requerimientos a los apoderados. 7. Elaborar y presentar de acuerdo con las disposiciones vigentes los informes relacionados con los procesos judiciales en los que sea parte ADRES, con destino a los organismos de control que lo requieran o las instancias correspondientes. 8. Apoyar en la consecución de los insumos técnicos requeridos para el trámite y contestación de demandas y requerimientos administrativos que sean de competencia del Grupo de Representación Judicial. 9. Realizar el trámite y radicación de requerimientos administrativos que por su naturaleza sean asignados por el Coordinador del Grupo de Representación Judicial para su trámite, dentro del sistema de gestión documental que para tal efecto tenga la entidad. 10. Apoyar con la actividad de revisión de los soportes de las cuentas de cobro de los contratistas asignados al Grupo de Representación Judicial. 11. Apoyar con el seguimiento al cumplimiento de los plazos establecidos en las actividades de responsabilidad del Grupo de Representación Judicial. 12. Proyectar y elaborar los documentos que deban ser proferidos por el Grupo de Representación Judicial y que requiera el Coordinador en los tiempos requeridos.13. Apoyar con los trámites operativos y administrativos, sobre aspectos de contratación que
requiera el Grupo de Representación Judicial, bajo las indicaciones del Coordinador del Grupo,
14. Apoyar con la elaboración de documentos que deban ser proferidos por el Grupo de
Representación Judicial.
15. Asistir a las convocatorias de reuniones que realice el supervisor del contrato y todas aquellas
en las que se requiera de su presencia en la entidad.
16. Cumplir con las demás actividades que se deriven del objeto y naturaleza del presente contrato</v>
          </cell>
          <cell r="Z824">
            <v>80121706</v>
          </cell>
          <cell r="AA824">
            <v>16000000</v>
          </cell>
          <cell r="AB824">
            <v>16000000</v>
          </cell>
          <cell r="AM824">
            <v>4000000</v>
          </cell>
          <cell r="AQ824" t="str">
            <v>N/A</v>
          </cell>
          <cell r="AR824">
            <v>547</v>
          </cell>
          <cell r="AS824">
            <v>44944</v>
          </cell>
          <cell r="AT824">
            <v>16000000</v>
          </cell>
          <cell r="AU824">
            <v>4385</v>
          </cell>
          <cell r="AV824">
            <v>45007</v>
          </cell>
          <cell r="AW824">
            <v>16000000</v>
          </cell>
          <cell r="AX824" t="str">
            <v>A-02-02-02-008-002-01</v>
          </cell>
          <cell r="AY824" t="str">
            <v>SERVICIOS JURÍDICOS</v>
          </cell>
          <cell r="AZ824" t="str">
            <v>SEGUROS DEL ESTADO</v>
          </cell>
          <cell r="BA824" t="str">
            <v>33-44-101236819</v>
          </cell>
          <cell r="BB824">
            <v>45006</v>
          </cell>
          <cell r="BC824" t="str">
            <v>CUMPLIMIENTO</v>
          </cell>
          <cell r="BD824">
            <v>25</v>
          </cell>
          <cell r="BE824">
            <v>4000000</v>
          </cell>
          <cell r="BF824">
            <v>45006</v>
          </cell>
          <cell r="BH824">
            <v>45317</v>
          </cell>
          <cell r="BJ824" t="str">
            <v>O. ASESORA JURIDICA</v>
          </cell>
          <cell r="BK824" t="str">
            <v>RODRIGO ARMANDO RINCON GONZALEZ</v>
          </cell>
          <cell r="BL824"/>
          <cell r="BM824">
            <v>80200509</v>
          </cell>
          <cell r="BN824" t="str">
            <v>GRUPO DE REPRESENTACION JUDICIAL</v>
          </cell>
          <cell r="BO824" t="str">
            <v>COORDINADOR</v>
          </cell>
          <cell r="BP824" t="str">
            <v>JUAN CAMILO MARTINEZ RODRIGUEZ</v>
          </cell>
          <cell r="BQ824" t="str">
            <v>TERMINADO</v>
          </cell>
          <cell r="BR824" t="str">
            <v>MASCULINO</v>
          </cell>
          <cell r="BS824" t="str">
            <v>Bogotá</v>
          </cell>
          <cell r="BT824" t="str">
            <v>CL 13 No 9 - 69</v>
          </cell>
          <cell r="BU824">
            <v>3123281028</v>
          </cell>
          <cell r="CH824" t="str">
            <v>CO1.PCCNTR.4788917</v>
          </cell>
        </row>
        <row r="825">
          <cell r="C825">
            <v>478</v>
          </cell>
          <cell r="D825" t="str">
            <v>ADRES-CPS-478-2023</v>
          </cell>
          <cell r="E825" t="str">
            <v>CONTRATACION DIRECTA</v>
          </cell>
          <cell r="F825" t="str">
            <v>PRESTACION DE SERVICIOS PROFESIONALES</v>
          </cell>
          <cell r="G825" t="str">
            <v>INICIAL</v>
          </cell>
          <cell r="H825">
            <v>45061</v>
          </cell>
          <cell r="I825" t="str">
            <v>SAMANTHA RODRIGUEZ PUENTES</v>
          </cell>
          <cell r="J825" t="str">
            <v>CC</v>
          </cell>
          <cell r="K825">
            <v>52341635</v>
          </cell>
          <cell r="L825">
            <v>9</v>
          </cell>
          <cell r="M825" t="str">
            <v>Bogotá</v>
          </cell>
          <cell r="N825" t="str">
            <v>N</v>
          </cell>
          <cell r="O825" t="str">
            <v>N/A</v>
          </cell>
          <cell r="P825" t="str">
            <v>N/A</v>
          </cell>
          <cell r="Q825" t="str">
            <v>N/A</v>
          </cell>
          <cell r="R825">
            <v>45075</v>
          </cell>
          <cell r="S825">
            <v>45291</v>
          </cell>
          <cell r="T825">
            <v>216</v>
          </cell>
          <cell r="U825">
            <v>45291</v>
          </cell>
          <cell r="V825" t="str">
            <v>13 TP+25 MEP</v>
          </cell>
          <cell r="W82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2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825">
            <v>93151501</v>
          </cell>
          <cell r="AA825">
            <v>49236477</v>
          </cell>
          <cell r="AB825">
            <v>49236477</v>
          </cell>
          <cell r="AM825">
            <v>5182787</v>
          </cell>
          <cell r="AQ825" t="str">
            <v>N/A</v>
          </cell>
          <cell r="AR825">
            <v>604</v>
          </cell>
          <cell r="AS825">
            <v>45016</v>
          </cell>
          <cell r="AT825">
            <v>2806479189</v>
          </cell>
          <cell r="AU825">
            <v>8138</v>
          </cell>
          <cell r="AV825">
            <v>45065</v>
          </cell>
          <cell r="AW825">
            <v>49236477</v>
          </cell>
          <cell r="AX825" t="str">
            <v>A-02-02-02-008-003-01</v>
          </cell>
          <cell r="AY825" t="str">
            <v>SERVICIOS DE CONSULTORÍA EN ADMINISTRACIÓN Y SERVICIOS DE GESTIÓN; SERVICIOS DE TECNOLOGÍA DE LA INFORMACIÓN</v>
          </cell>
          <cell r="AZ825" t="str">
            <v>SEGUROS DEL ESTADO</v>
          </cell>
          <cell r="BA825" t="str">
            <v>61-46-101021587</v>
          </cell>
          <cell r="BB825">
            <v>45075</v>
          </cell>
          <cell r="BC825" t="str">
            <v>CUMPLIMIENTO</v>
          </cell>
          <cell r="BD825">
            <v>25</v>
          </cell>
          <cell r="BE825">
            <v>12309119.25</v>
          </cell>
          <cell r="BF825">
            <v>45061</v>
          </cell>
          <cell r="BG825">
            <v>45075</v>
          </cell>
          <cell r="BH825">
            <v>45503</v>
          </cell>
          <cell r="BI825">
            <v>45064</v>
          </cell>
          <cell r="BJ825" t="str">
            <v>D. OTRAS PRESTACIONES</v>
          </cell>
          <cell r="BK825" t="str">
            <v>JULIAN ANDRES BURITICA MEJIA-EDINSON MAURICIO HERNANDEZ MANRIQUE RAD 20236400056443 A PARTIR DEL 11 AL 29 DE SEPTIEMBRE</v>
          </cell>
          <cell r="BM825">
            <v>1078366532</v>
          </cell>
          <cell r="BN825" t="str">
            <v>GRUPO DE GESTIÓN DE RECONOCIMIENTOS</v>
          </cell>
          <cell r="BO825" t="str">
            <v>GESTOR DE OPERACIONES</v>
          </cell>
          <cell r="BP825" t="str">
            <v>JOSE WILLMAN TORRRES GOMEZ</v>
          </cell>
          <cell r="BQ825" t="str">
            <v>EN EJECUCION</v>
          </cell>
          <cell r="BR825" t="str">
            <v>FEMENINO</v>
          </cell>
          <cell r="BS825" t="str">
            <v>Bogotá</v>
          </cell>
          <cell r="BT825" t="str">
            <v>Cra 8 - 170 52 TO 1 APTO 509</v>
          </cell>
          <cell r="BU825">
            <v>3103027732</v>
          </cell>
          <cell r="BV825" t="str">
            <v>Sami.rodriguezp@gmail.com</v>
          </cell>
          <cell r="BW825">
            <v>27539</v>
          </cell>
          <cell r="BX825">
            <v>45247</v>
          </cell>
          <cell r="BY825">
            <v>48</v>
          </cell>
          <cell r="BZ825" t="str">
            <v>ALIANSALUD</v>
          </cell>
          <cell r="CA825" t="str">
            <v>PORVENIR</v>
          </cell>
          <cell r="CB825" t="str">
            <v>POSITIVA</v>
          </cell>
          <cell r="CC825" t="str">
            <v>ADMON Y FINANZAS-ESP A EN GERENCIA FINANCIERA INTERNACIONAL</v>
          </cell>
          <cell r="CH825" t="str">
            <v>CO1.PCCNTR.4948655</v>
          </cell>
        </row>
        <row r="826">
          <cell r="C826">
            <v>898</v>
          </cell>
          <cell r="D826" t="str">
            <v>ADRES-CPS-898-2023</v>
          </cell>
          <cell r="E826" t="str">
            <v>CONTRATACION DIRECTA</v>
          </cell>
          <cell r="F826" t="str">
            <v>PRESTACION DE SERVICIOS PROFESIONALES</v>
          </cell>
          <cell r="G826" t="str">
            <v>INICIAL</v>
          </cell>
          <cell r="H826">
            <v>45105</v>
          </cell>
          <cell r="I826" t="str">
            <v>SAMIR DAVID BARRERA ROJAS</v>
          </cell>
          <cell r="J826" t="str">
            <v>CC</v>
          </cell>
          <cell r="K826">
            <v>1052394301</v>
          </cell>
          <cell r="L826">
            <v>2</v>
          </cell>
          <cell r="N826" t="str">
            <v>N</v>
          </cell>
          <cell r="O826" t="str">
            <v>N/A</v>
          </cell>
          <cell r="P826" t="str">
            <v>N/A</v>
          </cell>
          <cell r="Q826" t="str">
            <v>N/A</v>
          </cell>
          <cell r="R826">
            <v>45107</v>
          </cell>
          <cell r="S826">
            <v>45291</v>
          </cell>
          <cell r="T826">
            <v>184</v>
          </cell>
          <cell r="U826">
            <v>45291</v>
          </cell>
          <cell r="W826" t="str">
            <v>Prestar servicios profesionales a la Dirección de Otras Prestaciones de la ADRES, en especial en los referidos al proceso de Reintegro de recursos del Sistema General de Seguridad Social en Salud apropiados o reconocidos sin justa causa.</v>
          </cell>
          <cell r="X826" t="str">
            <v>1. Elaborar y revisar las solicitudes de reintegro, respuestas e informes que deban ser expedidos por la Dirección de Otras Prestaciones de la ADRES relacionados con los procesos de reintegro en el marco de gestión de recobros y reclamaciones. 2. Elaborar y revisar los actos administrativos, incluyendo aquellos que resuelvan recursos, que deban ser expedidos por la Dirección de Otras Prestaciones de la ADRES relacionados con los procesos de reintegro en el marco de gestión de recobros y reclamaciones. 3. Elaborar y revisar los requerimientos, solicitudes de concepto y demás documentos que deban ser expedidos por la Dirección de Otras Prestaciones de la ADRES relacionados con los procesos de reintegro en el marco de gestión de recobros y reclamaciones. 4. Proyectar y revisar los acuerdos, resoluciones y minutas que se requieran dentro del marco de gestión de recobros y reclamaciones. 5.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6. Entregar al finalizar el plazo de ejecución del contrato soporte generado por el Sistema de Gestión Documental que para el efecto tenga implementada la ADRES, en el cual se evidencie que la documentación asignada se encuentra tramitada. 7. Revisar los soportes documentales allegados para el reconocimiento, pago y legalización de recursos de los servicios y tecnologías en salud no cubiertos con cargo a la UPC que fueron radicados a través del mecanismo excepcional de glosa transversal. 8. Elaborar las actuaciones administrativas que desde el Grupo Interno de Gestión de Reconocimiento de la Dirección de Otras Prestaciones de la ADRES se debe adelantar para las entidades que se encuentran en liquidación. 9. Las demás actividades que se deriven del objeto y naturaleza del contrato, que para el efecto le asigne la Dirección de Otras Prestaciones</v>
          </cell>
          <cell r="Z826">
            <v>93151501</v>
          </cell>
          <cell r="AA826">
            <v>36279509</v>
          </cell>
          <cell r="AB826">
            <v>36279509</v>
          </cell>
          <cell r="AM826">
            <v>4936556</v>
          </cell>
          <cell r="AQ826" t="str">
            <v>N/A</v>
          </cell>
          <cell r="AR826">
            <v>761</v>
          </cell>
          <cell r="AS826">
            <v>45071</v>
          </cell>
          <cell r="AT826">
            <v>72559018</v>
          </cell>
          <cell r="AU826">
            <v>10593</v>
          </cell>
          <cell r="AV826">
            <v>45107</v>
          </cell>
          <cell r="AW826">
            <v>36279509</v>
          </cell>
          <cell r="AX826" t="str">
            <v>A-02-02-02-008-003-01</v>
          </cell>
          <cell r="AY826" t="str">
            <v>SERVICIOS DE CONSULTORÍA EN ADMINISTRACIÓN Y SERVICIOS DE GESTIÓN; SERVICIOS DE TECNOLOGÍA DE LA INFORMACIÓN</v>
          </cell>
          <cell r="AZ826" t="str">
            <v>SEGUROS DEL ESTADO</v>
          </cell>
          <cell r="BA826" t="str">
            <v>21-46-101071979</v>
          </cell>
          <cell r="BB826">
            <v>45106</v>
          </cell>
          <cell r="BC826" t="str">
            <v>CUMPLIMIENTO</v>
          </cell>
          <cell r="BD826">
            <v>25</v>
          </cell>
          <cell r="BE826">
            <v>9069877.25</v>
          </cell>
          <cell r="BF826">
            <v>45105</v>
          </cell>
          <cell r="BG826">
            <v>45106</v>
          </cell>
          <cell r="BH826">
            <v>45473</v>
          </cell>
          <cell r="BI826">
            <v>45106</v>
          </cell>
          <cell r="BJ826" t="str">
            <v>D. OTRAS PRESTACIONES</v>
          </cell>
          <cell r="BK826" t="str">
            <v>EDINSON MAURICIO HERNANDEZ MANRIQUE</v>
          </cell>
          <cell r="BM826">
            <v>80097261</v>
          </cell>
          <cell r="BN826" t="str">
            <v>GRUPO DE GESTION DE RECONOCIMIENTOS</v>
          </cell>
          <cell r="BO826" t="str">
            <v>GESTOR DE OPERACIONES</v>
          </cell>
          <cell r="BP826" t="str">
            <v>JENNY CAROLINA GARCIA VARON</v>
          </cell>
          <cell r="BQ826" t="str">
            <v>EN EJECUCION</v>
          </cell>
        </row>
        <row r="827">
          <cell r="C827">
            <v>321</v>
          </cell>
          <cell r="D827" t="str">
            <v>ADRES-CPS-321-2023</v>
          </cell>
          <cell r="E827" t="str">
            <v>CONTRATACION DIRECTA</v>
          </cell>
          <cell r="F827" t="str">
            <v>PRESTACION DE SERVICIOS PROFESIONALES</v>
          </cell>
          <cell r="G827" t="str">
            <v>INICIAL</v>
          </cell>
          <cell r="H827">
            <v>44958</v>
          </cell>
          <cell r="I827" t="str">
            <v>SAMIR DAVID BARRERA ROJAS</v>
          </cell>
          <cell r="J827" t="str">
            <v>CC</v>
          </cell>
          <cell r="K827">
            <v>1052394301</v>
          </cell>
          <cell r="L827">
            <v>2</v>
          </cell>
          <cell r="M827" t="str">
            <v>Bogotá</v>
          </cell>
          <cell r="N827" t="str">
            <v>N</v>
          </cell>
          <cell r="O827" t="str">
            <v>N/A</v>
          </cell>
          <cell r="P827" t="str">
            <v>N/A</v>
          </cell>
          <cell r="Q827" t="str">
            <v>N/A</v>
          </cell>
          <cell r="R827">
            <v>44960</v>
          </cell>
          <cell r="S827">
            <v>45079</v>
          </cell>
          <cell r="T827">
            <v>119</v>
          </cell>
          <cell r="U827">
            <v>45079</v>
          </cell>
          <cell r="V827" t="str">
            <v>14 TP</v>
          </cell>
          <cell r="W827" t="str">
            <v>Prestar servicios profesionales a la Dirección de Otras Prestaciones de la ADRES, en especial en los referidos al proceso de Reintegro de recursos del Sistema General de Seguridad Social en Salud apropiados o reconocidos sin justa causa</v>
          </cell>
          <cell r="X827" t="str">
            <v>1. Elaborar y revisar las solicitudes de reintegro, respuestas e informes que deban ser expedidos por la Dirección de Otras Prestaciones de la ADRES relacionados con los procesos de reintegro en el marco de gestión de recobros y reclamaciones. 2. Elaborar y revisar los actos administrativos, incluyendo aquellos que resuelvan recursos, que deban ser expedidos por la Dirección de Otras Prestaciones de la ADRES relacionados con los procesos de reintegro en el marco de gestión de recobros y reclamaciones. 3. Elaborar y revisar los requerimientos, solicitudes de concepto y demás documentos que deban ser expedidos por la Dirección de Otras Prestaciones de la ADRES relacionados con los procesos de reintegro en el marco de gestión de recobros y reclamaciones. 4. Proyectar y revisar los acuerdos, resoluciones y minutas que se requieran dentro del marco de gestión de recobros y reclamaciones. 5.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6. Entregar al finalizar el plazo de ejecución del contrato soporte generado por el Sistema de Gestión Documental que para el efecto tenga implementada la ADRES, en el cual se evidencie que la documentación asignada se encuentra tramitada. 7. Revisar los soportes documentales allegados para el reconocimiento, pago y legalización de recursos de los servicios y tecnologías en salud no cubiertos con cargo a la UPC que fueron radicados a través del mecanismo excepcional de glosa transversal. 8. Elaborar las actuaciones administrativas que desde el Grupo Interno de Gestión de Reconocimiento de la Dirección de Otras Prestaciones de la ADRES se debe adelantar para las entidades que se encuentran en liquidación. 9. Las demás actividades que se deriven del objeto y naturaleza del contrato, que para el efecto le asigne la Dirección de Otras Prestaciones</v>
          </cell>
          <cell r="Y827">
            <v>207</v>
          </cell>
          <cell r="Z827">
            <v>93151501</v>
          </cell>
          <cell r="AA827">
            <v>19746224</v>
          </cell>
          <cell r="AB827">
            <v>19746224</v>
          </cell>
          <cell r="AM827">
            <v>4936556</v>
          </cell>
          <cell r="AQ827" t="str">
            <v>N/A</v>
          </cell>
          <cell r="AR827">
            <v>447</v>
          </cell>
          <cell r="AS827">
            <v>44936</v>
          </cell>
          <cell r="AT827">
            <v>41462296</v>
          </cell>
          <cell r="AU827">
            <v>2456</v>
          </cell>
          <cell r="AV827">
            <v>44958</v>
          </cell>
          <cell r="AW827">
            <v>19746224</v>
          </cell>
          <cell r="AX827" t="str">
            <v>A-02-02-02-008-003-01</v>
          </cell>
          <cell r="AY827" t="str">
            <v>SERVICIOS DE CONSULTORÍA EN ADMINISTRACIÓN Y SERVICIOS DE GESTIÓN; SERVICIOS DE TECNOLOGÍA DE LA INFORMACIÓN</v>
          </cell>
          <cell r="AZ827" t="str">
            <v>SEGUROS DEL ESTADO</v>
          </cell>
          <cell r="BA827" t="str">
            <v>21-46-101060051</v>
          </cell>
          <cell r="BB827">
            <v>44958</v>
          </cell>
          <cell r="BC827" t="str">
            <v>CUMPLIMIENTO</v>
          </cell>
          <cell r="BD827">
            <v>25</v>
          </cell>
          <cell r="BE827">
            <v>4936556</v>
          </cell>
          <cell r="BF827">
            <v>44957</v>
          </cell>
          <cell r="BG827">
            <v>44959</v>
          </cell>
          <cell r="BH827">
            <v>45291</v>
          </cell>
          <cell r="BI827">
            <v>44960</v>
          </cell>
          <cell r="BJ827" t="str">
            <v>D. OTRAS PRESTACIONES</v>
          </cell>
          <cell r="BK827" t="str">
            <v>LORENA FABIOLA AMEZQUITA BECERRA</v>
          </cell>
          <cell r="BM827">
            <v>46458408</v>
          </cell>
          <cell r="BN827" t="str">
            <v>GRUPO DE GESTIÓN DE RECONOCIMIENTOS</v>
          </cell>
          <cell r="BO827" t="str">
            <v>GESTOR DE OPERACIONES</v>
          </cell>
          <cell r="BP827" t="str">
            <v>ROSA ELIANA RODRIGUEZ BERNAL</v>
          </cell>
          <cell r="BQ827" t="str">
            <v>TERMINADO</v>
          </cell>
          <cell r="BR827" t="str">
            <v>MASCULINO</v>
          </cell>
          <cell r="BS827" t="str">
            <v>Bogotá</v>
          </cell>
          <cell r="BT827" t="str">
            <v>Cl 28 Sur No 24 - 80</v>
          </cell>
          <cell r="BU827">
            <v>3173681748</v>
          </cell>
          <cell r="BV827" t="str">
            <v>samird_91@hotmail.com</v>
          </cell>
          <cell r="BW827">
            <v>33262</v>
          </cell>
          <cell r="BX827">
            <v>45247</v>
          </cell>
          <cell r="BY827">
            <v>32</v>
          </cell>
          <cell r="BZ827" t="str">
            <v>NUEVA EPS</v>
          </cell>
          <cell r="CA827" t="str">
            <v>COLPENSIONES</v>
          </cell>
          <cell r="CB827" t="str">
            <v>POSITIVA</v>
          </cell>
          <cell r="CC827" t="str">
            <v>ABOGADO</v>
          </cell>
          <cell r="CH827" t="str">
            <v>CO1.PCCNTR.4528662</v>
          </cell>
        </row>
        <row r="828">
          <cell r="C828">
            <v>423</v>
          </cell>
          <cell r="D828" t="str">
            <v>ADRES-CPS-423-2023</v>
          </cell>
          <cell r="E828" t="str">
            <v>CONTRATACION DIRECTA</v>
          </cell>
          <cell r="F828" t="str">
            <v>PRESTACION DE SERVICIOS PROFESIONALES</v>
          </cell>
          <cell r="G828" t="str">
            <v>INICIAL</v>
          </cell>
          <cell r="H828">
            <v>45058</v>
          </cell>
          <cell r="I828" t="str">
            <v>SANDRA ANGELICA CORDOBA GALVIS</v>
          </cell>
          <cell r="J828" t="str">
            <v>CC</v>
          </cell>
          <cell r="K828">
            <v>51945615</v>
          </cell>
          <cell r="L828">
            <v>0</v>
          </cell>
          <cell r="M828" t="str">
            <v>Bogotá</v>
          </cell>
          <cell r="N828" t="str">
            <v>N</v>
          </cell>
          <cell r="O828" t="str">
            <v>N/A</v>
          </cell>
          <cell r="P828" t="str">
            <v>N/A</v>
          </cell>
          <cell r="Q828" t="str">
            <v>N/A</v>
          </cell>
          <cell r="R828">
            <v>45063</v>
          </cell>
          <cell r="S828">
            <v>45291</v>
          </cell>
          <cell r="T828">
            <v>228</v>
          </cell>
          <cell r="U828">
            <v>45291</v>
          </cell>
          <cell r="V828" t="str">
            <v>13 TP+25 MEP</v>
          </cell>
          <cell r="W82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2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828">
            <v>93151501</v>
          </cell>
          <cell r="AA828">
            <v>49236477</v>
          </cell>
          <cell r="AB828">
            <v>49236477</v>
          </cell>
          <cell r="AM828">
            <v>5182787</v>
          </cell>
          <cell r="AQ828" t="str">
            <v>N/A</v>
          </cell>
          <cell r="AR828">
            <v>604</v>
          </cell>
          <cell r="AS828">
            <v>45016</v>
          </cell>
          <cell r="AT828">
            <v>2806479189</v>
          </cell>
          <cell r="AU828">
            <v>8099</v>
          </cell>
          <cell r="AV828">
            <v>45061</v>
          </cell>
          <cell r="AW828">
            <v>49236477</v>
          </cell>
          <cell r="AX828" t="str">
            <v>A-02-02-02-008-003-01</v>
          </cell>
          <cell r="AY828" t="str">
            <v>SERVICIOS DE CONSULTORÍA EN ADMINISTRACIÓN Y SERVICIOS DE GESTIÓN; SERVICIOS DE TECNOLOGÍA DE LA INFORMACIÓN</v>
          </cell>
          <cell r="AZ828" t="str">
            <v>SEGUROS DEL ESTADO</v>
          </cell>
          <cell r="BA828" t="str">
            <v>37-46-101005119</v>
          </cell>
          <cell r="BB828">
            <v>45062</v>
          </cell>
          <cell r="BC828" t="str">
            <v>CUMPLIMIENTO</v>
          </cell>
          <cell r="BD828">
            <v>25</v>
          </cell>
          <cell r="BF828">
            <v>45058</v>
          </cell>
          <cell r="BG828">
            <v>45063</v>
          </cell>
          <cell r="BH828">
            <v>45478</v>
          </cell>
          <cell r="BI828">
            <v>45062</v>
          </cell>
          <cell r="BJ828" t="str">
            <v>D. OTRAS PRESTACIONES</v>
          </cell>
          <cell r="BK828" t="str">
            <v>RENA LISAG MORALES HERNANDEZ</v>
          </cell>
          <cell r="BL828"/>
          <cell r="BM828">
            <v>53139056</v>
          </cell>
          <cell r="BN828" t="str">
            <v>GRUPO DE GESTIÓN DE RECONOCIMIENTOS</v>
          </cell>
          <cell r="BO828" t="str">
            <v>GESTOR DE OPERACIONES</v>
          </cell>
          <cell r="BP828" t="str">
            <v>LAURA SANCHEZ SANTAMARIA</v>
          </cell>
          <cell r="BQ828" t="str">
            <v>EN EJECUCION</v>
          </cell>
          <cell r="BR828" t="str">
            <v>FEMENINO</v>
          </cell>
          <cell r="BS828" t="str">
            <v>Bogotá</v>
          </cell>
          <cell r="BT828" t="str">
            <v>Cra 12 BIS - 34C 17 SUR casa 37</v>
          </cell>
          <cell r="BU828">
            <v>3124163291</v>
          </cell>
          <cell r="BV828" t="str">
            <v>sandracor48@hotmail.com</v>
          </cell>
          <cell r="BW828">
            <v>25442</v>
          </cell>
          <cell r="BX828">
            <v>45247</v>
          </cell>
          <cell r="BY828">
            <v>54</v>
          </cell>
          <cell r="BZ828" t="str">
            <v>COMPENSAR</v>
          </cell>
          <cell r="CA828" t="str">
            <v>COLPENSIONES</v>
          </cell>
          <cell r="CB828" t="str">
            <v>POSITIVA</v>
          </cell>
          <cell r="CC828" t="str">
            <v>CONTADURIA PUBLICA</v>
          </cell>
          <cell r="CH828" t="str">
            <v>CO1.PCCNTR.4885746</v>
          </cell>
        </row>
        <row r="829">
          <cell r="C829">
            <v>178</v>
          </cell>
          <cell r="D829" t="str">
            <v>ADRES-CPS-178-2023</v>
          </cell>
          <cell r="E829" t="str">
            <v>CONTRATACION DIRECTA</v>
          </cell>
          <cell r="F829" t="str">
            <v>PRESTACION DE SERVICIOS PROFESIONALES</v>
          </cell>
          <cell r="G829" t="str">
            <v>INICIAL</v>
          </cell>
          <cell r="H829">
            <v>44945</v>
          </cell>
          <cell r="I829" t="str">
            <v>MARIA CAMILA MARIA HERRERA CORREDOR</v>
          </cell>
          <cell r="J829" t="str">
            <v>CC</v>
          </cell>
          <cell r="K829">
            <v>1052400417</v>
          </cell>
          <cell r="L829">
            <v>4</v>
          </cell>
          <cell r="M829" t="str">
            <v>Bogotá</v>
          </cell>
          <cell r="N829" t="str">
            <v>N</v>
          </cell>
          <cell r="O829" t="str">
            <v>N/A</v>
          </cell>
          <cell r="P829" t="str">
            <v>N/A</v>
          </cell>
          <cell r="Q829" t="str">
            <v>N/A</v>
          </cell>
          <cell r="R829">
            <v>44949</v>
          </cell>
          <cell r="S829">
            <v>45068</v>
          </cell>
          <cell r="T829">
            <v>119</v>
          </cell>
          <cell r="U829">
            <v>45068</v>
          </cell>
          <cell r="V829" t="str">
            <v>11 TP+E+11 MEP</v>
          </cell>
          <cell r="W829" t="str">
            <v>Adelantar las actuaciones administrativas y operativas del proceso de Gestión de cobro. encaminadas a lograr el cobro efectivo de las acreencias por todo concepto a favor de la Administradora de los Recursos del Sistema General de Seguridad Social en Salud – ADRES</v>
          </cell>
          <cell r="X829" t="str">
            <v>1. Apoyar en la elaboración de los documentos y actos administrativos que se requieran para
adelantar el cobro efectivo de las sumas que le adeuden a la Entidad. por todo concepto.
cumpliendo con el reparto entregado.
2. Apoyar al Grupo de Cobro Coactivo a resolver las excepciones. objeciones. peticiones y
recursos de reposición que se puedan presentar dentro del proceso de cobro coactivo y/o de
determinación del deudor. sustentándolos conforme a las normas sustantivas que regulan el
Sistema General de Seguridad Social en Salud. las que regulan el proceso de cobro persuasivo
y coactivo y las normas procedimentales.
3. Suministrar información para mantener actualizado el registro y gestión del Grupo de Cobro
Coactivo. en lo que tiene que ver con: i) &gt;Determinación del deudor y. ii) Cobro Coactivo.
acorde con las normas que regulan los mismos.
4. Elaborar las respuestas a los Derechos de petición y afines. recursos. excepciones y demás
solicitudes que se realicen en desarrollo de los procesos de cobro coactivo.
5. Apoyar al grupo de cobro coactivo en el estudio de bienes de los deudores. la celebración de
los acuerdos de pago y constitución de garantías de conformidad con los lineamientos
establecidos por la Entidad.
6. Apoyar en la actualización de los manuales de procedimiento que se requieran para adelantar
las funciones del Grupo de Cobro Coactivo de la Oficina Asesora Jurídica de la ADRES.
7. Adelantar las actividades para la elaboración. seguimiento y cumplimiento de los Planes de
Mejoramiento.
8. Apoyar al grupo de cobro coactivo en la elaboración de los insumos técnicos que se requieran
para atender los requerimientos de los organismos de control. Entidades públicas. acciones
constitucionales. conciliaciones judiciales. prejudiciales o extrajudiciales. siempre que guarden
relación con el desarrollo de los procesos que se adelanten por jurisdicción coactiva en
cualquiera de sus etapas. en los términos legalmente establecidos.
9. Atender los requerimientos de información y cumplir con los planes de mejoramiento internos y
los suscritos con los organismos de control.
10. Efectuar las actividades relacionados con el desarrollo. sostenimiento y mejoramiento continuo
del Sistema Integrado de Gestión Institucional -SIGI-. supervisar su efectividad y la
observancia de sus recomendaciones.
11. Disponer y suministrar la información sobre las actividades y operaciones a su cargo. en las
condiciones y características establecidas o requeridas por el Ministerio de Salud y Protección
Social y los organismos de seguimiento y control.
12. Cumplir con las metas de productividad sobre los temas asignados de manera semanal.
mensual. trimestral y semestral. que permita al Grupo de Cobro Coactivo de la Oficina Asesora
Jurídica. cumplir con las metas entre otras. las establecidas en el Plan de Acción. Del
cumplimiento que trata el presente numeral se deberá informar al (os) encargado(s) de
actualizar las bases de gestión al interior del grupo.
13. Apoyar al grupo de cobro coactivo en la elaboración de los documentos técnicos necesarios
para los procesos de contratación que requiera adelantar la Entidad respecto a los asuntos de
su competencia. 14. Las demás obligaciones que se le asignen y que correspondan a la naturaleza de su objeto</v>
          </cell>
          <cell r="Y829">
            <v>115</v>
          </cell>
          <cell r="Z829">
            <v>80121610</v>
          </cell>
          <cell r="AA829">
            <v>27904000</v>
          </cell>
          <cell r="AB829">
            <v>27904000</v>
          </cell>
          <cell r="AM829">
            <v>6976000</v>
          </cell>
          <cell r="AQ829" t="str">
            <v>N/A</v>
          </cell>
          <cell r="AR829">
            <v>406</v>
          </cell>
          <cell r="AS829">
            <v>44932</v>
          </cell>
          <cell r="AT829">
            <v>279040000</v>
          </cell>
          <cell r="AU829">
            <v>435</v>
          </cell>
          <cell r="AV829">
            <v>44946</v>
          </cell>
          <cell r="AW829">
            <v>27904000</v>
          </cell>
          <cell r="AX829" t="str">
            <v>A-02-02-02-008-002-01</v>
          </cell>
          <cell r="AY829" t="str">
            <v>SERVICIOS JURÍDICOS</v>
          </cell>
          <cell r="AZ829" t="str">
            <v>SEGUROS DEL ESTADO</v>
          </cell>
          <cell r="BA829" t="str">
            <v>33-46-101046695</v>
          </cell>
          <cell r="BB829">
            <v>44946</v>
          </cell>
          <cell r="BC829" t="str">
            <v>CUMPLIMIENTO</v>
          </cell>
          <cell r="BD829">
            <v>25</v>
          </cell>
          <cell r="BE829">
            <v>6976000</v>
          </cell>
          <cell r="BF829">
            <v>44945</v>
          </cell>
          <cell r="BG829">
            <v>44946</v>
          </cell>
          <cell r="BH829">
            <v>45260</v>
          </cell>
          <cell r="BI829">
            <v>44946</v>
          </cell>
          <cell r="BJ829" t="str">
            <v>O. ASESORA JURIDICA</v>
          </cell>
          <cell r="BK829" t="str">
            <v>ANGELICA MARIA VALDERRAMA MUÑOZ-MONICA YORLANY TORRES SANCHEZ RAD 20231450012733 A PARTIR DEL 1 DE MARZO DE 2023</v>
          </cell>
          <cell r="BL829" t="str">
            <v>MONICA YORLANY TORRES SANCHEZ RAD 20231450012733 A PARTIR DEL 1 DE MARZO DE 2023</v>
          </cell>
          <cell r="BM829">
            <v>1116437848</v>
          </cell>
          <cell r="BN829" t="str">
            <v>GRUPO DE COBRO COACTIVO</v>
          </cell>
          <cell r="BO829" t="str">
            <v>GESTOR DE OPERACIONES</v>
          </cell>
          <cell r="BP829" t="str">
            <v>KELLY JHOANA ITURRIAGO TORREGROSA</v>
          </cell>
          <cell r="BQ829" t="str">
            <v>TERMINADO</v>
          </cell>
          <cell r="BR829" t="str">
            <v>FEMENINO</v>
          </cell>
          <cell r="BS829" t="str">
            <v>Bogotá</v>
          </cell>
          <cell r="BT829" t="str">
            <v>Cra 9N - 60 69 Edificio CHIAKI 502</v>
          </cell>
          <cell r="BU829">
            <v>3504642135</v>
          </cell>
          <cell r="BV829" t="str">
            <v>mcamilaherrerac@gmail.com</v>
          </cell>
          <cell r="BW829">
            <v>34303</v>
          </cell>
          <cell r="BX829">
            <v>45247</v>
          </cell>
          <cell r="BY829">
            <v>29</v>
          </cell>
          <cell r="BZ829" t="str">
            <v>SANITAS</v>
          </cell>
          <cell r="CA829" t="str">
            <v>COLPENSIONES</v>
          </cell>
          <cell r="CB829" t="str">
            <v>POSITIVA</v>
          </cell>
          <cell r="CC829" t="str">
            <v>ABOGADA-ESP EN
RESPONSABILIDAD CIVIL Y DEL ESTADO</v>
          </cell>
          <cell r="CH829" t="str">
            <v>CO1.PCCNTR.4439434</v>
          </cell>
        </row>
        <row r="830">
          <cell r="C830">
            <v>504</v>
          </cell>
          <cell r="D830" t="str">
            <v>ADRES-CPS-504-2023</v>
          </cell>
          <cell r="E830" t="str">
            <v>CONTRATACION DIRECTA</v>
          </cell>
          <cell r="F830" t="str">
            <v>PRESTACION DE SERVICIOS PROFESIONALES</v>
          </cell>
          <cell r="G830" t="str">
            <v>INICIAL</v>
          </cell>
          <cell r="H830">
            <v>45056</v>
          </cell>
          <cell r="I830" t="str">
            <v>SANDRA BIBIANA LADINO BALLEN</v>
          </cell>
          <cell r="J830" t="str">
            <v>CC</v>
          </cell>
          <cell r="K830">
            <v>52660136</v>
          </cell>
          <cell r="L830">
            <v>3</v>
          </cell>
          <cell r="M830" t="str">
            <v>Bogotá</v>
          </cell>
          <cell r="N830" t="str">
            <v>N</v>
          </cell>
          <cell r="O830" t="str">
            <v>N/A</v>
          </cell>
          <cell r="P830" t="str">
            <v>N/A</v>
          </cell>
          <cell r="Q830" t="str">
            <v>N/A</v>
          </cell>
          <cell r="R830">
            <v>45062</v>
          </cell>
          <cell r="S830">
            <v>45291</v>
          </cell>
          <cell r="T830">
            <v>229</v>
          </cell>
          <cell r="U830">
            <v>45291</v>
          </cell>
          <cell r="V830" t="str">
            <v>13 TP+25 MEP</v>
          </cell>
          <cell r="W830"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30"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830">
            <v>93151501</v>
          </cell>
          <cell r="AA830">
            <v>49236477</v>
          </cell>
          <cell r="AB830">
            <v>49236477</v>
          </cell>
          <cell r="AM830">
            <v>5182787</v>
          </cell>
          <cell r="AQ830" t="str">
            <v>N/A</v>
          </cell>
          <cell r="AR830">
            <v>604</v>
          </cell>
          <cell r="AS830">
            <v>45016</v>
          </cell>
          <cell r="AT830">
            <v>2806479189</v>
          </cell>
          <cell r="AU830">
            <v>8061</v>
          </cell>
          <cell r="AV830">
            <v>45057</v>
          </cell>
          <cell r="AW830">
            <v>49236477</v>
          </cell>
          <cell r="AX830" t="str">
            <v>A-02-02-02-008-003-01</v>
          </cell>
          <cell r="AY830" t="str">
            <v>SERVICIOS DE CONSULTORÍA EN ADMINISTRACIÓN Y SERVICIOS DE GESTIÓN; SERVICIOS DE TECNOLOGÍA DE LA INFORMACIÓN</v>
          </cell>
          <cell r="AZ830" t="str">
            <v>SEGUROS DEL ESTADO</v>
          </cell>
          <cell r="BA830" t="str">
            <v>14-46-101093603</v>
          </cell>
          <cell r="BB830">
            <v>45057</v>
          </cell>
          <cell r="BC830" t="str">
            <v>CUMPLIMIENTO</v>
          </cell>
          <cell r="BD830">
            <v>25</v>
          </cell>
          <cell r="BE830">
            <v>12309119.25</v>
          </cell>
          <cell r="BF830">
            <v>45056</v>
          </cell>
          <cell r="BG830">
            <v>45062</v>
          </cell>
          <cell r="BH830">
            <v>45503</v>
          </cell>
          <cell r="BI830">
            <v>45059</v>
          </cell>
          <cell r="BJ830" t="str">
            <v>D. OTRAS PRESTACIONES</v>
          </cell>
          <cell r="BK830" t="str">
            <v>JHAN PIERO CAMPOS CUELLAR</v>
          </cell>
          <cell r="BM830">
            <v>1093755452</v>
          </cell>
          <cell r="BN830" t="str">
            <v>GRUPO DE VERIFICACIÓN Y AUDITORÍA DE CUENTAS</v>
          </cell>
          <cell r="BO830" t="str">
            <v>GESTOR DE OPERACIONES</v>
          </cell>
          <cell r="BP830" t="str">
            <v>DIANA CAROLINA BONILLA RODRIGUEZ</v>
          </cell>
          <cell r="BQ830" t="str">
            <v>EN EJECUCION</v>
          </cell>
          <cell r="BX830">
            <v>45247</v>
          </cell>
          <cell r="BY830">
            <v>123</v>
          </cell>
        </row>
        <row r="831">
          <cell r="C831">
            <v>360</v>
          </cell>
          <cell r="D831" t="str">
            <v>ADRES-CPS-360-2023</v>
          </cell>
          <cell r="E831" t="str">
            <v>CONTRATACION DIRECTA</v>
          </cell>
          <cell r="F831" t="str">
            <v>PRESTACION DE SERVICIOS PROFESIONALES</v>
          </cell>
          <cell r="G831" t="str">
            <v>INICIAL</v>
          </cell>
          <cell r="H831">
            <v>44960</v>
          </cell>
          <cell r="I831" t="str">
            <v>MAGDA ALEJANDRA MORENO AVELLA</v>
          </cell>
          <cell r="J831" t="str">
            <v>CC</v>
          </cell>
          <cell r="K831">
            <v>1052411316</v>
          </cell>
          <cell r="L831">
            <v>6</v>
          </cell>
          <cell r="M831" t="str">
            <v>Bogotá</v>
          </cell>
          <cell r="N831" t="str">
            <v>N</v>
          </cell>
          <cell r="O831" t="str">
            <v>N/A</v>
          </cell>
          <cell r="P831" t="str">
            <v>N/A</v>
          </cell>
          <cell r="Q831" t="str">
            <v>N/A</v>
          </cell>
          <cell r="R831">
            <v>44964</v>
          </cell>
          <cell r="S831">
            <v>45083</v>
          </cell>
          <cell r="T831">
            <v>119</v>
          </cell>
          <cell r="U831">
            <v>45083</v>
          </cell>
          <cell r="V831" t="str">
            <v>14 TP</v>
          </cell>
          <cell r="W831" t="str">
            <v>Prestar servicios profesionales para apoyar a las dependencias de la ADRES en el proceso de notificación de actos administrativos expedidos por la entidad.</v>
          </cell>
          <cell r="X831" t="str">
            <v xml:space="preserve">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 </v>
          </cell>
          <cell r="Y831">
            <v>138</v>
          </cell>
          <cell r="Z831">
            <v>93151501</v>
          </cell>
          <cell r="AA831">
            <v>17046168</v>
          </cell>
          <cell r="AB831">
            <v>17046168</v>
          </cell>
          <cell r="AC831"/>
          <cell r="AD831"/>
          <cell r="AE831"/>
          <cell r="AF831"/>
          <cell r="AG831"/>
          <cell r="AH831"/>
          <cell r="AI831"/>
          <cell r="AJ831"/>
          <cell r="AK831"/>
          <cell r="AL831"/>
          <cell r="AM831">
            <v>4261542</v>
          </cell>
          <cell r="AN831"/>
          <cell r="AO831"/>
          <cell r="AP831"/>
          <cell r="AQ831" t="str">
            <v>N/A</v>
          </cell>
          <cell r="AR831">
            <v>553</v>
          </cell>
          <cell r="AS831">
            <v>44945</v>
          </cell>
          <cell r="AT831">
            <v>153415512</v>
          </cell>
          <cell r="AU831">
            <v>2481</v>
          </cell>
          <cell r="AV831">
            <v>44960</v>
          </cell>
          <cell r="AW831">
            <v>17046168</v>
          </cell>
          <cell r="AX831" t="str">
            <v>A-02-02-02-008- 003-09</v>
          </cell>
          <cell r="AY831" t="str">
            <v>OTROS SERVICIOS PROFESIONALES Y TÉCNICOS N.C.P</v>
          </cell>
          <cell r="AZ831" t="str">
            <v>SEGUROS DEL ESTADO</v>
          </cell>
          <cell r="BA831" t="str">
            <v>33-44-101235213</v>
          </cell>
          <cell r="BB831">
            <v>44959</v>
          </cell>
          <cell r="BC831" t="str">
            <v>CUMPLIMIENTO</v>
          </cell>
          <cell r="BD831">
            <v>25</v>
          </cell>
          <cell r="BE831">
            <v>4261542</v>
          </cell>
          <cell r="BF831">
            <v>44959</v>
          </cell>
          <cell r="BG831">
            <v>44960</v>
          </cell>
          <cell r="BH831">
            <v>45270</v>
          </cell>
          <cell r="BI831">
            <v>44960</v>
          </cell>
          <cell r="BJ831" t="str">
            <v>O. ASESORA JURIDICA</v>
          </cell>
          <cell r="BK831" t="str">
            <v>LUIS MIGUEL RODRIGUEZ GARZON</v>
          </cell>
          <cell r="BL831"/>
          <cell r="BM831">
            <v>79882728</v>
          </cell>
          <cell r="BN831" t="str">
            <v>O. ASESORA JURIDICA</v>
          </cell>
          <cell r="BO831" t="str">
            <v>JEFE</v>
          </cell>
          <cell r="BP831" t="str">
            <v>KELLY JHOANA ITURRIAGO TORREGROSA</v>
          </cell>
          <cell r="BQ831" t="str">
            <v>TERMINADO</v>
          </cell>
          <cell r="BR831" t="str">
            <v>FEMENINO</v>
          </cell>
          <cell r="BS831" t="str">
            <v>Tunja</v>
          </cell>
          <cell r="BT831" t="str">
            <v>Cl 68 No 8 43</v>
          </cell>
          <cell r="BU831">
            <v>3228443625</v>
          </cell>
          <cell r="BV831" t="str">
            <v>alejandra.moreno.avella@gmail.cpm</v>
          </cell>
          <cell r="BW831">
            <v>35720</v>
          </cell>
          <cell r="BX831">
            <v>45247</v>
          </cell>
          <cell r="BY831">
            <v>26</v>
          </cell>
          <cell r="BZ831" t="str">
            <v>NUEVA EPS</v>
          </cell>
          <cell r="CA831" t="str">
            <v>PORVENIR</v>
          </cell>
          <cell r="CB831" t="str">
            <v>POSITIVA</v>
          </cell>
          <cell r="CC831" t="str">
            <v>ABOGADA</v>
          </cell>
          <cell r="CD831"/>
          <cell r="CE831"/>
          <cell r="CF831"/>
          <cell r="CG831"/>
          <cell r="CH831" t="str">
            <v>CO1.PCCNTR.4542166</v>
          </cell>
          <cell r="CI831"/>
          <cell r="CJ831"/>
          <cell r="CK831"/>
          <cell r="CL831"/>
          <cell r="CM831"/>
          <cell r="CN831"/>
          <cell r="CO831"/>
        </row>
        <row r="832">
          <cell r="C832">
            <v>899</v>
          </cell>
          <cell r="D832" t="str">
            <v>ADRES-CPS-899-2023</v>
          </cell>
          <cell r="E832" t="str">
            <v>CONTRATACION DIRECTA</v>
          </cell>
          <cell r="F832" t="str">
            <v>PRESTACION DE SERVICIOS PROFESIONALES</v>
          </cell>
          <cell r="G832" t="str">
            <v>INICIAL</v>
          </cell>
          <cell r="H832">
            <v>45104</v>
          </cell>
          <cell r="I832" t="str">
            <v>SANDRA CASTELLANOS PEREZ</v>
          </cell>
          <cell r="J832" t="str">
            <v>CC</v>
          </cell>
          <cell r="K832">
            <v>51877026</v>
          </cell>
          <cell r="L832">
            <v>0</v>
          </cell>
          <cell r="N832" t="str">
            <v>N</v>
          </cell>
          <cell r="O832" t="str">
            <v>N/A</v>
          </cell>
          <cell r="P832" t="str">
            <v>N/A</v>
          </cell>
          <cell r="Q832" t="str">
            <v>N/A</v>
          </cell>
          <cell r="R832">
            <v>45107</v>
          </cell>
          <cell r="S832">
            <v>45291</v>
          </cell>
          <cell r="T832">
            <v>184</v>
          </cell>
          <cell r="U832">
            <v>45291</v>
          </cell>
          <cell r="W832" t="str">
            <v>Prestar servicios profesionales especializados a la Dirección de Otras Prestaciones de la ADRES liderando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832" t="str">
            <v>1. Apoyar en la estructuración o actualización de la metodología, manuales y procedimientos requeridos para el procedimiento de auditoria concurrente sobre las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2. Participar en las actividades relacionadas con el proceso de auditoria concurrente sobre las reclamaciones. 3. Estructurar las actividades necesarias para el levantamiento y socialización del nomograma de las auditorias concurrentes que se encuentra a su cargo. 4. Coordinar con las Instituciones Prestadoras de Salud-IPS la gestión administrativa para la adecuada realización de las auditorias concurrentes. 5. Consolidar la información de las diferentes actividades del plan de auditoría concurrente. 6. Identificar y reportar alertas encontradas en la auditoria concurrente. 7. Realizar informe mensual reportar los hallazgos de auditoria para las distintas áreas encargadas de los planes de mejoramiento. 8. Retroalimentar y hacer seguimientos de la productividad de los auditores concurrentes. 9. Presentar informe trimestral donde reporte los hallazgos de la auditoria concurrente y la generación y seguimiento a los planes de mejora realizados por las IPSs 10. Asistir a las reuniones que señale el supervisor del contrato, relacionadas con el objeto del contrato. 11. Cumplir con las demás actividades que estén relacionadas con el objeto contractual.</v>
          </cell>
          <cell r="Z832">
            <v>93151501</v>
          </cell>
          <cell r="AA832">
            <v>64122226</v>
          </cell>
          <cell r="AB832">
            <v>64122226</v>
          </cell>
          <cell r="AM832">
            <v>9160318</v>
          </cell>
          <cell r="AQ832" t="str">
            <v>N/A</v>
          </cell>
          <cell r="AR832">
            <v>719</v>
          </cell>
          <cell r="AS832">
            <v>45065</v>
          </cell>
          <cell r="AT832">
            <v>128244452</v>
          </cell>
          <cell r="AU832">
            <v>10590</v>
          </cell>
          <cell r="AV832">
            <v>45107</v>
          </cell>
          <cell r="AW832">
            <v>64122226</v>
          </cell>
          <cell r="AX832" t="str">
            <v>A-02-02-02-008-003-01</v>
          </cell>
          <cell r="AY832" t="str">
            <v>SERVICIOS DE CONSULTORÍA EN ADMINISTRACIÓN Y SERVICIOS DE GESTIÓN; SERVICIOS DE TECNOLOGÍA DE LA INFORMACIÓN</v>
          </cell>
          <cell r="AZ832" t="str">
            <v>SEGUROS DEL ESTADO</v>
          </cell>
          <cell r="BA832" t="str">
            <v>63-46-101004651</v>
          </cell>
          <cell r="BB832">
            <v>45105</v>
          </cell>
          <cell r="BC832" t="str">
            <v>CUMPLIMIENTO</v>
          </cell>
          <cell r="BD832">
            <v>25</v>
          </cell>
          <cell r="BE832">
            <v>16030556.5</v>
          </cell>
          <cell r="BF832">
            <v>45104</v>
          </cell>
          <cell r="BG832">
            <v>45106</v>
          </cell>
          <cell r="BH832">
            <v>45473</v>
          </cell>
          <cell r="BI832">
            <v>44947</v>
          </cell>
          <cell r="BJ832" t="str">
            <v>D. OTRAS PRESTACIONES</v>
          </cell>
          <cell r="BK832" t="str">
            <v>MAYRA ALEJANDRA PEREZ BEJARANO-CAMILO ANDRES PLAZAS VELOZA RAD 20236400054973 A PARTIR DEL 1 DE SEPTIEMBRE</v>
          </cell>
          <cell r="BM832">
            <v>1026550881</v>
          </cell>
          <cell r="BN832" t="str">
            <v>GRUPO DE VERIFICACIÓN Y AUDITORÍA DE CUENTAS</v>
          </cell>
          <cell r="BO832" t="str">
            <v>GESTOR DE OPERACIONES</v>
          </cell>
          <cell r="BP832" t="str">
            <v>JENNY CAROLINA GARCIA VARON</v>
          </cell>
          <cell r="BQ832" t="str">
            <v>EN EJECUCION</v>
          </cell>
        </row>
        <row r="833">
          <cell r="C833">
            <v>329</v>
          </cell>
          <cell r="D833" t="str">
            <v>ADRES-CPS-329-2023</v>
          </cell>
          <cell r="E833" t="str">
            <v>CONTRATACION DIRECTA</v>
          </cell>
          <cell r="F833" t="str">
            <v>PRESTACION DE SERVICIOS DE APOYO A LA GESTION</v>
          </cell>
          <cell r="G833" t="str">
            <v>INICIAL</v>
          </cell>
          <cell r="H833">
            <v>44964</v>
          </cell>
          <cell r="I833" t="str">
            <v>MARIBEL GUTIERREZ TOLOZA</v>
          </cell>
          <cell r="J833" t="str">
            <v>CC</v>
          </cell>
          <cell r="K833">
            <v>1053608491</v>
          </cell>
          <cell r="L833">
            <v>8</v>
          </cell>
          <cell r="M833" t="str">
            <v>Bogotá</v>
          </cell>
          <cell r="N833" t="str">
            <v>N</v>
          </cell>
          <cell r="O833" t="str">
            <v>N/A</v>
          </cell>
          <cell r="P833" t="str">
            <v>N/A</v>
          </cell>
          <cell r="Q833" t="str">
            <v>N/A</v>
          </cell>
          <cell r="R833">
            <v>44965</v>
          </cell>
          <cell r="S833">
            <v>45084</v>
          </cell>
          <cell r="T833">
            <v>119</v>
          </cell>
          <cell r="U833">
            <v>45084</v>
          </cell>
          <cell r="V833" t="str">
            <v>15 TFTL/TL+4 ME O 6 SES+4 ME</v>
          </cell>
          <cell r="W833"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833"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833"/>
          <cell r="Z833">
            <v>93151501</v>
          </cell>
          <cell r="AA833">
            <v>16193852</v>
          </cell>
          <cell r="AB833">
            <v>16193852</v>
          </cell>
          <cell r="AC833"/>
          <cell r="AD833"/>
          <cell r="AE833"/>
          <cell r="AF833"/>
          <cell r="AG833"/>
          <cell r="AH833"/>
          <cell r="AI833"/>
          <cell r="AJ833"/>
          <cell r="AK833"/>
          <cell r="AL833"/>
          <cell r="AM833">
            <v>4048463</v>
          </cell>
          <cell r="AN833"/>
          <cell r="AO833"/>
          <cell r="AP833"/>
          <cell r="AQ833" t="str">
            <v>N/A</v>
          </cell>
          <cell r="AR833">
            <v>448</v>
          </cell>
          <cell r="AS833">
            <v>44936</v>
          </cell>
          <cell r="AT833">
            <v>421040152</v>
          </cell>
          <cell r="AU833">
            <v>2527</v>
          </cell>
          <cell r="AV833">
            <v>44965</v>
          </cell>
          <cell r="AW833">
            <v>16193852</v>
          </cell>
          <cell r="AX833" t="str">
            <v>A-02-02-02-008-003-01</v>
          </cell>
          <cell r="AY833" t="str">
            <v>SERVICIOS DE CONSULTORÍA EN ADMINISTRACIÓN Y SERVICIOS DE GESTIÓN; SERVICIOS DE TECNOLOGÍA DE LA INFORMACIÓN</v>
          </cell>
          <cell r="AZ833" t="str">
            <v>ASEGURADORA SOLIDARIA DE COLOMBIA</v>
          </cell>
          <cell r="BA833" t="str">
            <v>340-47-994000042919</v>
          </cell>
          <cell r="BB833">
            <v>44964</v>
          </cell>
          <cell r="BC833" t="str">
            <v>CUMPLIMIENTO</v>
          </cell>
          <cell r="BD833">
            <v>25</v>
          </cell>
          <cell r="BE833">
            <v>4048463</v>
          </cell>
          <cell r="BF833">
            <v>44964</v>
          </cell>
          <cell r="BG833">
            <v>44965</v>
          </cell>
          <cell r="BH833">
            <v>45292</v>
          </cell>
          <cell r="BI833">
            <v>44964</v>
          </cell>
          <cell r="BJ833" t="str">
            <v>D. OTRAS PRESTACIONES</v>
          </cell>
          <cell r="BK833" t="str">
            <v>MILLER ALEXANDER REINA ESCOBAR</v>
          </cell>
          <cell r="BL833"/>
          <cell r="BM833">
            <v>70663332</v>
          </cell>
          <cell r="BN833" t="str">
            <v>GRUPO DE VALIDACIÓN DE RESULTADOS DE AUDITORÍA</v>
          </cell>
          <cell r="BO833" t="str">
            <v>GESTOR DE OPERACIONES</v>
          </cell>
          <cell r="BP833" t="str">
            <v>JOSE WILLMAN TORRRES GOMEZ</v>
          </cell>
          <cell r="BQ833" t="str">
            <v>TERMINADO</v>
          </cell>
          <cell r="BR833" t="str">
            <v>FEMENINO</v>
          </cell>
          <cell r="BS833" t="str">
            <v>Bogotá</v>
          </cell>
          <cell r="BT833" t="str">
            <v>Cra 136ANo151-02 TORRE  APTO 501</v>
          </cell>
          <cell r="BU833">
            <v>3057514870</v>
          </cell>
          <cell r="BV833" t="str">
            <v>mabelgutierrez0811@hotmail.com</v>
          </cell>
          <cell r="BW833">
            <v>33185</v>
          </cell>
          <cell r="BX833">
            <v>45247</v>
          </cell>
          <cell r="BY833">
            <v>33</v>
          </cell>
          <cell r="BZ833" t="str">
            <v>COMPENSAR</v>
          </cell>
          <cell r="CA833" t="str">
            <v>PORVENIR</v>
          </cell>
          <cell r="CB833" t="str">
            <v>POSITIVA</v>
          </cell>
          <cell r="CC833" t="str">
            <v>PSICOLOGIA</v>
          </cell>
          <cell r="CD833"/>
          <cell r="CE833"/>
          <cell r="CF833"/>
          <cell r="CG833"/>
          <cell r="CH833" t="str">
            <v>CO1.PCCNTR.4550594</v>
          </cell>
          <cell r="CI833"/>
          <cell r="CJ833"/>
          <cell r="CK833"/>
          <cell r="CL833"/>
          <cell r="CM833"/>
          <cell r="CN833"/>
          <cell r="CO833"/>
        </row>
        <row r="834">
          <cell r="C834">
            <v>573</v>
          </cell>
          <cell r="D834" t="str">
            <v>ADRES-CPS-573-2023</v>
          </cell>
          <cell r="E834" t="str">
            <v>CONTRATACION DIRECTA</v>
          </cell>
          <cell r="F834" t="str">
            <v>PRESTACION DE SERVICIOS PROFESIONALES</v>
          </cell>
          <cell r="G834" t="str">
            <v>INICIAL</v>
          </cell>
          <cell r="H834">
            <v>45076</v>
          </cell>
          <cell r="I834" t="str">
            <v>SANDRA JULIETH HERRERA ALFONSO</v>
          </cell>
          <cell r="J834" t="str">
            <v>CC</v>
          </cell>
          <cell r="K834">
            <v>1023896259</v>
          </cell>
          <cell r="L834">
            <v>1</v>
          </cell>
          <cell r="N834" t="str">
            <v>N</v>
          </cell>
          <cell r="O834" t="str">
            <v>N/A</v>
          </cell>
          <cell r="P834" t="str">
            <v>N/A</v>
          </cell>
          <cell r="Q834" t="str">
            <v>N/A</v>
          </cell>
          <cell r="R834">
            <v>45078</v>
          </cell>
          <cell r="S834">
            <v>45291</v>
          </cell>
          <cell r="T834">
            <v>213</v>
          </cell>
          <cell r="U834">
            <v>45291</v>
          </cell>
          <cell r="W834"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834"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Z834">
            <v>93151501</v>
          </cell>
          <cell r="AA834">
            <v>55808000</v>
          </cell>
          <cell r="AB834">
            <v>55808000</v>
          </cell>
          <cell r="AM834">
            <v>6976000</v>
          </cell>
          <cell r="AQ834" t="str">
            <v>N/A</v>
          </cell>
          <cell r="AR834">
            <v>671</v>
          </cell>
          <cell r="AS834">
            <v>45057</v>
          </cell>
          <cell r="AT834">
            <v>279040000</v>
          </cell>
          <cell r="AU834">
            <v>9968</v>
          </cell>
          <cell r="AV834">
            <v>45077</v>
          </cell>
          <cell r="AW834">
            <v>55808000</v>
          </cell>
          <cell r="AX834" t="str">
            <v>A-02-02-02-008-002-01</v>
          </cell>
          <cell r="AY834" t="str">
            <v>SERVICIOS JURÍDICOS</v>
          </cell>
          <cell r="AZ834" t="str">
            <v>SEGUROS DEL ESTADO</v>
          </cell>
          <cell r="BA834" t="str">
            <v>21-46-101069157</v>
          </cell>
          <cell r="BB834">
            <v>45076</v>
          </cell>
          <cell r="BC834" t="str">
            <v>CUMPLIMIENTO</v>
          </cell>
          <cell r="BD834">
            <v>25</v>
          </cell>
          <cell r="BE834">
            <v>13952000</v>
          </cell>
          <cell r="BF834">
            <v>45076</v>
          </cell>
          <cell r="BG834">
            <v>45077</v>
          </cell>
          <cell r="BH834">
            <v>45473</v>
          </cell>
          <cell r="BI834">
            <v>45077</v>
          </cell>
          <cell r="BJ834" t="str">
            <v>O. ASESORA JURIDICA</v>
          </cell>
          <cell r="BK834" t="str">
            <v>YEIMY JOHANA AFRICANO MARTINEZ</v>
          </cell>
          <cell r="BM834">
            <v>1026270498</v>
          </cell>
          <cell r="BN834" t="str">
            <v>GRUPO PREJUDICIAL</v>
          </cell>
          <cell r="BO834" t="str">
            <v>GESTOR DE OPERACIONES</v>
          </cell>
          <cell r="BP834" t="str">
            <v>JOSE WILLMAN TORRRES GOMEZ</v>
          </cell>
          <cell r="BQ834" t="str">
            <v>EN EJECUCION</v>
          </cell>
        </row>
        <row r="835">
          <cell r="C835">
            <v>369</v>
          </cell>
          <cell r="D835" t="str">
            <v>ADRES-CPS-369-2023</v>
          </cell>
          <cell r="E835" t="str">
            <v>CONTRATACION DIRECTA</v>
          </cell>
          <cell r="F835" t="str">
            <v>PRESTACION DE SERVICIOS PROFESIONALES</v>
          </cell>
          <cell r="G835" t="str">
            <v>INICIAL</v>
          </cell>
          <cell r="H835">
            <v>44964</v>
          </cell>
          <cell r="I835" t="str">
            <v>YENY PAOLA CAÑON GUERRERO</v>
          </cell>
          <cell r="J835" t="str">
            <v>CC</v>
          </cell>
          <cell r="K835">
            <v>1054678335</v>
          </cell>
          <cell r="L835">
            <v>1</v>
          </cell>
          <cell r="M835" t="str">
            <v>Bogotá</v>
          </cell>
          <cell r="N835" t="str">
            <v>N</v>
          </cell>
          <cell r="O835" t="str">
            <v>N/A</v>
          </cell>
          <cell r="P835" t="str">
            <v>N/A</v>
          </cell>
          <cell r="Q835" t="str">
            <v>N/A</v>
          </cell>
          <cell r="R835">
            <v>44965</v>
          </cell>
          <cell r="S835">
            <v>45084</v>
          </cell>
          <cell r="T835">
            <v>119</v>
          </cell>
          <cell r="U835">
            <v>45084</v>
          </cell>
          <cell r="V835" t="str">
            <v>13 TP+25 MEP</v>
          </cell>
          <cell r="W835"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83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835"/>
          <cell r="Z835">
            <v>93151501</v>
          </cell>
          <cell r="AA835">
            <v>20731148</v>
          </cell>
          <cell r="AB835">
            <v>20731148</v>
          </cell>
          <cell r="AC835"/>
          <cell r="AD835"/>
          <cell r="AE835"/>
          <cell r="AF835"/>
          <cell r="AG835"/>
          <cell r="AH835"/>
          <cell r="AI835"/>
          <cell r="AJ835"/>
          <cell r="AK835"/>
          <cell r="AL835"/>
          <cell r="AM835">
            <v>5182787</v>
          </cell>
          <cell r="AN835"/>
          <cell r="AO835"/>
          <cell r="AP835"/>
          <cell r="AQ835" t="str">
            <v>N/A</v>
          </cell>
          <cell r="AR835">
            <v>440</v>
          </cell>
          <cell r="AS835">
            <v>44936</v>
          </cell>
          <cell r="AT835">
            <v>684127884</v>
          </cell>
          <cell r="AU835">
            <v>2503</v>
          </cell>
          <cell r="AV835">
            <v>44965</v>
          </cell>
          <cell r="AW835">
            <v>20731148</v>
          </cell>
          <cell r="AX835" t="str">
            <v>A-02-02-02-008-003-01</v>
          </cell>
          <cell r="AY835" t="str">
            <v>SERVICIOS DE CONSULTORÍA EN ADMINISTRACIÓN Y SERVICIOS DE GESTIÓN; SERVICIOS DE TECNOLOGÍA DE LA INFORMACIÓN</v>
          </cell>
          <cell r="AZ835" t="str">
            <v>SURAMERICANA</v>
          </cell>
          <cell r="BA835" t="str">
            <v>3555674-1</v>
          </cell>
          <cell r="BB835">
            <v>44965</v>
          </cell>
          <cell r="BC835" t="str">
            <v>CUMPLIMIENTO</v>
          </cell>
          <cell r="BD835">
            <v>25</v>
          </cell>
          <cell r="BE835">
            <v>5182787</v>
          </cell>
          <cell r="BF835">
            <v>44963</v>
          </cell>
          <cell r="BG835">
            <v>44965</v>
          </cell>
          <cell r="BH835">
            <v>45275</v>
          </cell>
          <cell r="BI835">
            <v>44965</v>
          </cell>
          <cell r="BJ835" t="str">
            <v>D. OTRAS PRESTACIONES</v>
          </cell>
          <cell r="BK835" t="str">
            <v>RENA LISAG MORALES HERNANDEZ</v>
          </cell>
          <cell r="BL835"/>
          <cell r="BM835">
            <v>53139056</v>
          </cell>
          <cell r="BN835" t="str">
            <v>GRUPO DE GESTIÓN DE RECONOCIMIENTOS</v>
          </cell>
          <cell r="BO835" t="str">
            <v>GESTOR DE OPERACIONES</v>
          </cell>
          <cell r="BP835" t="str">
            <v>ROSA ELIANA RODRIGUEZ BERNAL</v>
          </cell>
          <cell r="BQ835" t="str">
            <v>TERMINADO</v>
          </cell>
          <cell r="BR835" t="str">
            <v>FEMENINO</v>
          </cell>
          <cell r="BS835" t="str">
            <v>Bogotá</v>
          </cell>
          <cell r="BT835" t="str">
            <v>Cl 52 A SUR No 77 R 29</v>
          </cell>
          <cell r="BU835">
            <v>3203703427</v>
          </cell>
          <cell r="BV835" t="str">
            <v>paolacanon15@gmail.com</v>
          </cell>
          <cell r="BW835">
            <v>31603</v>
          </cell>
          <cell r="BX835">
            <v>45247</v>
          </cell>
          <cell r="BY835">
            <v>37</v>
          </cell>
          <cell r="BZ835" t="str">
            <v>SANITAS</v>
          </cell>
          <cell r="CA835" t="str">
            <v>PORVENIR</v>
          </cell>
          <cell r="CB835" t="str">
            <v>POSITIVA</v>
          </cell>
          <cell r="CC835" t="str">
            <v>ING INDUSTRIAL-ESP EN GERENCIA DE
PROYECTOS</v>
          </cell>
          <cell r="CD835"/>
          <cell r="CE835"/>
          <cell r="CF835"/>
          <cell r="CG835"/>
          <cell r="CH835" t="str">
            <v>CO1.PCCNTR.4572418</v>
          </cell>
          <cell r="CI835"/>
          <cell r="CJ835"/>
          <cell r="CK835"/>
          <cell r="CL835"/>
          <cell r="CM835"/>
          <cell r="CN835"/>
          <cell r="CO835"/>
        </row>
        <row r="836">
          <cell r="C836">
            <v>365</v>
          </cell>
          <cell r="D836" t="str">
            <v>ADRES-CPS-362-2023</v>
          </cell>
          <cell r="E836" t="str">
            <v>CONTRATACION DIRECTA</v>
          </cell>
          <cell r="F836" t="str">
            <v>PRESTACION DE SERVICIOS PROFESIONALES</v>
          </cell>
          <cell r="G836" t="str">
            <v>INICIAL</v>
          </cell>
          <cell r="H836">
            <v>44964</v>
          </cell>
          <cell r="I836" t="str">
            <v>MARLYN GINETH DUARTE SANABRIA</v>
          </cell>
          <cell r="J836" t="str">
            <v>CC</v>
          </cell>
          <cell r="K836">
            <v>1055314516</v>
          </cell>
          <cell r="L836">
            <v>8</v>
          </cell>
          <cell r="M836" t="str">
            <v>Bogotá</v>
          </cell>
          <cell r="N836" t="str">
            <v>N</v>
          </cell>
          <cell r="O836" t="str">
            <v>N/A</v>
          </cell>
          <cell r="P836" t="str">
            <v>N/A</v>
          </cell>
          <cell r="Q836" t="str">
            <v>N/A</v>
          </cell>
          <cell r="R836">
            <v>44966</v>
          </cell>
          <cell r="S836">
            <v>45085</v>
          </cell>
          <cell r="T836">
            <v>119</v>
          </cell>
          <cell r="U836">
            <v>45085</v>
          </cell>
          <cell r="V836" t="str">
            <v>14 TP</v>
          </cell>
          <cell r="W836" t="str">
            <v>Prestar servicios profesionales a la Dirección de Otras Prestaciones de la ADRES en las actividades relacionadas con el trámite y respuesta de los requerimientos y solicitudes adelantados por las personas naturales, jurídicas, entidades públicas o privadas, despachos judiciales y entes de control que versen sobre el procedimiento de verificación, reconocimiento y pago de las reclamaciones de servicios médicos, indemnizaciones y gastos derivados de accidentes de tránsito, eventos catastróficos de origen natural, eventos terroristas y demás eventos aprobados por el Ministerio de Salud y Protección Socia</v>
          </cell>
          <cell r="X836" t="str">
            <v>1. Proyectar los requerimientos que se presenten ante la Dirección de Otras Prestaciones por personas jurídicas y naturales, Ministerio de Salud y Protección Social, despachos judiciales y entes de Control, incluyendo las gestiones y seguimiento necesarios para dar una respuesta integral y de fondo. 2. Revisar las solicitudes radicadas ante la Dirección de Otras Prestaciones sobre estados de cuenta de reclamaciones de personas naturales y proyectar las respuestas. 3. Proyectar las peticiones asignadas a través del ORFEO y CRM, a fin de dar respuesta a las solicitudes de información, derechos de petición; relacionados con reclamaciones presentadas ante la ADRES. 4. Consultar en las diferentes Bases de Datos (SII ECAT, ORFEO, Transfer, Pago de Paquetes, Registro IPS, Histórico Contrato 043) y solicitar la información necesaria a las diferentes direcciones de la ADRES, para dar respuesta a los requerimientos radicados antes la Dirección de Otras Prestaciones. 5. Actualizar diariamente la base de seguimiento a las respuestas de las solicitudes, derechos de petición y demás tramites, radicados ante la Dirección de Otras Prestaciones. 6. Apoyar en la elaboración de los insumos requeridos por la Oficina Asesora Jurídica con ocasión a acciones de tutela, fallos de primera y segunda instancia, incidentes de desacato y demás que se derivan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7. Las demás actividades que se deriven del objeto y naturaleza del contrato que para el efecto le asigne la Dirección de Otras Prestaciones.</v>
          </cell>
          <cell r="Y836">
            <v>328</v>
          </cell>
          <cell r="Z836">
            <v>93151501</v>
          </cell>
          <cell r="AA836">
            <v>19746224</v>
          </cell>
          <cell r="AB836">
            <v>19746224</v>
          </cell>
          <cell r="AC836"/>
          <cell r="AD836"/>
          <cell r="AE836"/>
          <cell r="AF836"/>
          <cell r="AG836"/>
          <cell r="AH836"/>
          <cell r="AI836"/>
          <cell r="AJ836"/>
          <cell r="AK836"/>
          <cell r="AL836"/>
          <cell r="AM836">
            <v>4936556</v>
          </cell>
          <cell r="AN836"/>
          <cell r="AO836"/>
          <cell r="AP836"/>
          <cell r="AQ836" t="str">
            <v>N/A</v>
          </cell>
          <cell r="AR836">
            <v>479</v>
          </cell>
          <cell r="AS836">
            <v>44936</v>
          </cell>
          <cell r="AT836">
            <v>41462296</v>
          </cell>
          <cell r="AU836">
            <v>2494</v>
          </cell>
          <cell r="AV836">
            <v>44964</v>
          </cell>
          <cell r="AW836">
            <v>19746224</v>
          </cell>
          <cell r="AX836" t="str">
            <v>A-02-02-02-008-003-01</v>
          </cell>
          <cell r="AY836" t="str">
            <v>SERVICIOS DE CONSULTORÍA EN ADMINISTRACIÓN Y SERVICIOS DE GESTIÓN; SERVICIOS DE TECNOLOGÍA DE LA INFORMACIÓN</v>
          </cell>
          <cell r="AZ836" t="str">
            <v>ASEGURADORA SOLIDARIA DE COLOMBIA</v>
          </cell>
          <cell r="BA836" t="str">
            <v>380-47994000131864</v>
          </cell>
          <cell r="BB836">
            <v>44964</v>
          </cell>
          <cell r="BC836" t="str">
            <v>CUMPLIMIENTO</v>
          </cell>
          <cell r="BD836">
            <v>25</v>
          </cell>
          <cell r="BE836">
            <v>4936556</v>
          </cell>
          <cell r="BF836">
            <v>44964</v>
          </cell>
          <cell r="BG836">
            <v>44965</v>
          </cell>
          <cell r="BH836">
            <v>45270</v>
          </cell>
          <cell r="BI836">
            <v>44965</v>
          </cell>
          <cell r="BJ836" t="str">
            <v>D. OTRAS PRESTACIONES</v>
          </cell>
          <cell r="BK836" t="str">
            <v>MAURICIO PAEZ VILLALBA</v>
          </cell>
          <cell r="BL836"/>
          <cell r="BM836">
            <v>1010178182</v>
          </cell>
          <cell r="BN836" t="str">
            <v>GRUPO DE VERIFICACIÓN Y AUDITORÍA DE CUENTAS</v>
          </cell>
          <cell r="BO836" t="str">
            <v>GESTOR DE OPERACIONES</v>
          </cell>
          <cell r="BP836" t="str">
            <v>JUAN CAMILO MARTINEZ RODRIGUEZ</v>
          </cell>
          <cell r="BQ836" t="str">
            <v>TERMINADO</v>
          </cell>
          <cell r="BR836" t="str">
            <v>FEMENINO</v>
          </cell>
          <cell r="BS836" t="str">
            <v>Bogotá</v>
          </cell>
          <cell r="BT836" t="str">
            <v>Cl 3 No 5 34</v>
          </cell>
          <cell r="BU836">
            <v>3217865066</v>
          </cell>
          <cell r="BV836" t="str">
            <v>abgmarlyn24@gmail.com</v>
          </cell>
          <cell r="BW836">
            <v>34662</v>
          </cell>
          <cell r="BX836">
            <v>45247</v>
          </cell>
          <cell r="BY836">
            <v>28</v>
          </cell>
          <cell r="BZ836" t="str">
            <v>NUEVA EPS</v>
          </cell>
          <cell r="CA836" t="str">
            <v>COLPENSIONES</v>
          </cell>
          <cell r="CB836" t="str">
            <v>POSITIVA</v>
          </cell>
          <cell r="CC836" t="str">
            <v>ABOGADA</v>
          </cell>
          <cell r="CD836"/>
          <cell r="CE836"/>
          <cell r="CF836"/>
          <cell r="CG836"/>
          <cell r="CH836" t="str">
            <v>CO1.PCCNTR.4573952</v>
          </cell>
          <cell r="CI836"/>
          <cell r="CJ836"/>
          <cell r="CK836"/>
          <cell r="CL836"/>
          <cell r="CM836"/>
          <cell r="CN836"/>
          <cell r="CO836"/>
        </row>
        <row r="837">
          <cell r="C837">
            <v>597</v>
          </cell>
          <cell r="D837" t="str">
            <v>ADRES-CPS-597-2023</v>
          </cell>
          <cell r="E837" t="str">
            <v>CONTRATACION DIRECTA</v>
          </cell>
          <cell r="F837" t="str">
            <v>PRESTACION DE SERVICIOS DE APOYO A LA GESTION</v>
          </cell>
          <cell r="G837" t="str">
            <v>INICIAL</v>
          </cell>
          <cell r="H837">
            <v>45100</v>
          </cell>
          <cell r="I837" t="str">
            <v>SANDRA JULIETH HERRERA PINILLA</v>
          </cell>
          <cell r="J837" t="str">
            <v>CC</v>
          </cell>
          <cell r="K837">
            <v>1073679019</v>
          </cell>
          <cell r="L837">
            <v>0</v>
          </cell>
          <cell r="N837" t="str">
            <v>N</v>
          </cell>
          <cell r="O837" t="str">
            <v>N/A</v>
          </cell>
          <cell r="P837" t="str">
            <v>N/A</v>
          </cell>
          <cell r="Q837" t="str">
            <v>N/A</v>
          </cell>
          <cell r="R837">
            <v>45113</v>
          </cell>
          <cell r="S837">
            <v>45291</v>
          </cell>
          <cell r="T837">
            <v>178</v>
          </cell>
          <cell r="U837">
            <v>45291</v>
          </cell>
          <cell r="V837" t="str">
            <v>15 TFTL/TL+4 ME O 6 SES+4 ME</v>
          </cell>
          <cell r="W83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3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837">
            <v>93151501</v>
          </cell>
          <cell r="AA837">
            <v>28339241</v>
          </cell>
          <cell r="AB837">
            <v>28339241</v>
          </cell>
          <cell r="AM837">
            <v>4048463</v>
          </cell>
          <cell r="AQ837" t="str">
            <v>N/A</v>
          </cell>
          <cell r="AR837">
            <v>736</v>
          </cell>
          <cell r="AS837">
            <v>45065</v>
          </cell>
          <cell r="AT837">
            <v>651802543</v>
          </cell>
          <cell r="AU837">
            <v>10272</v>
          </cell>
          <cell r="AV837">
            <v>45103</v>
          </cell>
          <cell r="AW837">
            <v>28339241</v>
          </cell>
          <cell r="AX837" t="str">
            <v>A-02-02-02-008-003-01</v>
          </cell>
          <cell r="AY837" t="str">
            <v>SERVICIOS DE CONSULTORÍA EN ADMINISTRACIÓN Y SERVICIOS DE GESTIÓN; SERVICIOS DE TECNOLOGÍA DE LA INFORMACIÓN</v>
          </cell>
          <cell r="AZ837" t="str">
            <v>ASEGURADORA SOLIDARIA DE COLOMBIA</v>
          </cell>
          <cell r="BA837" t="str">
            <v>376-47-994000021400</v>
          </cell>
          <cell r="BB837">
            <v>45105</v>
          </cell>
          <cell r="BC837" t="str">
            <v>CUMPLIMIENTO</v>
          </cell>
          <cell r="BD837">
            <v>25</v>
          </cell>
          <cell r="BE837">
            <v>7084810.25</v>
          </cell>
          <cell r="BF837">
            <v>45098</v>
          </cell>
          <cell r="BG837">
            <v>45106</v>
          </cell>
          <cell r="BH837">
            <v>45535</v>
          </cell>
          <cell r="BI837">
            <v>45113</v>
          </cell>
          <cell r="BJ837" t="str">
            <v>D. OTRAS PRESTACIONES</v>
          </cell>
          <cell r="BK837" t="str">
            <v>ANDREA RODRIGUEZ SIERRA</v>
          </cell>
          <cell r="BM837">
            <v>52394998</v>
          </cell>
          <cell r="BN837" t="str">
            <v>GRUPO DE VERIFICACION Y AUDITORIA DE CUENTAS</v>
          </cell>
          <cell r="BO837" t="str">
            <v>GESTOR DE OPERACIONES</v>
          </cell>
          <cell r="BP837" t="str">
            <v>DIANA MARCELA SERRANO ASPRILLA</v>
          </cell>
          <cell r="BQ837" t="str">
            <v>EN EJECUCION</v>
          </cell>
        </row>
        <row r="838">
          <cell r="C838">
            <v>272</v>
          </cell>
          <cell r="D838" t="str">
            <v>ADRES-CPS-272-2023</v>
          </cell>
          <cell r="E838" t="str">
            <v>CONTRATACION DIRECTA</v>
          </cell>
          <cell r="F838" t="str">
            <v>PRESTACION DE SERVICIOS PROFESIONALES</v>
          </cell>
          <cell r="G838" t="str">
            <v>INICIAL</v>
          </cell>
          <cell r="H838">
            <v>44965</v>
          </cell>
          <cell r="I838" t="str">
            <v>JENNIN MARCELA MORA MORALES</v>
          </cell>
          <cell r="J838" t="str">
            <v>CC</v>
          </cell>
          <cell r="K838">
            <v>1057411706</v>
          </cell>
          <cell r="L838">
            <v>3</v>
          </cell>
          <cell r="M838" t="str">
            <v>Bogotá</v>
          </cell>
          <cell r="N838" t="str">
            <v>N</v>
          </cell>
          <cell r="O838" t="str">
            <v>N/A</v>
          </cell>
          <cell r="P838" t="str">
            <v>N/A</v>
          </cell>
          <cell r="Q838" t="str">
            <v>N/A</v>
          </cell>
          <cell r="R838">
            <v>44970</v>
          </cell>
          <cell r="S838">
            <v>45089</v>
          </cell>
          <cell r="T838">
            <v>119</v>
          </cell>
          <cell r="U838">
            <v>45089</v>
          </cell>
          <cell r="V838" t="str">
            <v>13 TP+25 MEP</v>
          </cell>
          <cell r="W838"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838"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838">
            <v>379</v>
          </cell>
          <cell r="Z838">
            <v>93151501</v>
          </cell>
          <cell r="AA838">
            <v>20731148</v>
          </cell>
          <cell r="AB838">
            <v>20731148</v>
          </cell>
          <cell r="AM838">
            <v>5182787</v>
          </cell>
          <cell r="AQ838" t="str">
            <v>N/A</v>
          </cell>
          <cell r="AR838">
            <v>549</v>
          </cell>
          <cell r="AS838">
            <v>44936</v>
          </cell>
          <cell r="AT838">
            <v>269504924</v>
          </cell>
          <cell r="AU838">
            <v>2541</v>
          </cell>
          <cell r="AV838">
            <v>44966</v>
          </cell>
          <cell r="AW838">
            <v>20731148</v>
          </cell>
          <cell r="AX838" t="str">
            <v>A-02-02-02-008-003-01</v>
          </cell>
          <cell r="AY838" t="str">
            <v>SERVICIOS DE CONSULTORÍA EN ADMINISTRACIÓN Y SERVICIOS DE GESTIÓN; SERVICIOS DE TECNOLOGÍA DE LA INFORMACIÓN</v>
          </cell>
          <cell r="AZ838" t="str">
            <v>ASEGURADORA SOLIDARIA DE COLOMBIA</v>
          </cell>
          <cell r="BA838" t="str">
            <v>380-47-994000131900</v>
          </cell>
          <cell r="BB838">
            <v>44966</v>
          </cell>
          <cell r="BC838" t="str">
            <v>CUMPLIMIENTO</v>
          </cell>
          <cell r="BD838">
            <v>25</v>
          </cell>
          <cell r="BE838">
            <v>5182787</v>
          </cell>
          <cell r="BF838">
            <v>44965</v>
          </cell>
          <cell r="BG838">
            <v>44966</v>
          </cell>
          <cell r="BH838">
            <v>45275</v>
          </cell>
          <cell r="BI838">
            <v>44966</v>
          </cell>
          <cell r="BJ838" t="str">
            <v>D. OTRAS PRESTACIONES</v>
          </cell>
          <cell r="BK838" t="str">
            <v>MAURICIO PAEZ VILLALBA</v>
          </cell>
          <cell r="BM838">
            <v>1010178182</v>
          </cell>
          <cell r="BN838" t="str">
            <v>GRUPO DE VERIFICACIÓN Y AUDITORÍA DE CUENTAS</v>
          </cell>
          <cell r="BO838" t="str">
            <v>GESTOR DE OPERACIONES</v>
          </cell>
          <cell r="BP838" t="str">
            <v>KARLA MAYELIS MENGUAL REDONDO</v>
          </cell>
          <cell r="BQ838" t="str">
            <v>TERMINADO</v>
          </cell>
          <cell r="BR838" t="str">
            <v>FEMENINO</v>
          </cell>
          <cell r="BS838" t="str">
            <v>Bogotá</v>
          </cell>
          <cell r="BT838" t="str">
            <v>Cra 7A - 45 94</v>
          </cell>
          <cell r="BU838">
            <v>3202092741</v>
          </cell>
          <cell r="BV838" t="str">
            <v>jmrlamora@hotmail.com</v>
          </cell>
          <cell r="BW838">
            <v>33692</v>
          </cell>
          <cell r="BX838">
            <v>45247</v>
          </cell>
          <cell r="BY838">
            <v>31</v>
          </cell>
          <cell r="BZ838" t="str">
            <v>NUEVA EPS</v>
          </cell>
          <cell r="CA838" t="str">
            <v>COLPENSIONES</v>
          </cell>
          <cell r="CB838" t="str">
            <v>POSITIVA</v>
          </cell>
          <cell r="CC838" t="str">
            <v>ENFERMERIA-ESP EN SISTEMAS DE
GARANTIA DE CALIDAD Y AUDITORIA DE
SERVICIOS DE SALUD</v>
          </cell>
          <cell r="CH838" t="str">
            <v>CO1.PCCNTR.4582367</v>
          </cell>
        </row>
        <row r="839">
          <cell r="C839">
            <v>418</v>
          </cell>
          <cell r="D839" t="str">
            <v>ADRES-CPS-418-2023</v>
          </cell>
          <cell r="E839" t="str">
            <v>CONTRATACION DIRECTA</v>
          </cell>
          <cell r="F839" t="str">
            <v>PRESTACION DE SERVICIOS DE APOYO A LA GESTION</v>
          </cell>
          <cell r="G839" t="str">
            <v>INICIAL</v>
          </cell>
          <cell r="H839">
            <v>45040</v>
          </cell>
          <cell r="I839" t="str">
            <v>SANDRA MARCELA VILLEGAS GALEANO</v>
          </cell>
          <cell r="J839" t="str">
            <v>CC</v>
          </cell>
          <cell r="K839">
            <v>1062677573</v>
          </cell>
          <cell r="L839">
            <v>0</v>
          </cell>
          <cell r="M839" t="str">
            <v>Bogotá</v>
          </cell>
          <cell r="N839" t="str">
            <v>N</v>
          </cell>
          <cell r="O839" t="str">
            <v>N/A</v>
          </cell>
          <cell r="P839" t="str">
            <v>N/A</v>
          </cell>
          <cell r="Q839" t="str">
            <v>N/A</v>
          </cell>
          <cell r="R839">
            <v>45042</v>
          </cell>
          <cell r="S839">
            <v>45291</v>
          </cell>
          <cell r="T839">
            <v>249</v>
          </cell>
          <cell r="U839">
            <v>45291</v>
          </cell>
          <cell r="V839" t="str">
            <v>15 TFTL/TL+4 ME O 6 SES+4 ME</v>
          </cell>
          <cell r="W83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3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839">
            <v>93151501</v>
          </cell>
          <cell r="AA839">
            <v>38460399</v>
          </cell>
          <cell r="AB839">
            <v>38460399</v>
          </cell>
          <cell r="AM839">
            <v>4048463</v>
          </cell>
          <cell r="AQ839" t="str">
            <v>N/A</v>
          </cell>
          <cell r="AR839">
            <v>605</v>
          </cell>
          <cell r="AS839">
            <v>45016</v>
          </cell>
          <cell r="AT839">
            <v>1999940748</v>
          </cell>
          <cell r="AU839">
            <v>6181</v>
          </cell>
          <cell r="AV839">
            <v>45040</v>
          </cell>
          <cell r="AW839">
            <v>38460399</v>
          </cell>
          <cell r="AX839" t="str">
            <v>A-02-02-02-008-003-01</v>
          </cell>
          <cell r="AY839" t="str">
            <v>SERVICIOS DE CONSULTORÍA EN ADMINISTRACIÓN Y SERVICIOS DE GESTIÓN; SERVICIOS DE TECNOLOGÍA DE LA INFORMACIÓN</v>
          </cell>
          <cell r="AZ839" t="str">
            <v>SEGUROS DEL ESTADO</v>
          </cell>
          <cell r="BA839" t="str">
            <v>14-44-101180673</v>
          </cell>
          <cell r="BB839">
            <v>45040</v>
          </cell>
          <cell r="BC839" t="str">
            <v>CUMPLIMIENTO</v>
          </cell>
          <cell r="BD839">
            <v>25</v>
          </cell>
          <cell r="BE839">
            <v>9615099.75</v>
          </cell>
          <cell r="BF839">
            <v>45040</v>
          </cell>
          <cell r="BG839">
            <v>45042</v>
          </cell>
          <cell r="BH839">
            <v>45483</v>
          </cell>
          <cell r="BI839">
            <v>45041</v>
          </cell>
          <cell r="BJ839" t="str">
            <v>D. OTRAS PRESTACIONES</v>
          </cell>
          <cell r="BK839" t="str">
            <v>HEIDY PATRICIA PARRA CHAVARRO</v>
          </cell>
          <cell r="BM839">
            <v>52455010</v>
          </cell>
          <cell r="BN839" t="str">
            <v>GRUPO DE GESTIÓN DE RECONOCIMIENTOS</v>
          </cell>
          <cell r="BO839" t="str">
            <v>GESTOR DE OPERACIONES</v>
          </cell>
          <cell r="BP839" t="str">
            <v>KELLY JHOANA ITURRIAGO TORREGROSA</v>
          </cell>
          <cell r="BQ839" t="str">
            <v>EN EJECUCION</v>
          </cell>
          <cell r="BX839">
            <v>45247</v>
          </cell>
          <cell r="BY839">
            <v>123</v>
          </cell>
        </row>
        <row r="840">
          <cell r="C840">
            <v>825</v>
          </cell>
          <cell r="D840" t="str">
            <v>ADRES-CPS-825-2023</v>
          </cell>
          <cell r="E840" t="str">
            <v>CONTRATACION DIRECTA</v>
          </cell>
          <cell r="F840" t="str">
            <v>PRESTACION DE SERVICIOS DE APOYO A LA GESTION</v>
          </cell>
          <cell r="G840" t="str">
            <v>CESION</v>
          </cell>
          <cell r="H840">
            <v>45126</v>
          </cell>
          <cell r="I840" t="str">
            <v>SANDRA MILENA GARCIA JIMENEZ</v>
          </cell>
          <cell r="J840" t="str">
            <v>CC</v>
          </cell>
          <cell r="K840">
            <v>1013602731</v>
          </cell>
          <cell r="L840">
            <v>8</v>
          </cell>
          <cell r="M840" t="str">
            <v>Bogotá</v>
          </cell>
          <cell r="N840" t="str">
            <v>N</v>
          </cell>
          <cell r="O840" t="str">
            <v>N/A</v>
          </cell>
          <cell r="P840" t="str">
            <v>N/A</v>
          </cell>
          <cell r="Q840" t="str">
            <v>N/A</v>
          </cell>
          <cell r="R840">
            <v>45126</v>
          </cell>
          <cell r="S840">
            <v>45291</v>
          </cell>
          <cell r="T840">
            <v>165</v>
          </cell>
          <cell r="U840">
            <v>45291</v>
          </cell>
          <cell r="V840" t="str">
            <v>15 TFTL/TL+4 ME O 6 SES+4 ME</v>
          </cell>
          <cell r="W840"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40"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840">
            <v>93151501</v>
          </cell>
          <cell r="AA840">
            <v>0</v>
          </cell>
          <cell r="AB840">
            <v>0</v>
          </cell>
          <cell r="AE840">
            <v>45126</v>
          </cell>
          <cell r="AF840">
            <v>24560675.199999999</v>
          </cell>
          <cell r="AM840">
            <v>4048463</v>
          </cell>
          <cell r="AQ840" t="str">
            <v>N/A</v>
          </cell>
          <cell r="AR840">
            <v>736</v>
          </cell>
          <cell r="AS840">
            <v>45065</v>
          </cell>
          <cell r="AT840">
            <v>651802543</v>
          </cell>
          <cell r="AU840">
            <v>12924</v>
          </cell>
          <cell r="AV840">
            <v>45126</v>
          </cell>
          <cell r="AW840">
            <v>24560675.199999999</v>
          </cell>
          <cell r="AX840" t="str">
            <v>A-02-02-02-008-003-01</v>
          </cell>
          <cell r="AY840" t="str">
            <v>SERVICIOS DE CONSULTORÍA EN ADMINISTRACIÓN Y SERVICIOS DE GESTIÓN; SERVICIOS DE TECNOLOGÍA DE LA INFORMACIÓN</v>
          </cell>
          <cell r="AZ840" t="str">
            <v>ASEGURADORA SOLIDARIA DE COLOMBIA</v>
          </cell>
          <cell r="BA840" t="str">
            <v>380-47-994000137051</v>
          </cell>
          <cell r="BB840">
            <v>45126</v>
          </cell>
          <cell r="BC840" t="str">
            <v>CUMPLIMIENTO</v>
          </cell>
          <cell r="BD840">
            <v>25</v>
          </cell>
          <cell r="BE840">
            <v>0</v>
          </cell>
          <cell r="BF840">
            <v>45126</v>
          </cell>
          <cell r="BG840">
            <v>45126</v>
          </cell>
          <cell r="BH840">
            <v>45477</v>
          </cell>
          <cell r="BI840">
            <v>45127</v>
          </cell>
          <cell r="BJ840" t="str">
            <v>D. OTRAS PRESTACIONES</v>
          </cell>
          <cell r="BK840" t="str">
            <v>RENA LISAG MORALES HERNANDEZ</v>
          </cell>
          <cell r="BL840"/>
          <cell r="BM840">
            <v>53139056</v>
          </cell>
          <cell r="BN840" t="str">
            <v>GRUPO DE GESTIÓN DE RECONOCIMIENTOS</v>
          </cell>
          <cell r="BO840" t="str">
            <v>GESTOR DE OPERACIONES</v>
          </cell>
          <cell r="BP840" t="str">
            <v>MARIA CAROLINA CARDENAS RAMOS</v>
          </cell>
          <cell r="BQ840" t="str">
            <v>EN EJECUCION</v>
          </cell>
          <cell r="BX840">
            <v>45247</v>
          </cell>
        </row>
        <row r="841">
          <cell r="C841">
            <v>940</v>
          </cell>
          <cell r="D841" t="str">
            <v>ADRES-CPS-940-2023</v>
          </cell>
          <cell r="E841" t="str">
            <v>CONTRATACION DIRECTA</v>
          </cell>
          <cell r="F841" t="str">
            <v>PRESTACION DE SERVICIOS PROFESIONALES</v>
          </cell>
          <cell r="G841" t="str">
            <v>INICIAL</v>
          </cell>
          <cell r="H841">
            <v>45176</v>
          </cell>
          <cell r="I841" t="str">
            <v>SANDRA MILENA MONTILLA FERNÁNDEZ</v>
          </cell>
          <cell r="J841" t="str">
            <v>CC</v>
          </cell>
          <cell r="K841">
            <v>52754306</v>
          </cell>
          <cell r="L841">
            <v>3</v>
          </cell>
          <cell r="M841" t="str">
            <v>Bogotá</v>
          </cell>
          <cell r="N841" t="str">
            <v>N</v>
          </cell>
          <cell r="O841" t="str">
            <v>N/A</v>
          </cell>
          <cell r="P841" t="str">
            <v>N/A</v>
          </cell>
          <cell r="Q841" t="str">
            <v>N/A</v>
          </cell>
          <cell r="R841">
            <v>45177</v>
          </cell>
          <cell r="S841">
            <v>45291</v>
          </cell>
          <cell r="T841">
            <v>114</v>
          </cell>
          <cell r="U841">
            <v>45291</v>
          </cell>
          <cell r="V841" t="str">
            <v>13 TP+25 MEP</v>
          </cell>
          <cell r="W84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41" t="str">
            <v xml:space="preserve">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coordinador.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6. Asistir oportunamente a todas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 </v>
          </cell>
          <cell r="Z841">
            <v>93151501</v>
          </cell>
          <cell r="AA841">
            <v>25913935</v>
          </cell>
          <cell r="AB841">
            <v>25913935</v>
          </cell>
          <cell r="AQ841" t="str">
            <v>N/A</v>
          </cell>
          <cell r="AR841">
            <v>859</v>
          </cell>
          <cell r="AS841">
            <v>45154</v>
          </cell>
          <cell r="AT841">
            <v>25913935</v>
          </cell>
          <cell r="AU841">
            <v>23618</v>
          </cell>
          <cell r="AV841">
            <v>45176</v>
          </cell>
          <cell r="AW841">
            <v>25913935</v>
          </cell>
          <cell r="AX841" t="str">
            <v>A-02-02-02-008-003-01</v>
          </cell>
          <cell r="AY841" t="str">
            <v>SERVICIOS DE CONSULTORÍA EN ADMINISTRACIÓN Y SERVICIOS DE GESTIÓN; SERVICIOS DE TECNOLOGÍA DE LA INFORMACIÓN</v>
          </cell>
          <cell r="AZ841" t="str">
            <v>SEGUROS DEL ESTADO</v>
          </cell>
          <cell r="BA841" t="str">
            <v>14-44-101192498</v>
          </cell>
          <cell r="BB841">
            <v>45176</v>
          </cell>
          <cell r="BC841" t="str">
            <v>CUMPLIMIENTO</v>
          </cell>
          <cell r="BD841">
            <v>25</v>
          </cell>
          <cell r="BE841">
            <v>6478483.75</v>
          </cell>
          <cell r="BF841">
            <v>45176</v>
          </cell>
          <cell r="BG841">
            <v>45177</v>
          </cell>
          <cell r="BH841">
            <v>45483</v>
          </cell>
          <cell r="BI841">
            <v>45177</v>
          </cell>
          <cell r="BJ841" t="str">
            <v>D. OTRAS PRESTACIONES</v>
          </cell>
          <cell r="BK841" t="str">
            <v>LUISA FERNANDA DIAZ GONZALEZ</v>
          </cell>
          <cell r="BM841">
            <v>1032399404</v>
          </cell>
          <cell r="BN841" t="str">
            <v>D. OTRAS PRESTACIONES</v>
          </cell>
          <cell r="BO841" t="str">
            <v>GESTOR DE OPERACIONES</v>
          </cell>
          <cell r="BP841" t="str">
            <v>ESPERANZA RODRIGUEZ ROLDAN</v>
          </cell>
          <cell r="BQ841" t="str">
            <v>EN EJECUCION</v>
          </cell>
          <cell r="BR841" t="str">
            <v>FEMENINO</v>
          </cell>
        </row>
        <row r="842">
          <cell r="C842">
            <v>656</v>
          </cell>
          <cell r="D842" t="str">
            <v>ADRES-CPS-656-2023</v>
          </cell>
          <cell r="E842" t="str">
            <v>CONTRATACION DIRECTA</v>
          </cell>
          <cell r="F842" t="str">
            <v>PRESTACION DE SERVICIOS PROFESIONALES</v>
          </cell>
          <cell r="G842" t="str">
            <v>INICIAL</v>
          </cell>
          <cell r="H842">
            <v>45078</v>
          </cell>
          <cell r="I842" t="str">
            <v>SANDRA MILENA SALGADO RINCON</v>
          </cell>
          <cell r="J842" t="str">
            <v>CC</v>
          </cell>
          <cell r="K842">
            <v>35528261</v>
          </cell>
          <cell r="L842">
            <v>0</v>
          </cell>
          <cell r="N842" t="str">
            <v>N</v>
          </cell>
          <cell r="O842" t="str">
            <v>N/A</v>
          </cell>
          <cell r="P842" t="str">
            <v>N/A</v>
          </cell>
          <cell r="Q842" t="str">
            <v>N/A</v>
          </cell>
          <cell r="R842">
            <v>45079</v>
          </cell>
          <cell r="S842">
            <v>45291</v>
          </cell>
          <cell r="T842">
            <v>212</v>
          </cell>
          <cell r="U842">
            <v>45291</v>
          </cell>
          <cell r="V842" t="str">
            <v>13 TP+25 MEP</v>
          </cell>
          <cell r="W842"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84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842">
            <v>93151501</v>
          </cell>
          <cell r="AA842">
            <v>41462296</v>
          </cell>
          <cell r="AB842">
            <v>41462296</v>
          </cell>
          <cell r="AM842">
            <v>5182787</v>
          </cell>
          <cell r="AQ842" t="str">
            <v>N/A</v>
          </cell>
          <cell r="AR842">
            <v>735</v>
          </cell>
          <cell r="AS842">
            <v>45065</v>
          </cell>
          <cell r="AT842">
            <v>1368255768</v>
          </cell>
          <cell r="AU842">
            <v>9993</v>
          </cell>
          <cell r="AV842">
            <v>45078</v>
          </cell>
          <cell r="AW842">
            <v>41462296</v>
          </cell>
          <cell r="AX842" t="str">
            <v>A-02-02-02-008-003-01</v>
          </cell>
          <cell r="AY842" t="str">
            <v>SERVICIOS DE CONSULTORÍA EN ADMINISTRACIÓN Y SERVICIOS DE GESTIÓN; SERVICIOS DE TECNOLOGÍA DE LA INFORMACIÓN</v>
          </cell>
          <cell r="AZ842" t="str">
            <v>SEGUROS DEL ESTADO</v>
          </cell>
          <cell r="BA842" t="str">
            <v>14-44-101183747</v>
          </cell>
          <cell r="BB842">
            <v>45078</v>
          </cell>
          <cell r="BC842" t="str">
            <v>CUMPLIMIENTO</v>
          </cell>
          <cell r="BD842">
            <v>25</v>
          </cell>
          <cell r="BE842">
            <v>10365574</v>
          </cell>
          <cell r="BF842">
            <v>45078</v>
          </cell>
          <cell r="BG842">
            <v>45078</v>
          </cell>
          <cell r="BH842">
            <v>45483</v>
          </cell>
          <cell r="BI842">
            <v>45079</v>
          </cell>
          <cell r="BJ842" t="str">
            <v>D. OTRAS PRESTACIONES</v>
          </cell>
          <cell r="BK842" t="str">
            <v>RENA LISAG MORALES HERNANDEZ</v>
          </cell>
          <cell r="BL842"/>
          <cell r="BM842">
            <v>53139056</v>
          </cell>
          <cell r="BN842" t="str">
            <v>GRUPO DE GESTIÓN DE RECONOCIMIENTOS</v>
          </cell>
          <cell r="BO842" t="str">
            <v>GESTOR DE OPERACIONES</v>
          </cell>
          <cell r="BP842" t="str">
            <v>JENNY CAROLINA GARCIA VARON</v>
          </cell>
          <cell r="BQ842" t="str">
            <v>EN EJECUCION</v>
          </cell>
        </row>
        <row r="843">
          <cell r="C843">
            <v>756</v>
          </cell>
          <cell r="D843" t="str">
            <v>ADRES-CPS-756-2023</v>
          </cell>
          <cell r="E843" t="str">
            <v>CONTRATACION DIRECTA</v>
          </cell>
          <cell r="F843" t="str">
            <v>PRESTACION DE SERVICIOS DE APOYO A LA GESTION</v>
          </cell>
          <cell r="G843" t="str">
            <v>INICIAL</v>
          </cell>
          <cell r="H843">
            <v>45092</v>
          </cell>
          <cell r="I843" t="str">
            <v>SANDRA PAOLA BENITEZ LEON</v>
          </cell>
          <cell r="J843" t="str">
            <v>CC</v>
          </cell>
          <cell r="K843">
            <v>1033770940</v>
          </cell>
          <cell r="L843">
            <v>2</v>
          </cell>
          <cell r="N843" t="str">
            <v>N</v>
          </cell>
          <cell r="O843" t="str">
            <v>N/A</v>
          </cell>
          <cell r="P843" t="str">
            <v>N/A</v>
          </cell>
          <cell r="Q843" t="str">
            <v>N/A</v>
          </cell>
          <cell r="R843">
            <v>45098</v>
          </cell>
          <cell r="S843">
            <v>45291</v>
          </cell>
          <cell r="T843">
            <v>193</v>
          </cell>
          <cell r="U843">
            <v>45291</v>
          </cell>
          <cell r="W843" t="str">
            <v>Adelantar las actividades administrativas, operativas y de seguimiento requeridas por el grupo de Representación Judicial para el cumplimiento de los objetivos, metas y requerimientos, relacionados directamente con gestión del grupo</v>
          </cell>
          <cell r="X843" t="str">
            <v>1. Apoyar en el seguimiento a objetivos, metas e indicadores de los planes, proyectos y procesos
institucionales, de conformidad con la estrategia y el plan de acción de la dependencia.
2. Apoyar en la proyección, generación o consolidación de los reportes e informes que deba
presentar la Oficina Asesora Jurídica, tanto internos como a entes externos.
3. Apoyar a la Coordinación Judicial en el cumplimiento de los requisitos del Sistema Integrado de
Gestión Institucional, procesos, procedimientos e instructivos, la implementación de puntos de
control, acciones preventivas y correctivas.
4. Apoyar las actividades de control y seguimiento al trámite oportuno de actualización de bases
de datos y sistemas de información por parte de los apoderados.
5. Apoyar con el seguimiento al cumplimiento de los plazos establecidos en las actividades de
responsabilidad del Grupo de Representación Judicial.
6. Apoyar con la elaboración de documentos que deban ser proferidos por el Grupo de
Representación Judicial.
7. Asistir a las convocatorias de reuniones que realice el supervisor del contrato y todas aquellas
en las que se requiera de su presencia en la entidad.
8. Cumplir con las demás actividades que se deriven del objeto y naturaleza del presente contrato.</v>
          </cell>
          <cell r="Z843">
            <v>80121706</v>
          </cell>
          <cell r="AA843">
            <v>32000000</v>
          </cell>
          <cell r="AB843">
            <v>32000000</v>
          </cell>
          <cell r="AM843">
            <v>4000000</v>
          </cell>
          <cell r="AQ843" t="str">
            <v>N/A</v>
          </cell>
          <cell r="AR843">
            <v>675</v>
          </cell>
          <cell r="AS843">
            <v>45057</v>
          </cell>
          <cell r="AT843">
            <v>32000000</v>
          </cell>
          <cell r="AU843">
            <v>10179</v>
          </cell>
          <cell r="AV843">
            <v>45093</v>
          </cell>
          <cell r="AW843">
            <v>32000000</v>
          </cell>
          <cell r="AX843" t="str">
            <v>A-02-02-02-008-002-01</v>
          </cell>
          <cell r="AY843" t="str">
            <v>SERVICIOS JURÍDICOS</v>
          </cell>
          <cell r="AZ843" t="str">
            <v>ASEGURADORA SOLIDARIA DE COLOMBIA</v>
          </cell>
          <cell r="BA843" t="str">
            <v>340-47-994000045906</v>
          </cell>
          <cell r="BB843">
            <v>45092</v>
          </cell>
          <cell r="BC843" t="str">
            <v>CUMPLIMIENTO</v>
          </cell>
          <cell r="BD843">
            <v>25</v>
          </cell>
          <cell r="BE843">
            <v>8000000</v>
          </cell>
          <cell r="BF843">
            <v>45092</v>
          </cell>
          <cell r="BG843">
            <v>45093</v>
          </cell>
          <cell r="BH843">
            <v>45483</v>
          </cell>
          <cell r="BI843">
            <v>45098</v>
          </cell>
          <cell r="BJ843" t="str">
            <v>O. ASESORA JURIDICA</v>
          </cell>
          <cell r="BK843" t="str">
            <v>CRISTIAN DAVID PAEZ PAEZ</v>
          </cell>
          <cell r="BM843">
            <v>1049614764</v>
          </cell>
          <cell r="BN843" t="str">
            <v>GRUPO DE REPRESENTACION JUDICIAL</v>
          </cell>
          <cell r="BO843" t="str">
            <v>GESTOR DE OPERACIONES</v>
          </cell>
          <cell r="BP843" t="str">
            <v>KELLY JHOANA ITURRIAGO TORREGROSA</v>
          </cell>
          <cell r="BQ843" t="str">
            <v>EN EJECUCION</v>
          </cell>
        </row>
        <row r="844">
          <cell r="C844">
            <v>813</v>
          </cell>
          <cell r="D844" t="str">
            <v>ADRES-CPS-813-2023</v>
          </cell>
          <cell r="E844" t="str">
            <v>CONTRATACION DIRECTA</v>
          </cell>
          <cell r="F844" t="str">
            <v>PRESTACION DE SERVICIOS DE APOYO A LA GESTION</v>
          </cell>
          <cell r="G844" t="str">
            <v>INICIAL</v>
          </cell>
          <cell r="H844">
            <v>45104</v>
          </cell>
          <cell r="I844" t="str">
            <v>SANDRA PAOLA SIMBAQUEBA PESCADOR</v>
          </cell>
          <cell r="J844" t="str">
            <v>CC</v>
          </cell>
          <cell r="K844">
            <v>1033718342</v>
          </cell>
          <cell r="L844">
            <v>8</v>
          </cell>
          <cell r="N844" t="str">
            <v>N</v>
          </cell>
          <cell r="O844" t="str">
            <v>N/A</v>
          </cell>
          <cell r="P844" t="str">
            <v>N/A</v>
          </cell>
          <cell r="Q844" t="str">
            <v>N/A</v>
          </cell>
          <cell r="R844">
            <v>45106</v>
          </cell>
          <cell r="S844">
            <v>45291</v>
          </cell>
          <cell r="T844">
            <v>185</v>
          </cell>
          <cell r="U844">
            <v>45291</v>
          </cell>
          <cell r="V844" t="str">
            <v>15 TFTL/TL+4 ME O 6 SES+4 ME</v>
          </cell>
          <cell r="W844" t="str">
            <v>Adelantar las actividades administrativas y operativas requeridas por la Oficina Asesora Jurídica para el cumplimiento de la gestión de la Administradora de los Recursos del Sistema General de Seguridad Social en Salud – ADRES</v>
          </cell>
          <cell r="X844" t="str">
            <v>1. Recibir el reparto asignado a prejudicial, esto es, peticiones, procesos judiciales para ser analizados en el marco del Comité, solicitudes de conciliación y procesos pagados para análisis de repetición, y distribuirlo a través del Sistema de Gestión Documental dispuesto por la entidad, para su consecuente trámite. 2. Consignar el reparto y distribución de asuntos a cargo del grupo, en la base de reparto dispuesta por la supervisión. 3. Diligenciar el calendario de audiencias del grupo prejudicial en aras de prevenir inasistencias. 4. Enviar alertas a los apoderados, asociadas a la asistencia de audiencias con copia al supervisor con tres (3) días hábiles de antelación. 5. Elaborar los poderes para que los apoderados ejerzan la defensa extrajudicial de la Entidad y tramitarlos ante el jefe de la Oficina Asesora Jurídica previo visto bueno del supervisor del contrato. 6. Remitir alertas de vencimientos de la elaboración de fichas con cinco (5) días de antelación, teniendo en cuenta que una vez se hace el reparto, el apoderado cuenta con quince (15) días hábiles para su elaboración. 7. Diligenciar las respectivas bases de datos o aplicativos para efectos del seguimiento y control de las conciliaciones prejudiciales o judiciales, derechos de petición, reclamaciones administrativas y demás asuntos relacionados con la defensa extrajudicial de la Entidad. 8. Una vez se efectúen las convocatorias a las sesiones del Comité de Conciliación se deberá diligenciar en la base de reparto y seguimiento de la secretaría técnica cada uno de los asuntos estudiados con la decisión emitida. 9. Apoyar la elaboración de informes, requerimientos y demás solicitudes que versen sobre datos estadísticos de las conciliaciones y reclamaciones administrativas, así como demás requerimientos de conocimiento de la defensa prejudicial. 10. Remitir al supervisor del contrato un informe contentivo de los vencimientos de términos en la presentación de fichas, relacionando las causales, inasistencias a audiencias y demás actuaciones que generen riesgo en la defensa de los intereses de la ADRES. 11. Apoyar la elaboración de las convocatorias del Comité de conciliación y radicarlas en el Orfeo. 12. Apoyar la distribución de certificaciones dentro de los dos días hábiles siguientes a cada sesión de Comité de Conciliación. 13. Asistir a las convocatorias de reuniones que realice el supervisor del contrato y todas aquellas en las que se requiera de su presencia en la entidad 14. Cumplir con las demás actividades que se deriven del objeto y naturaleza del presente contrato.</v>
          </cell>
          <cell r="Z844">
            <v>80121706</v>
          </cell>
          <cell r="AA844">
            <v>28000000</v>
          </cell>
          <cell r="AB844">
            <v>28000000</v>
          </cell>
          <cell r="AM844">
            <v>4000000</v>
          </cell>
          <cell r="AQ844" t="str">
            <v>N/A</v>
          </cell>
          <cell r="AR844">
            <v>805</v>
          </cell>
          <cell r="AS844">
            <v>45083</v>
          </cell>
          <cell r="AT844">
            <v>28000000</v>
          </cell>
          <cell r="AU844">
            <v>10581</v>
          </cell>
          <cell r="AV844">
            <v>45105</v>
          </cell>
          <cell r="AW844">
            <v>28000000</v>
          </cell>
          <cell r="AX844" t="str">
            <v>A-02-02-02-008-002-01</v>
          </cell>
          <cell r="AY844" t="str">
            <v>SERVICIOS JURÍDICOS</v>
          </cell>
          <cell r="AZ844" t="str">
            <v>SEGUROS DEL ESTADO</v>
          </cell>
          <cell r="BA844" t="str">
            <v>21-46-101070354</v>
          </cell>
          <cell r="BB844">
            <v>45093</v>
          </cell>
          <cell r="BC844" t="str">
            <v>CUMPLIMIENTO</v>
          </cell>
          <cell r="BD844">
            <v>25</v>
          </cell>
          <cell r="BE844">
            <v>7000000</v>
          </cell>
          <cell r="BF844">
            <v>45097</v>
          </cell>
          <cell r="BG844">
            <v>45106</v>
          </cell>
          <cell r="BH844">
            <v>45473</v>
          </cell>
          <cell r="BI844">
            <v>45106</v>
          </cell>
          <cell r="BJ844" t="str">
            <v>O. ASESORA JURIDICA</v>
          </cell>
          <cell r="BK844" t="str">
            <v>YEIMY JOHANA AFRICANO MARTINEZ-KAREN LORENA GONZALEZ LOBO RAD 20236400052593 DEL 17 DE AGOSTO AL 31 DE AGOSTO DE 2023</v>
          </cell>
          <cell r="BM844">
            <v>1026270498</v>
          </cell>
          <cell r="BP844" t="str">
            <v>JUAN CAMILO MARTINEZ RODRIGUEZ</v>
          </cell>
          <cell r="BQ844" t="str">
            <v>EN EJECUCION</v>
          </cell>
        </row>
        <row r="845">
          <cell r="C845">
            <v>18</v>
          </cell>
          <cell r="D845" t="str">
            <v>ADRES-CPS-018-2023</v>
          </cell>
          <cell r="E845" t="str">
            <v>CONTRATACION DIRECTA</v>
          </cell>
          <cell r="F845" t="str">
            <v>PRESTACION DE SERVICIOS PROFESIONALES</v>
          </cell>
          <cell r="G845" t="str">
            <v>INICIAL</v>
          </cell>
          <cell r="H845">
            <v>44942</v>
          </cell>
          <cell r="I845" t="str">
            <v>MARIA JOSE MURGAS ROBLES</v>
          </cell>
          <cell r="J845" t="str">
            <v>CC</v>
          </cell>
          <cell r="K845">
            <v>1065658800</v>
          </cell>
          <cell r="L845">
            <v>8</v>
          </cell>
          <cell r="M845" t="str">
            <v>Bogotá</v>
          </cell>
          <cell r="N845" t="str">
            <v>N</v>
          </cell>
          <cell r="O845" t="str">
            <v>N/A</v>
          </cell>
          <cell r="P845" t="str">
            <v>N/A</v>
          </cell>
          <cell r="Q845" t="str">
            <v>N/A</v>
          </cell>
          <cell r="R845">
            <v>44943</v>
          </cell>
          <cell r="S845">
            <v>45062</v>
          </cell>
          <cell r="T845">
            <v>119</v>
          </cell>
          <cell r="U845">
            <v>45062</v>
          </cell>
          <cell r="V845" t="str">
            <v>11 TP+E+11 MEP</v>
          </cell>
          <cell r="W845"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845"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845">
            <v>106</v>
          </cell>
          <cell r="Z845">
            <v>80121700</v>
          </cell>
          <cell r="AA845">
            <v>27904000</v>
          </cell>
          <cell r="AB845">
            <v>27904000</v>
          </cell>
          <cell r="AM845">
            <v>6976000</v>
          </cell>
          <cell r="AQ845" t="str">
            <v>N/A</v>
          </cell>
          <cell r="AR845">
            <v>396</v>
          </cell>
          <cell r="AS845">
            <v>44932</v>
          </cell>
          <cell r="AT845">
            <v>167424000</v>
          </cell>
          <cell r="AU845">
            <v>388</v>
          </cell>
          <cell r="AV845">
            <v>44943</v>
          </cell>
          <cell r="AW845">
            <v>27904000</v>
          </cell>
          <cell r="AX845" t="str">
            <v>A-02-02-02-008-002-01</v>
          </cell>
          <cell r="AY845" t="str">
            <v>SERVICIOS JURÍDICOS</v>
          </cell>
          <cell r="AZ845" t="str">
            <v>SEGUROS DEL ESTADO</v>
          </cell>
          <cell r="BA845" t="str">
            <v>33-46-101046155</v>
          </cell>
          <cell r="BB845">
            <v>44942</v>
          </cell>
          <cell r="BC845" t="str">
            <v>CUMPLIMIENTO</v>
          </cell>
          <cell r="BD845">
            <v>25</v>
          </cell>
          <cell r="BE845">
            <v>6976000</v>
          </cell>
          <cell r="BF845">
            <v>44942</v>
          </cell>
          <cell r="BG845">
            <v>44942</v>
          </cell>
          <cell r="BH845">
            <v>45260</v>
          </cell>
          <cell r="BI845">
            <v>44940</v>
          </cell>
          <cell r="BJ845" t="str">
            <v>O. ASESORA JURIDICA</v>
          </cell>
          <cell r="BK845" t="str">
            <v>JULIO EDUARDO RODRIGUEZ ALVARADO</v>
          </cell>
          <cell r="BM845">
            <v>1085251376</v>
          </cell>
          <cell r="BN845" t="str">
            <v>GRUPO DE ACCIONES CONSTITUCIONALES Y DE TUTELA</v>
          </cell>
          <cell r="BO845" t="str">
            <v>COORDINADOR</v>
          </cell>
          <cell r="BP845" t="str">
            <v>KELLY JHOANA ITURRIAGO TORREGROSA</v>
          </cell>
          <cell r="BQ845" t="str">
            <v>TERMINADO</v>
          </cell>
          <cell r="BR845" t="str">
            <v>FEMENINO</v>
          </cell>
          <cell r="BS845" t="str">
            <v>FLORIDABLANCA</v>
          </cell>
          <cell r="BT845" t="str">
            <v>CLL 147 No 25-86 T 2 Apto 601 CONJUNTO CERROS DEL CAMPESTRE</v>
          </cell>
          <cell r="BU845"/>
          <cell r="BV845" t="str">
            <v>marymurgas01@hotmail.com</v>
          </cell>
          <cell r="BW845">
            <v>34213</v>
          </cell>
          <cell r="BX845">
            <v>45247</v>
          </cell>
          <cell r="BY845">
            <v>30</v>
          </cell>
          <cell r="BZ845" t="str">
            <v>NUEVA EPS</v>
          </cell>
          <cell r="CA845" t="str">
            <v>COLPENSIONES</v>
          </cell>
          <cell r="CB845" t="str">
            <v>POSITIVA</v>
          </cell>
          <cell r="CC845" t="str">
            <v xml:space="preserve">ABOGADA-ESP EN DERECHO
ADMINISTRATIVO </v>
          </cell>
          <cell r="CH845" t="str">
            <v>CO1.PCCNTR.4398461</v>
          </cell>
        </row>
        <row r="846">
          <cell r="C846">
            <v>869</v>
          </cell>
          <cell r="D846" t="str">
            <v>ADRES-CPS-869-2023</v>
          </cell>
          <cell r="E846" t="str">
            <v>CONTRATACION DIRECTA</v>
          </cell>
          <cell r="F846" t="str">
            <v>PRESTACION DE SERVICIOS PROFESIONALES</v>
          </cell>
          <cell r="G846" t="str">
            <v>INICIAL</v>
          </cell>
          <cell r="H846">
            <v>45098</v>
          </cell>
          <cell r="I846" t="str">
            <v>SANDRA PATRICIA AGUDELO CAMARGO</v>
          </cell>
          <cell r="J846" t="str">
            <v>CC</v>
          </cell>
          <cell r="K846">
            <v>1073154042</v>
          </cell>
          <cell r="L846">
            <v>7</v>
          </cell>
          <cell r="N846" t="str">
            <v>N</v>
          </cell>
          <cell r="O846" t="str">
            <v>N/A</v>
          </cell>
          <cell r="P846" t="str">
            <v>N/A</v>
          </cell>
          <cell r="Q846" t="str">
            <v>N/A</v>
          </cell>
          <cell r="R846">
            <v>45100</v>
          </cell>
          <cell r="S846">
            <v>45291</v>
          </cell>
          <cell r="T846">
            <v>191</v>
          </cell>
          <cell r="U846">
            <v>45291</v>
          </cell>
          <cell r="V846" t="str">
            <v>13 TP+25 MEP</v>
          </cell>
          <cell r="W846"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846"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846">
            <v>93151501</v>
          </cell>
          <cell r="AA846">
            <v>36279509</v>
          </cell>
          <cell r="AB846">
            <v>36279509</v>
          </cell>
          <cell r="AM846">
            <v>5182787</v>
          </cell>
          <cell r="AQ846" t="str">
            <v>N/A</v>
          </cell>
          <cell r="AR846">
            <v>687</v>
          </cell>
          <cell r="AS846">
            <v>45062</v>
          </cell>
          <cell r="AT846">
            <v>943267234</v>
          </cell>
          <cell r="AU846">
            <v>10250</v>
          </cell>
          <cell r="AV846">
            <v>45099</v>
          </cell>
          <cell r="AW846">
            <v>36279509</v>
          </cell>
          <cell r="AX846" t="str">
            <v>A-02-02-02-008-003-01</v>
          </cell>
          <cell r="AY846" t="str">
            <v>SERVICIOS DE CONSULTORÍA EN ADMINISTRACIÓN Y SERVICIOS DE GESTIÓN; SERVICIOS DE TECNOLOGÍA DE LA INFORMACIÓN</v>
          </cell>
          <cell r="AZ846" t="str">
            <v>SEGUROS DEL ESTADO</v>
          </cell>
          <cell r="BA846" t="str">
            <v>14-44-101185849</v>
          </cell>
          <cell r="BB846">
            <v>45099</v>
          </cell>
          <cell r="BC846" t="str">
            <v>CUMPLIMIENTO</v>
          </cell>
          <cell r="BD846">
            <v>25</v>
          </cell>
          <cell r="BE846">
            <v>9069877.25</v>
          </cell>
          <cell r="BF846">
            <v>45098</v>
          </cell>
          <cell r="BG846">
            <v>45099</v>
          </cell>
          <cell r="BH846">
            <v>45498</v>
          </cell>
          <cell r="BI846">
            <v>45100</v>
          </cell>
          <cell r="BJ846" t="str">
            <v>D. OTRAS PRESTACIONES</v>
          </cell>
          <cell r="BK846" t="str">
            <v>WILSON RUBIEL VELASQUEZ CASTAÑEDA-MAYRA ALEJANDRA PEREZ BEJARANO RAD 20236400054983 A PARTIR DEL 1 DE SEPTIEMBRE</v>
          </cell>
          <cell r="BM846">
            <v>79541341</v>
          </cell>
          <cell r="BN846" t="str">
            <v>GRUPO DE VALIDACIÓN DE RESULTADOS DE AUDITORÍA</v>
          </cell>
          <cell r="BO846" t="str">
            <v>GESTOR DE OPERACIONES</v>
          </cell>
          <cell r="BP846" t="str">
            <v>JENNY CAROLINA GARCIA VARON</v>
          </cell>
          <cell r="BQ846" t="str">
            <v>EN EJECUCION</v>
          </cell>
        </row>
        <row r="847">
          <cell r="C847">
            <v>497</v>
          </cell>
          <cell r="D847" t="str">
            <v>ADRES-CPS-497-2023</v>
          </cell>
          <cell r="E847" t="str">
            <v>CONTRATACION DIRECTA</v>
          </cell>
          <cell r="F847" t="str">
            <v>PRESTACION DE SERVICIOS DE APOYO A LA GESTION</v>
          </cell>
          <cell r="G847" t="str">
            <v>INICIAL</v>
          </cell>
          <cell r="H847">
            <v>45057</v>
          </cell>
          <cell r="I847" t="str">
            <v>SANDRA STELLA GARCIA NARVAEZ</v>
          </cell>
          <cell r="J847" t="str">
            <v>CC</v>
          </cell>
          <cell r="K847">
            <v>52051737</v>
          </cell>
          <cell r="L847">
            <v>7</v>
          </cell>
          <cell r="M847" t="str">
            <v>Bogotá</v>
          </cell>
          <cell r="N847" t="str">
            <v>N</v>
          </cell>
          <cell r="O847" t="str">
            <v>N/A</v>
          </cell>
          <cell r="P847" t="str">
            <v>N/A</v>
          </cell>
          <cell r="Q847" t="str">
            <v>N/A</v>
          </cell>
          <cell r="R847">
            <v>45062</v>
          </cell>
          <cell r="S847">
            <v>45291</v>
          </cell>
          <cell r="T847">
            <v>229</v>
          </cell>
          <cell r="U847">
            <v>45291</v>
          </cell>
          <cell r="V847" t="str">
            <v>15 TFTL/TL+4 ME O 6 SES+4 ME</v>
          </cell>
          <cell r="W847"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47"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847">
            <v>93151501</v>
          </cell>
          <cell r="AA847">
            <v>38460399</v>
          </cell>
          <cell r="AB847">
            <v>38460399</v>
          </cell>
          <cell r="AM847">
            <v>4048463</v>
          </cell>
          <cell r="AQ847" t="str">
            <v>N/A</v>
          </cell>
          <cell r="AR847">
            <v>605</v>
          </cell>
          <cell r="AS847">
            <v>45016</v>
          </cell>
          <cell r="AT847">
            <v>1999940748</v>
          </cell>
          <cell r="AU847">
            <v>8069</v>
          </cell>
          <cell r="AV847">
            <v>45058</v>
          </cell>
          <cell r="AW847">
            <v>38460399</v>
          </cell>
          <cell r="AX847" t="str">
            <v>A-02-02-02-008-003-01</v>
          </cell>
          <cell r="AY847" t="str">
            <v>SERVICIOS DE CONSULTORÍA EN ADMINISTRACIÓN Y SERVICIOS DE GESTIÓN; SERVICIOS DE TECNOLOGÍA DE LA INFORMACIÓN</v>
          </cell>
          <cell r="AZ847" t="str">
            <v>SEGUROS DEL ESTADO</v>
          </cell>
          <cell r="BA847" t="str">
            <v>14-44-101182083</v>
          </cell>
          <cell r="BB847">
            <v>45058</v>
          </cell>
          <cell r="BC847" t="str">
            <v>CUMPLIMIENTO</v>
          </cell>
          <cell r="BD847">
            <v>25</v>
          </cell>
          <cell r="BE847">
            <v>9615099.75</v>
          </cell>
          <cell r="BF847">
            <v>45057</v>
          </cell>
          <cell r="BG847">
            <v>45062</v>
          </cell>
          <cell r="BH847">
            <v>45478</v>
          </cell>
          <cell r="BI847">
            <v>45059</v>
          </cell>
          <cell r="BJ847" t="str">
            <v>D. OTRAS PRESTACIONES</v>
          </cell>
          <cell r="BK847" t="str">
            <v>CAMILO ALBERTO ALFARO JIMENEZ-EDINSON MAURICIO HERNANDEZ MANRIQUE RAD 20236400060953  A PARTIR DEL 29 DE SEPTIEMBRE AL 20 DE OCTUBRE</v>
          </cell>
          <cell r="BM847">
            <v>1020740232</v>
          </cell>
          <cell r="BN847" t="str">
            <v>GRUPO DE GESTIÓN DE RECONOCIMIENTOS</v>
          </cell>
          <cell r="BO847" t="str">
            <v>GESTOR DE OPERACIONES</v>
          </cell>
          <cell r="BP847" t="str">
            <v>JUAN CAMILO MARTINEZ RODRIGUEZ</v>
          </cell>
          <cell r="BQ847" t="str">
            <v>EN EJECUCION</v>
          </cell>
          <cell r="BX847">
            <v>45247</v>
          </cell>
          <cell r="BY847">
            <v>123</v>
          </cell>
        </row>
        <row r="848">
          <cell r="C848">
            <v>59</v>
          </cell>
          <cell r="D848" t="str">
            <v>ADRES-CPS-059-2023</v>
          </cell>
          <cell r="E848" t="str">
            <v>CONTRATACION DIRECTA</v>
          </cell>
          <cell r="F848" t="str">
            <v>PRESTACION DE SERVICIOS PROFESIONALES</v>
          </cell>
          <cell r="G848" t="str">
            <v>INICIAL</v>
          </cell>
          <cell r="H848">
            <v>44943</v>
          </cell>
          <cell r="I848" t="str">
            <v>EDER DAVID CAMARGO SIMANCA</v>
          </cell>
          <cell r="J848" t="str">
            <v>CC</v>
          </cell>
          <cell r="K848">
            <v>1066573355</v>
          </cell>
          <cell r="L848">
            <v>9</v>
          </cell>
          <cell r="M848" t="str">
            <v>Bogotá</v>
          </cell>
          <cell r="N848" t="str">
            <v>N</v>
          </cell>
          <cell r="O848" t="str">
            <v>N/A</v>
          </cell>
          <cell r="P848" t="str">
            <v>N/A</v>
          </cell>
          <cell r="Q848" t="str">
            <v>N/A</v>
          </cell>
          <cell r="R848">
            <v>44945</v>
          </cell>
          <cell r="S848">
            <v>45064</v>
          </cell>
          <cell r="T848">
            <v>119</v>
          </cell>
          <cell r="U848">
            <v>45064</v>
          </cell>
          <cell r="V848" t="str">
            <v xml:space="preserve"> 12 TP+E+5 ME</v>
          </cell>
          <cell r="W848" t="str">
            <v>Prestar servicios profesionales por sus propios medios con plena autonomía técnica. administrativa y financiera a la Dirección de Gestión de los Recursos Financieros de Salud en los procedimientos relacionados con las operaciones financieras de la ADRES. su contabilidad. la preparación de Estados Financieros. recaudo y tesorería</v>
          </cell>
          <cell r="X848" t="str">
            <v>1. Realizar y asesorar las actividades necesarias para el correcto trámite y registro de las operaciones financieras de la Entidad. 2. Analizar y hacer seguimiento a los reportes que se generen sobre las operaciones y verificarlos contra las cifras de control o la información generada por las diferentes áreas para asegurar la consistencia de la información. 3. Preparar las conciliaciones bancarias y las conciliaciones operativas con las demás áreas según lo establecido en el DeCraeto 1429 de 2016. 4. Hacer seguimiento. análisis. ajustes y generación de los informes para el cierre financiero mensual y demás informes. 5. Realizar y entregar los informes de carácter financiero. estadístico sobre las operaciones financieras de la Entidad y los análisis requeridos para sustentar los estados financieros de la entidad. 6. Verificar los soportes para declaraciones tributarias y presentarlos en debida forma. 7. Proyectar y revisar las comunicaciones relacionadas con las operaciones financieras o de respuesta a los requerimientos de los organismos de control. actores del Sistema General de Seguridad Social en Salud. funcionarios y demás beneficiarios. 8. Efectuar el seguimiento de la información recibida sobre las operaciones financieras y verificar su correcta preparación y registro en la contabilidad de acuerdo con los lineamientos y parámetros establecidos para la ADRES y según las normas de la Contaduría General de la Nación para el sector público. 9. Revisar y validar la información exógena de la Entidad. 10. Verificar y presentar la información necesaria para los certificados de ingresos y retenciones. retención en la fuente. retención de IVA e impuesto de timbre de la entidad. 11. Realizar las recomendaciones y sugerencias que estime pertinentes en las acciones de mejoramiento continuo de los procesos para que se evalúe su conveniencia. 12. Proyectar y presentar los informes y reportes de seguimiento que requiera la Entidad y que estén relacionados con el objeto contractual. 13. Las demás actividades que se deriven del objeto y naturaleza del contrato. que para el efecto le designe la Entidad</v>
          </cell>
          <cell r="Y848">
            <v>70</v>
          </cell>
          <cell r="Z848">
            <v>93151501</v>
          </cell>
          <cell r="AA848">
            <v>24036752</v>
          </cell>
          <cell r="AB848">
            <v>24036752</v>
          </cell>
          <cell r="AM848">
            <v>6009188</v>
          </cell>
          <cell r="AQ848" t="str">
            <v>N/A</v>
          </cell>
          <cell r="AR848">
            <v>488</v>
          </cell>
          <cell r="AS848">
            <v>44936</v>
          </cell>
          <cell r="AT848">
            <v>24036752</v>
          </cell>
          <cell r="AU848">
            <v>407</v>
          </cell>
          <cell r="AV848">
            <v>44944</v>
          </cell>
          <cell r="AW848">
            <v>24036752</v>
          </cell>
          <cell r="AX848" t="str">
            <v>A-02-02-02-008- 003-09</v>
          </cell>
          <cell r="AY848" t="str">
            <v>OTROS SERVICIOS PROFESIONALES Y TÉCNICOS N.C.P</v>
          </cell>
          <cell r="AZ848" t="str">
            <v>SEGUROS DEL ESTADO</v>
          </cell>
          <cell r="BA848" t="str">
            <v>25-46-101024774</v>
          </cell>
          <cell r="BB848">
            <v>44944</v>
          </cell>
          <cell r="BC848" t="str">
            <v>CUMPLIMIENTO</v>
          </cell>
          <cell r="BD848">
            <v>25</v>
          </cell>
          <cell r="BE848">
            <v>6009188</v>
          </cell>
          <cell r="BF848">
            <v>44944</v>
          </cell>
          <cell r="BG848">
            <v>44944</v>
          </cell>
          <cell r="BH848">
            <v>45261</v>
          </cell>
          <cell r="BI848">
            <v>44945</v>
          </cell>
          <cell r="BJ848" t="str">
            <v>D. DE GESTION DE LOS RECURSOS FINANCIEROS DE LA SALUD</v>
          </cell>
          <cell r="BK848" t="str">
            <v>MARIA MARGARITA BRAVO ROBAYO</v>
          </cell>
          <cell r="BL848"/>
          <cell r="BM848">
            <v>39740635</v>
          </cell>
          <cell r="BN848" t="str">
            <v>GRUPO DE GESTION CONTABLE Y CONTROL DE RECURSOS</v>
          </cell>
          <cell r="BO848" t="str">
            <v>GESTOR DE OPERACIONES</v>
          </cell>
          <cell r="BP848" t="str">
            <v>LAURA SANCHEZ SANTAMARIA</v>
          </cell>
          <cell r="BQ848" t="str">
            <v>TERMINADO</v>
          </cell>
          <cell r="BR848" t="str">
            <v>MASCULINO</v>
          </cell>
          <cell r="BS848" t="str">
            <v>Bogotá</v>
          </cell>
          <cell r="BT848" t="str">
            <v>Cll 78F No 105-30 Apto 202 Garces Navas</v>
          </cell>
          <cell r="BU848">
            <v>3222167425</v>
          </cell>
          <cell r="BV848" t="str">
            <v>eder.camargo07@gmail.com</v>
          </cell>
          <cell r="BW848">
            <v>33854</v>
          </cell>
          <cell r="BX848">
            <v>45247</v>
          </cell>
          <cell r="BY848">
            <v>31</v>
          </cell>
          <cell r="BZ848" t="str">
            <v>COMPENSAR</v>
          </cell>
          <cell r="CA848" t="str">
            <v>PROTECCION</v>
          </cell>
          <cell r="CB848" t="str">
            <v>POSITIVA</v>
          </cell>
          <cell r="CC848" t="str">
            <v>CONTADOR PUBLICO-ESP EN
ADMINISTRACION FINANCIERA</v>
          </cell>
          <cell r="CH848" t="str">
            <v>CO1.PCCNTR.4419289</v>
          </cell>
        </row>
        <row r="849">
          <cell r="C849">
            <v>815</v>
          </cell>
          <cell r="D849" t="str">
            <v>ADRES-CPS-815-2023</v>
          </cell>
          <cell r="E849" t="str">
            <v>CONTRATACION DIRECTA</v>
          </cell>
          <cell r="F849" t="str">
            <v>PRESTACION DE SERVICIOS PROFESIONALES</v>
          </cell>
          <cell r="G849" t="str">
            <v>INICIAL</v>
          </cell>
          <cell r="H849">
            <v>45093</v>
          </cell>
          <cell r="I849" t="str">
            <v>SANDRA VIVIANA BOSSA WILCHES</v>
          </cell>
          <cell r="J849" t="str">
            <v>CC</v>
          </cell>
          <cell r="K849">
            <v>1032429654</v>
          </cell>
          <cell r="L849">
            <v>7</v>
          </cell>
          <cell r="N849" t="str">
            <v>N</v>
          </cell>
          <cell r="O849" t="str">
            <v>N/A</v>
          </cell>
          <cell r="P849" t="str">
            <v>N/A</v>
          </cell>
          <cell r="Q849" t="str">
            <v>N/A</v>
          </cell>
          <cell r="R849">
            <v>45097</v>
          </cell>
          <cell r="S849">
            <v>45291</v>
          </cell>
          <cell r="T849">
            <v>194</v>
          </cell>
          <cell r="U849">
            <v>45291</v>
          </cell>
          <cell r="V849" t="str">
            <v>13 TP+25 MEP</v>
          </cell>
          <cell r="W849"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 in SOAT, eventos catastróficos de origen natural, eventos terroristas y demás eventos aprobados por el Ministerio de Salud y Protección Social; lo anterior, conforme a lo establecido en la normativa y manuales vigentes.</v>
          </cell>
          <cell r="X84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Z849">
            <v>93151501</v>
          </cell>
          <cell r="AA849">
            <v>36279509</v>
          </cell>
          <cell r="AB849">
            <v>36279509</v>
          </cell>
          <cell r="AM849">
            <v>5182787</v>
          </cell>
          <cell r="AQ849" t="str">
            <v>N/A</v>
          </cell>
          <cell r="AR849">
            <v>687</v>
          </cell>
          <cell r="AS849">
            <v>45062</v>
          </cell>
          <cell r="AT849">
            <v>943267234</v>
          </cell>
          <cell r="AU849">
            <v>10188</v>
          </cell>
          <cell r="AV849">
            <v>45097</v>
          </cell>
          <cell r="AW849">
            <v>36279509</v>
          </cell>
          <cell r="AX849" t="str">
            <v>A-02-02-02-008-003-01</v>
          </cell>
          <cell r="AY849" t="str">
            <v>SERVICIOS DE CONSULTORÍA EN ADMINISTRACIÓN Y SERVICIOS DE GESTIÓN; SERVICIOS DE TECNOLOGÍA DE LA INFORMACIÓN</v>
          </cell>
          <cell r="AZ849" t="str">
            <v>SEGUROS DEL ESTADO</v>
          </cell>
          <cell r="BA849" t="str">
            <v>14-44-101185313</v>
          </cell>
          <cell r="BB849">
            <v>45093</v>
          </cell>
          <cell r="BC849" t="str">
            <v>CUMPLIMIENTO</v>
          </cell>
          <cell r="BD849">
            <v>25</v>
          </cell>
          <cell r="BE849">
            <v>9069877.25</v>
          </cell>
          <cell r="BF849">
            <v>45093</v>
          </cell>
          <cell r="BG849">
            <v>45093</v>
          </cell>
          <cell r="BH849">
            <v>45483</v>
          </cell>
          <cell r="BI849">
            <v>45094</v>
          </cell>
          <cell r="BJ849" t="str">
            <v>D. OTRAS PRESTACIONES</v>
          </cell>
          <cell r="BK849" t="str">
            <v>LEIDY JANNETH LUIS CUERVO-LUISA FERNANDA DÍAZ GONZÁLEZ RAD 20236400064913 A PARTIR DEL 13 DE OCTUBRE AL 3 DE NOVIEMBRE</v>
          </cell>
          <cell r="BM849">
            <v>53062135</v>
          </cell>
          <cell r="BN849" t="str">
            <v>GRUPO DE VALIDACIÓN DE RESULTADOS DE AUDITORÍA</v>
          </cell>
          <cell r="BO849" t="str">
            <v>GESTOR DE OPERACIONES</v>
          </cell>
          <cell r="BP849" t="str">
            <v>JUAN CAMILO MARTINEZ RODRIGUEZ</v>
          </cell>
          <cell r="BQ849" t="str">
            <v>EN EJECUCION</v>
          </cell>
        </row>
        <row r="850">
          <cell r="C850">
            <v>361</v>
          </cell>
          <cell r="D850" t="str">
            <v>ADRES-CPS-361-2023</v>
          </cell>
          <cell r="E850" t="str">
            <v>CONTRATACION DIRECTA</v>
          </cell>
          <cell r="F850" t="str">
            <v>PRESTACION DE SERVICIOS PROFESIONALES</v>
          </cell>
          <cell r="G850" t="str">
            <v>INICIAL</v>
          </cell>
          <cell r="H850">
            <v>44966</v>
          </cell>
          <cell r="I850" t="str">
            <v>NELSON ANDRÉS BUSTAMANTE RIVEROS</v>
          </cell>
          <cell r="J850" t="str">
            <v>CC</v>
          </cell>
          <cell r="K850">
            <v>1068972453</v>
          </cell>
          <cell r="L850">
            <v>1</v>
          </cell>
          <cell r="M850" t="str">
            <v>Bogotá</v>
          </cell>
          <cell r="N850" t="str">
            <v>N</v>
          </cell>
          <cell r="O850" t="str">
            <v>N/A</v>
          </cell>
          <cell r="P850" t="str">
            <v>N/A</v>
          </cell>
          <cell r="Q850" t="str">
            <v>N/A</v>
          </cell>
          <cell r="R850">
            <v>44970</v>
          </cell>
          <cell r="S850">
            <v>45089</v>
          </cell>
          <cell r="T850">
            <v>119</v>
          </cell>
          <cell r="U850">
            <v>45089</v>
          </cell>
          <cell r="V850" t="str">
            <v>14 TP</v>
          </cell>
          <cell r="W850" t="str">
            <v>Prestar servicios profesionales para apoyar a las dependencias de la ADRES en el proceso de notificación de actos administrativos expedidos por la entidad.</v>
          </cell>
          <cell r="X850" t="str">
            <v>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Y850">
            <v>139</v>
          </cell>
          <cell r="Z850">
            <v>93151501</v>
          </cell>
          <cell r="AA850">
            <v>17046168</v>
          </cell>
          <cell r="AB850">
            <v>17046168</v>
          </cell>
          <cell r="AC850"/>
          <cell r="AD850"/>
          <cell r="AE850"/>
          <cell r="AF850"/>
          <cell r="AG850"/>
          <cell r="AH850"/>
          <cell r="AI850"/>
          <cell r="AJ850"/>
          <cell r="AK850"/>
          <cell r="AL850"/>
          <cell r="AM850">
            <v>4261542</v>
          </cell>
          <cell r="AN850"/>
          <cell r="AO850"/>
          <cell r="AP850"/>
          <cell r="AQ850" t="str">
            <v>N/A</v>
          </cell>
          <cell r="AR850">
            <v>553</v>
          </cell>
          <cell r="AS850">
            <v>44945</v>
          </cell>
          <cell r="AT850">
            <v>153415512</v>
          </cell>
          <cell r="AU850">
            <v>2554</v>
          </cell>
          <cell r="AV850">
            <v>44967</v>
          </cell>
          <cell r="AW850">
            <v>17046168</v>
          </cell>
          <cell r="AX850" t="str">
            <v>A-02-02-02-008- 003-09</v>
          </cell>
          <cell r="AY850" t="str">
            <v>OTROS SERVICIOS PROFESIONALES Y TÉCNICOS N.C.P</v>
          </cell>
          <cell r="AZ850" t="str">
            <v>SEGUROS DEL ESTADO</v>
          </cell>
          <cell r="BA850" t="str">
            <v>11-46101033189</v>
          </cell>
          <cell r="BB850">
            <v>44968</v>
          </cell>
          <cell r="BC850" t="str">
            <v>CUMPLIMIENTO</v>
          </cell>
          <cell r="BD850">
            <v>25</v>
          </cell>
          <cell r="BE850">
            <v>4261542</v>
          </cell>
          <cell r="BF850">
            <v>44967</v>
          </cell>
          <cell r="BG850">
            <v>44970</v>
          </cell>
          <cell r="BH850">
            <v>45272</v>
          </cell>
          <cell r="BI850">
            <v>44968</v>
          </cell>
          <cell r="BJ850" t="str">
            <v>O. ASESORA JURIDICA</v>
          </cell>
          <cell r="BK850" t="str">
            <v>LUIS MIGUEL RODRIGUEZ GARZON</v>
          </cell>
          <cell r="BL850"/>
          <cell r="BM850">
            <v>79882728</v>
          </cell>
          <cell r="BN850" t="str">
            <v>O. ASESORA JURIDICA</v>
          </cell>
          <cell r="BO850" t="str">
            <v>JEFE</v>
          </cell>
          <cell r="BP850" t="str">
            <v>KELLY JHOANA ITURRIAGO TORREGROSA</v>
          </cell>
          <cell r="BQ850" t="str">
            <v>TERMINADO</v>
          </cell>
          <cell r="BR850" t="str">
            <v>MASCULINO</v>
          </cell>
          <cell r="BS850" t="str">
            <v>Bogotá</v>
          </cell>
          <cell r="BT850" t="str">
            <v>Cl 42 G Sur - 74 30 Apto 2010 Torre 1 C.R. Torres de Timiza</v>
          </cell>
          <cell r="BU850">
            <v>3012580017</v>
          </cell>
          <cell r="BV850" t="str">
            <v>bustamanteriverosabogados@gmail.com</v>
          </cell>
          <cell r="BW850">
            <v>31737</v>
          </cell>
          <cell r="BX850">
            <v>45247</v>
          </cell>
          <cell r="BY850">
            <v>36</v>
          </cell>
          <cell r="BZ850" t="str">
            <v>COMPENSAR</v>
          </cell>
          <cell r="CA850" t="str">
            <v>COLFONDOS</v>
          </cell>
          <cell r="CB850" t="str">
            <v>POSITIVA</v>
          </cell>
          <cell r="CC850" t="str">
            <v>ABOGADO-ESP EN DERECHO ADMINISTRATIVO</v>
          </cell>
          <cell r="CD850"/>
          <cell r="CE850"/>
          <cell r="CF850"/>
          <cell r="CG850"/>
          <cell r="CH850" t="str">
            <v>CO1.PCCNTR.4592881</v>
          </cell>
          <cell r="CI850"/>
          <cell r="CJ850"/>
          <cell r="CK850"/>
          <cell r="CL850"/>
          <cell r="CM850"/>
          <cell r="CN850"/>
          <cell r="CO850"/>
        </row>
        <row r="851">
          <cell r="C851">
            <v>907</v>
          </cell>
          <cell r="D851" t="str">
            <v>ADRES-CPS-907-2023</v>
          </cell>
          <cell r="E851" t="str">
            <v>CONTRATACION DIRECTA</v>
          </cell>
          <cell r="F851" t="str">
            <v>PRESTACION DE SERVICIOS PROFESIONALES</v>
          </cell>
          <cell r="G851" t="str">
            <v>INICIAL</v>
          </cell>
          <cell r="H851">
            <v>45120</v>
          </cell>
          <cell r="I851" t="str">
            <v>SANTIAGO ALBERTO REYES ACOSTA</v>
          </cell>
          <cell r="J851" t="str">
            <v>CC</v>
          </cell>
          <cell r="K851">
            <v>1010245834</v>
          </cell>
          <cell r="L851">
            <v>5</v>
          </cell>
          <cell r="M851" t="str">
            <v>Bogotá</v>
          </cell>
          <cell r="N851" t="str">
            <v>N</v>
          </cell>
          <cell r="O851" t="str">
            <v>N/A</v>
          </cell>
          <cell r="P851" t="str">
            <v>N/A</v>
          </cell>
          <cell r="Q851" t="str">
            <v>N/A</v>
          </cell>
          <cell r="R851">
            <v>45124</v>
          </cell>
          <cell r="S851">
            <v>45291</v>
          </cell>
          <cell r="T851">
            <v>167</v>
          </cell>
          <cell r="U851">
            <v>45291</v>
          </cell>
          <cell r="V851" t="str">
            <v>14 TP</v>
          </cell>
          <cell r="W851" t="str">
            <v>Prestar servicios profesionales para el análisis y generación de contenidos de noticias relacionadas con el sector salud que impactan a la ADRES</v>
          </cell>
          <cell r="X851" t="str">
            <v>1. Analizar y contenidos de noticias relacionadas con el sector salud que impactan a la ADRES y elaborar el respectivo documento para uso de la Dirección. 2. Elaborar resúmenes de proyectos de ley que tengan o puedan tener efecto sobre la misión de la entidad. 3. Elaborar análisis de contenidos que puedan ser útiles para la comunicación interna y apoyar acciones de comunicación interna. 4. Apoyar la elaboración de documentos que sean requeridos por la Dirección General para presentaciones e intervenciones en escenarios externos. 5. Apoyar como enlace con el Grupo de Analítica de la Dirección General de la ADRES para el desarrollo de contenidos 7. Apoyar a los lideres de procesos para el cumplimiento de los requisitos del Sistema Integrado de Gestión Institucional y Evaluación, desde la definición de especificaciones, la actualización documental de Manuales, procesos, procedimientos e instructivos, la identificación de normatividad vigente aplicable, la implementación de puntos de control, acciones preventivas y correctivas notas de mejora, auditorías internas, actualización documental, gestión del Riesgo. 8. Las demás que se deriven del objeto y naturaleza del contrato.</v>
          </cell>
          <cell r="Z851">
            <v>83121700</v>
          </cell>
          <cell r="AA851">
            <v>25569252</v>
          </cell>
          <cell r="AB851">
            <v>25569252</v>
          </cell>
          <cell r="AM851">
            <v>4261542</v>
          </cell>
          <cell r="AQ851" t="str">
            <v>N/A</v>
          </cell>
          <cell r="AR851">
            <v>829</v>
          </cell>
          <cell r="AS851">
            <v>45107</v>
          </cell>
          <cell r="AT851">
            <v>25569252</v>
          </cell>
          <cell r="AU851">
            <v>12916</v>
          </cell>
          <cell r="AV851">
            <v>45124</v>
          </cell>
          <cell r="AW851">
            <v>25569252</v>
          </cell>
          <cell r="AX851" t="str">
            <v>A-02-02-02-008-003-01</v>
          </cell>
          <cell r="AY851" t="str">
            <v>SERVICIOS DE CONSULTORÍA EN ADMINISTRACIÓN Y SERVICIOS DE GESTIÓN; SERVICIOS DE TECNOLOGÍA DE LA INFORMACIÓN</v>
          </cell>
          <cell r="AZ851" t="str">
            <v>SEGUROS DEL ESTADO</v>
          </cell>
          <cell r="BA851" t="str">
            <v>33-46-101052426</v>
          </cell>
          <cell r="BB851">
            <v>45121</v>
          </cell>
          <cell r="BC851" t="str">
            <v>CUMPLIMIENTO</v>
          </cell>
          <cell r="BD851">
            <v>25</v>
          </cell>
          <cell r="BE851">
            <v>6392313</v>
          </cell>
          <cell r="BF851">
            <v>45121</v>
          </cell>
          <cell r="BG851">
            <v>45124</v>
          </cell>
          <cell r="BH851">
            <v>45474</v>
          </cell>
          <cell r="BI851">
            <v>45122</v>
          </cell>
          <cell r="BJ851" t="str">
            <v>DIRECCION GENERAL</v>
          </cell>
          <cell r="BK851" t="str">
            <v>SONIA ALEJANDRA PERDOMO ARIAS</v>
          </cell>
          <cell r="BM851">
            <v>39576006</v>
          </cell>
          <cell r="BN851" t="str">
            <v>DIRECCION GENERAL</v>
          </cell>
          <cell r="BO851" t="str">
            <v>ASESOR</v>
          </cell>
          <cell r="BP851" t="str">
            <v>KELLY JHOANA ITURRIAGO TORREGROSA</v>
          </cell>
          <cell r="BQ851" t="str">
            <v>EN EJECUCION</v>
          </cell>
        </row>
        <row r="852">
          <cell r="C852">
            <v>203</v>
          </cell>
          <cell r="D852" t="str">
            <v>ADRES-CPS-203-2023</v>
          </cell>
          <cell r="E852" t="str">
            <v>CONTRATACION DIRECTA</v>
          </cell>
          <cell r="F852" t="str">
            <v>PRESTACION DE SERVICIOS PROFESIONALES</v>
          </cell>
          <cell r="G852" t="str">
            <v>INICIAL</v>
          </cell>
          <cell r="H852">
            <v>44951</v>
          </cell>
          <cell r="I852" t="str">
            <v>SONIA YULIANA RODRIGUEZ AMORTEGUI</v>
          </cell>
          <cell r="J852" t="str">
            <v>CC</v>
          </cell>
          <cell r="K852">
            <v>1068976502</v>
          </cell>
          <cell r="L852">
            <v>2</v>
          </cell>
          <cell r="M852" t="str">
            <v>Bogotá</v>
          </cell>
          <cell r="N852" t="str">
            <v>N</v>
          </cell>
          <cell r="O852" t="str">
            <v>N/A</v>
          </cell>
          <cell r="P852" t="str">
            <v>N/A</v>
          </cell>
          <cell r="Q852" t="str">
            <v>N/A</v>
          </cell>
          <cell r="R852">
            <v>44952</v>
          </cell>
          <cell r="S852">
            <v>45071</v>
          </cell>
          <cell r="T852">
            <v>119</v>
          </cell>
          <cell r="U852">
            <v>45071</v>
          </cell>
          <cell r="V852" t="str">
            <v>14 TP</v>
          </cell>
          <cell r="W852" t="str">
            <v>Prestar servicios profesionales de apoyo a los procesos del régimen contributivo a cargo de la Subdirección de Liquidaciones del Aseguramiento.</v>
          </cell>
          <cell r="X852" t="str">
            <v>1.Realizar el seguimiento y monitoreo de los procesos de PILA Financiero y PILA BDUA a cargo de la Subdirección de Liquidaciones del Aseguramiento. 2. Participar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Adelantar las actividades relacionadas con la ejecución de los subprocesos de compensación (Devolución de cotizaciones no compensadas. Corrección de registros aprobados. correcciones de registros no compensados y transferencias). que le sean asignadas por el supervisor del contrato o la Subdirectora de Liquidaciones y Garantías. 5. Apoyar en la elaboración de los informes y reportes de seguimiento que requiera la Subdirección de Liquidaciones del Aseguramiento y la Dirección de Liquidaciones y Garantías o los organismos de control. en relación con los procesos de compensación del régimen contributivo de salud. 6. Proyectar respuesta a las peticiones relacionados con el proceso de compensación del régimen contributivo de salud. cuyo trámite le sea asignado. 7. Documentar las actividades objeto de ejecución entregando los respectivos soportes para que la ADRES tenga la trazabilidad de los asuntos desarrollados. 8. Apoyar en las reuniones en las cuales sea convocada por el Supervisor del Contrato y que requiera la Subdirección de Liquidación y Garantías en relación con los temas y actividades objeto del contrato</v>
          </cell>
          <cell r="Y852">
            <v>91</v>
          </cell>
          <cell r="Z852">
            <v>93151501</v>
          </cell>
          <cell r="AA852">
            <v>18171992</v>
          </cell>
          <cell r="AB852">
            <v>18171992</v>
          </cell>
          <cell r="AM852">
            <v>4542998</v>
          </cell>
          <cell r="AQ852" t="str">
            <v>N/A</v>
          </cell>
          <cell r="AR852">
            <v>429</v>
          </cell>
          <cell r="AS852">
            <v>44932</v>
          </cell>
          <cell r="AT852">
            <v>18171992</v>
          </cell>
          <cell r="AU852">
            <v>505</v>
          </cell>
          <cell r="AV852">
            <v>44951</v>
          </cell>
          <cell r="AW852">
            <v>18171992</v>
          </cell>
          <cell r="AX852" t="str">
            <v>A-02-02-02-008-003-01</v>
          </cell>
          <cell r="AY852" t="str">
            <v>SERVICIOS DE CONSULTORÍA EN ADMINISTRACIÓN Y SERVICIOS DE GESTIÓN; SERVICIOS DE TECNOLOGÍA DE LA INFORMACIÓN</v>
          </cell>
          <cell r="AZ852" t="str">
            <v>ASEGURADORA SOLIDARIA DE COLOMBIA</v>
          </cell>
          <cell r="BA852" t="str">
            <v>340 47 994000042027</v>
          </cell>
          <cell r="BB852">
            <v>44950</v>
          </cell>
          <cell r="BC852" t="str">
            <v>CUMPLIMIENTO</v>
          </cell>
          <cell r="BD852">
            <v>25</v>
          </cell>
          <cell r="BE852">
            <v>4542998</v>
          </cell>
          <cell r="BF852">
            <v>44950</v>
          </cell>
          <cell r="BG852">
            <v>44952</v>
          </cell>
          <cell r="BH852">
            <v>45260</v>
          </cell>
          <cell r="BI852">
            <v>44952</v>
          </cell>
          <cell r="BJ852" t="str">
            <v>D. DE LIQUIDACIONES Y GARANTIAS</v>
          </cell>
          <cell r="BK852" t="str">
            <v>CLAUDIA PULIDO BUITRAGO</v>
          </cell>
          <cell r="BL852"/>
          <cell r="BM852">
            <v>52351328</v>
          </cell>
          <cell r="BN852" t="str">
            <v>SUBDIRECCION DE LIQUIDACIONES DEL ASEGURAMIENTO</v>
          </cell>
          <cell r="BO852" t="str">
            <v>SUBDIRECTORA</v>
          </cell>
          <cell r="BP852" t="str">
            <v>LAURA SANCHEZ SANTAMARIA</v>
          </cell>
          <cell r="BQ852" t="str">
            <v>TERMINADO</v>
          </cell>
          <cell r="BR852" t="str">
            <v>FEMENINO</v>
          </cell>
          <cell r="BS852" t="str">
            <v>Bogotá</v>
          </cell>
          <cell r="BT852" t="str">
            <v>Cra 13 27A 50 SUR CASA PISO 1</v>
          </cell>
          <cell r="BU852">
            <v>3204916458</v>
          </cell>
          <cell r="BV852" t="str">
            <v>yuliana_r@hotmail.es</v>
          </cell>
          <cell r="BW852">
            <v>35492</v>
          </cell>
          <cell r="BX852">
            <v>45247</v>
          </cell>
          <cell r="BY852">
            <v>26</v>
          </cell>
          <cell r="BZ852" t="str">
            <v>COMPENSAR</v>
          </cell>
          <cell r="CA852" t="str">
            <v>COLPENSIONES</v>
          </cell>
          <cell r="CB852" t="str">
            <v>POSITIVA</v>
          </cell>
          <cell r="CC852" t="str">
            <v>ING DE SISTEMAS Y COMPUT</v>
          </cell>
          <cell r="CH852" t="str">
            <v>CO1.PCCNTR.4470227</v>
          </cell>
        </row>
        <row r="853">
          <cell r="C853">
            <v>889</v>
          </cell>
          <cell r="D853" t="str">
            <v>ADRES-CPS-889-2023</v>
          </cell>
          <cell r="E853" t="str">
            <v>CONTRATACION DIRECTA</v>
          </cell>
          <cell r="F853" t="str">
            <v>PRESTACION DE SERVICIOS PROFESIONALES</v>
          </cell>
          <cell r="G853" t="str">
            <v>INICIAL</v>
          </cell>
          <cell r="H853">
            <v>45107</v>
          </cell>
          <cell r="I853" t="str">
            <v>SANTIAGO ALFONSO BAUTISTA ESTUPIÑAN</v>
          </cell>
          <cell r="J853" t="str">
            <v>CC</v>
          </cell>
          <cell r="K853">
            <v>1032476177</v>
          </cell>
          <cell r="L853">
            <v>5</v>
          </cell>
          <cell r="N853" t="str">
            <v>N</v>
          </cell>
          <cell r="O853" t="str">
            <v>N/A</v>
          </cell>
          <cell r="P853" t="str">
            <v>N/A</v>
          </cell>
          <cell r="Q853" t="str">
            <v>N/A</v>
          </cell>
          <cell r="R853">
            <v>45112</v>
          </cell>
          <cell r="S853">
            <v>45291</v>
          </cell>
          <cell r="T853">
            <v>179</v>
          </cell>
          <cell r="U853">
            <v>45291</v>
          </cell>
          <cell r="V853" t="str">
            <v>13 TP+25 MEP</v>
          </cell>
          <cell r="W853"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853"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853">
            <v>93151501</v>
          </cell>
          <cell r="AA853">
            <v>41462296</v>
          </cell>
          <cell r="AB853">
            <v>41462296</v>
          </cell>
          <cell r="AM853">
            <v>5182787</v>
          </cell>
          <cell r="AQ853" t="str">
            <v>N/A</v>
          </cell>
          <cell r="AR853">
            <v>735</v>
          </cell>
          <cell r="AS853">
            <v>45065</v>
          </cell>
          <cell r="AT853">
            <v>1368255768</v>
          </cell>
          <cell r="AU853">
            <v>10612</v>
          </cell>
          <cell r="AV853">
            <v>45111</v>
          </cell>
          <cell r="AW853">
            <v>41462296</v>
          </cell>
          <cell r="AX853" t="str">
            <v>A-02-02-02-008-003-01</v>
          </cell>
          <cell r="AY853" t="str">
            <v>SERVICIOS DE CONSULTORÍA EN ADMINISTRACIÓN Y SERVICIOS DE GESTIÓN; SERVICIOS DE TECNOLOGÍA DE LA INFORMACIÓN</v>
          </cell>
          <cell r="AZ853" t="str">
            <v>ASEGURADORA SOLIDARIA DE COLOMBIA</v>
          </cell>
          <cell r="BA853" t="str">
            <v>380 47 994000136698</v>
          </cell>
          <cell r="BB853">
            <v>45107</v>
          </cell>
          <cell r="BC853" t="str">
            <v>CUMPLIMIENTO</v>
          </cell>
          <cell r="BD853">
            <v>25</v>
          </cell>
          <cell r="BE853">
            <v>10365574</v>
          </cell>
          <cell r="BF853">
            <v>45107</v>
          </cell>
          <cell r="BG853" t="str">
            <v>04/07/223</v>
          </cell>
          <cell r="BH853">
            <v>45476</v>
          </cell>
          <cell r="BI853">
            <v>45112</v>
          </cell>
          <cell r="BJ853" t="str">
            <v>D. OTRAS PRESTACIONES</v>
          </cell>
          <cell r="BK853" t="str">
            <v>RENA LISAG MORALES HERNANDEZ</v>
          </cell>
          <cell r="BL853"/>
          <cell r="BM853">
            <v>53139056</v>
          </cell>
          <cell r="BN853" t="str">
            <v>GRUPO DE GESTIÓN DE RECONOCIMIENTOS</v>
          </cell>
          <cell r="BO853" t="str">
            <v>GESTOR DE OPERACIONES</v>
          </cell>
          <cell r="BP853" t="str">
            <v>DIANA MARCELA SERRANO ASPRILLA</v>
          </cell>
          <cell r="BQ853" t="str">
            <v>EN EJECUCION</v>
          </cell>
        </row>
        <row r="854">
          <cell r="C854">
            <v>78</v>
          </cell>
          <cell r="D854" t="str">
            <v>ADRES-CPS-078-2023</v>
          </cell>
          <cell r="E854" t="str">
            <v>CONTRATACION DIRECTA</v>
          </cell>
          <cell r="F854" t="str">
            <v>PRESTACION DE SERVICIOS PROFESIONALES</v>
          </cell>
          <cell r="G854" t="str">
            <v>INICIAL</v>
          </cell>
          <cell r="H854">
            <v>44951</v>
          </cell>
          <cell r="I854" t="str">
            <v>JENNIFER ALEXANDRA CHAVES RIVERA</v>
          </cell>
          <cell r="J854" t="str">
            <v>CC</v>
          </cell>
          <cell r="K854">
            <v>1069732053</v>
          </cell>
          <cell r="L854">
            <v>3</v>
          </cell>
          <cell r="M854" t="str">
            <v>Bogotá</v>
          </cell>
          <cell r="N854" t="str">
            <v>N</v>
          </cell>
          <cell r="O854" t="str">
            <v>N/A</v>
          </cell>
          <cell r="P854" t="str">
            <v>N/A</v>
          </cell>
          <cell r="Q854" t="str">
            <v>N/A</v>
          </cell>
          <cell r="R854">
            <v>44953</v>
          </cell>
          <cell r="S854">
            <v>45072</v>
          </cell>
          <cell r="T854">
            <v>119</v>
          </cell>
          <cell r="U854">
            <v>45072</v>
          </cell>
          <cell r="V854" t="str">
            <v>13 TP+25 MEP</v>
          </cell>
          <cell r="W854"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854"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854">
            <v>344</v>
          </cell>
          <cell r="Z854">
            <v>93151501</v>
          </cell>
          <cell r="AA854">
            <v>20731148</v>
          </cell>
          <cell r="AB854">
            <v>20731148</v>
          </cell>
          <cell r="AM854">
            <v>5182787</v>
          </cell>
          <cell r="AQ854" t="str">
            <v>N/A</v>
          </cell>
          <cell r="AR854">
            <v>440</v>
          </cell>
          <cell r="AS854">
            <v>44936</v>
          </cell>
          <cell r="AT854">
            <v>684127884</v>
          </cell>
          <cell r="AU854">
            <v>863</v>
          </cell>
          <cell r="AV854">
            <v>44952</v>
          </cell>
          <cell r="AW854">
            <v>20731148</v>
          </cell>
          <cell r="AX854" t="str">
            <v>A-02-02-02-008-003-01</v>
          </cell>
          <cell r="AY854" t="str">
            <v>SERVICIOS DE CONSULTORÍA EN ADMINISTRACIÓN Y SERVICIOS DE GESTIÓN; SERVICIOS DE TECNOLOGÍA DE LA INFORMACIÓN</v>
          </cell>
          <cell r="AZ854" t="str">
            <v>SEGUROS DEL ESTADO</v>
          </cell>
          <cell r="BA854" t="str">
            <v>14-44-101172529</v>
          </cell>
          <cell r="BB854">
            <v>44951</v>
          </cell>
          <cell r="BC854" t="str">
            <v>CUMPLIMIENTO</v>
          </cell>
          <cell r="BD854">
            <v>25</v>
          </cell>
          <cell r="BE854">
            <v>5182787</v>
          </cell>
          <cell r="BF854">
            <v>44951</v>
          </cell>
          <cell r="BG854">
            <v>44952</v>
          </cell>
          <cell r="BH854">
            <v>45260</v>
          </cell>
          <cell r="BI854">
            <v>44953</v>
          </cell>
          <cell r="BJ854" t="str">
            <v>D. OTRAS PRESTACIONES</v>
          </cell>
          <cell r="BK854" t="str">
            <v>WILLIAM ENRIQUE TORRES RODRIGUEZ</v>
          </cell>
          <cell r="BL854"/>
          <cell r="BM854">
            <v>11275886</v>
          </cell>
          <cell r="BN854" t="str">
            <v>GRUPO DE VERIFICACION Y AUDITORIA DE CUENTAS</v>
          </cell>
          <cell r="BO854" t="str">
            <v>GESTOR DE OPERACIONES</v>
          </cell>
          <cell r="BP854" t="str">
            <v>ESPERANZA RODRIGUEZ ROLDAN</v>
          </cell>
          <cell r="BQ854" t="str">
            <v>TERMINADO</v>
          </cell>
          <cell r="BR854" t="str">
            <v>FEMENINO</v>
          </cell>
          <cell r="BS854" t="str">
            <v>Fusagasuga</v>
          </cell>
          <cell r="BT854" t="str">
            <v>Cl 82b No 95d - 72 int 109</v>
          </cell>
          <cell r="BU854">
            <v>3214032090</v>
          </cell>
          <cell r="BV854" t="str">
            <v>Jenniferchaves16@hotmail.com</v>
          </cell>
          <cell r="BW854">
            <v>33009</v>
          </cell>
          <cell r="BX854">
            <v>45247</v>
          </cell>
          <cell r="BY854">
            <v>33</v>
          </cell>
          <cell r="BZ854" t="str">
            <v>FAMISANAR</v>
          </cell>
          <cell r="CA854" t="str">
            <v>PORVENIR</v>
          </cell>
          <cell r="CB854" t="str">
            <v>POSITIVA</v>
          </cell>
          <cell r="CC854" t="str">
            <v>ADM EMPRESAS</v>
          </cell>
          <cell r="CH854" t="str">
            <v>CO1.PCCNTR.4455032</v>
          </cell>
        </row>
        <row r="855">
          <cell r="C855">
            <v>483</v>
          </cell>
          <cell r="D855" t="str">
            <v>ADRES-CPS-483-2023</v>
          </cell>
          <cell r="E855" t="str">
            <v>CONTRATACION DIRECTA</v>
          </cell>
          <cell r="F855" t="str">
            <v>PRESTACION DE SERVICIOS PROFESIONALES</v>
          </cell>
          <cell r="G855" t="str">
            <v>INICIAL</v>
          </cell>
          <cell r="H855">
            <v>45061</v>
          </cell>
          <cell r="I855" t="str">
            <v>SANTIAGO ALFONSO GOMEZ GUTIERRE</v>
          </cell>
          <cell r="J855" t="str">
            <v>CC</v>
          </cell>
          <cell r="K855">
            <v>1026251360</v>
          </cell>
          <cell r="L855">
            <v>9</v>
          </cell>
          <cell r="M855" t="str">
            <v>Bogotá</v>
          </cell>
          <cell r="N855" t="str">
            <v>N</v>
          </cell>
          <cell r="O855" t="str">
            <v>N/A</v>
          </cell>
          <cell r="P855" t="str">
            <v>N/A</v>
          </cell>
          <cell r="Q855" t="str">
            <v>N/A</v>
          </cell>
          <cell r="R855">
            <v>45062</v>
          </cell>
          <cell r="S855">
            <v>45291</v>
          </cell>
          <cell r="T855">
            <v>229</v>
          </cell>
          <cell r="U855">
            <v>45291</v>
          </cell>
          <cell r="V855" t="str">
            <v>13 TP+25 MEP</v>
          </cell>
          <cell r="W85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5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855">
            <v>93151501</v>
          </cell>
          <cell r="AA855">
            <v>49236477</v>
          </cell>
          <cell r="AB855">
            <v>49236477</v>
          </cell>
          <cell r="AM855">
            <v>5182787</v>
          </cell>
          <cell r="AQ855" t="str">
            <v>N/A</v>
          </cell>
          <cell r="AR855">
            <v>604</v>
          </cell>
          <cell r="AS855">
            <v>45016</v>
          </cell>
          <cell r="AT855">
            <v>2806479189</v>
          </cell>
          <cell r="AU855">
            <v>8110</v>
          </cell>
          <cell r="AV855">
            <v>45062</v>
          </cell>
          <cell r="AW855">
            <v>49236477</v>
          </cell>
          <cell r="AX855" t="str">
            <v>A-02-02-02-008-003-01</v>
          </cell>
          <cell r="AY855" t="str">
            <v>SERVICIOS DE CONSULTORÍA EN ADMINISTRACIÓN Y SERVICIOS DE GESTIÓN; SERVICIOS DE TECNOLOGÍA DE LA INFORMACIÓN</v>
          </cell>
          <cell r="AZ855" t="str">
            <v>SEGUROS DEL ESTADO</v>
          </cell>
          <cell r="BA855" t="str">
            <v>61-46-101021562</v>
          </cell>
          <cell r="BB855">
            <v>45062</v>
          </cell>
          <cell r="BC855" t="str">
            <v>CUMPLIMIENTO</v>
          </cell>
          <cell r="BD855">
            <v>25</v>
          </cell>
          <cell r="BE855">
            <v>12309119.25</v>
          </cell>
          <cell r="BF855">
            <v>45061</v>
          </cell>
          <cell r="BG855">
            <v>45062</v>
          </cell>
          <cell r="BH855">
            <v>45503</v>
          </cell>
          <cell r="BI855">
            <v>45063</v>
          </cell>
          <cell r="BJ855" t="str">
            <v>D. OTRAS PRESTACIONES</v>
          </cell>
          <cell r="BK855" t="str">
            <v>EDINSON MAURICIO HERNANDEZ MANRIQUE</v>
          </cell>
          <cell r="BM855">
            <v>13928254</v>
          </cell>
          <cell r="BN855" t="str">
            <v>GRUPO DE GESTION DE RECONOCIMIENTOS</v>
          </cell>
          <cell r="BO855" t="str">
            <v>GESTOR DE OPERACIONES</v>
          </cell>
          <cell r="BP855" t="str">
            <v>JUAN CAMILO MARTINEZ RODRIGUEZ</v>
          </cell>
          <cell r="BQ855" t="str">
            <v>EN EJECUCION</v>
          </cell>
          <cell r="BR855" t="str">
            <v>MASCULINO</v>
          </cell>
          <cell r="BX855">
            <v>45247</v>
          </cell>
          <cell r="BY855">
            <v>123</v>
          </cell>
          <cell r="CH855" t="str">
            <v>CO1.PCCNTR.4943082</v>
          </cell>
        </row>
        <row r="856">
          <cell r="C856">
            <v>906</v>
          </cell>
          <cell r="D856" t="str">
            <v>ADRES-CPS-906-2023</v>
          </cell>
          <cell r="E856" t="str">
            <v>CONTRATACION DIRECTA</v>
          </cell>
          <cell r="F856" t="str">
            <v>PRESTACION DE SERVICIOS PROFESIONALES</v>
          </cell>
          <cell r="G856" t="str">
            <v>INICIAL</v>
          </cell>
          <cell r="H856">
            <v>45113</v>
          </cell>
          <cell r="I856" t="str">
            <v>SANTIAGO SANTACOLOMA SALGADO</v>
          </cell>
          <cell r="J856" t="str">
            <v>CC</v>
          </cell>
          <cell r="K856">
            <v>75102942</v>
          </cell>
          <cell r="L856">
            <v>4</v>
          </cell>
          <cell r="M856" t="str">
            <v>Bogotá</v>
          </cell>
          <cell r="N856" t="str">
            <v>N</v>
          </cell>
          <cell r="O856" t="str">
            <v>N/A</v>
          </cell>
          <cell r="P856" t="str">
            <v>N/A</v>
          </cell>
          <cell r="Q856" t="str">
            <v>N/A</v>
          </cell>
          <cell r="R856">
            <v>45117</v>
          </cell>
          <cell r="S856">
            <v>45291</v>
          </cell>
          <cell r="T856">
            <v>174</v>
          </cell>
          <cell r="U856">
            <v>45291</v>
          </cell>
          <cell r="V856" t="str">
            <v>10 TP+E+17 MEPR</v>
          </cell>
          <cell r="W856" t="str">
            <v>Prestar servicios profesionales especializados a la Dirección General en las actividades de comunicaciones internas y externas, en articulación con las diferentes áreas de la Entidad.</v>
          </cell>
          <cell r="X856" t="str">
            <v>1. Apoyar a la Dirección General en el desarrollo de estrategias encaminas a la divulgación sobre la misión, visión y objetivos institucionales de la ADRES. 2. Acompañar a la Dirección General y a las áreas misionales de la Entidad en los eventos públicos donde se requiera el apoyo del grupo de comunicaciones. 3. Preparar y presentar las reuniones virtuales y presenciales con los grupos de interés social donde se requiera participación de la Entidad. 4. Participar activamente en las actividades que se le asignen dentro de la estructuración del informe de rendición de cuentas de la entidad. 5. Apoyar en la elaboración de comunicados e informes sobre la gestión que realiza la ADRES para dar cumplimiento a la misión, visión, objetivos, programas y proyectos Institucionales, así como, lo relacionado con las estrategias para fortalecer e implementar las políticas públicas de la Entidad. 6. Apoyar a la Dirección General en el desarrollo, evaluación y estructuración del flujo de contenido de los canales de comunicación Institucional. 7. Participar en la elaboración, ajuste o actualización de la formulación de los planes de acción y formulación de indicadores del Grupo de Comunicaciones. 8. Apoyar la supervisión de los contratos que le sean designados, cumpliendo con la normatividad vigente y conforme al Manual de Contratación- Supervisión e Interventoría de la ADRES.</v>
          </cell>
          <cell r="Z856">
            <v>83121700</v>
          </cell>
          <cell r="AA856">
            <v>45204804</v>
          </cell>
          <cell r="AB856">
            <v>45204804</v>
          </cell>
          <cell r="AM856">
            <v>7534134</v>
          </cell>
          <cell r="AQ856" t="str">
            <v>N/A</v>
          </cell>
          <cell r="AR856">
            <v>830</v>
          </cell>
          <cell r="AS856">
            <v>45107</v>
          </cell>
          <cell r="AT856">
            <v>45204804</v>
          </cell>
          <cell r="AU856">
            <v>12293</v>
          </cell>
          <cell r="AV856">
            <v>45117</v>
          </cell>
          <cell r="AW856">
            <v>45204804</v>
          </cell>
          <cell r="AX856" t="str">
            <v>A-02-02-02-008-003-01</v>
          </cell>
          <cell r="AY856" t="str">
            <v>SERVICIOS DE CONSULTORÍA EN ADMINISTRACIÓN Y SERVICIOS DE GESTIÓN; SERVICIOS DE TECNOLOGÍA DE LA INFORMACIÓN</v>
          </cell>
          <cell r="AZ856" t="str">
            <v>SEGUROS DEL ESTADO</v>
          </cell>
          <cell r="BA856" t="str">
            <v>33-46-101052302</v>
          </cell>
          <cell r="BB856">
            <v>45114</v>
          </cell>
          <cell r="BC856" t="str">
            <v>CUMPLIMIENTO</v>
          </cell>
          <cell r="BD856">
            <v>25</v>
          </cell>
          <cell r="BE856">
            <v>11301201</v>
          </cell>
          <cell r="BF856">
            <v>45114</v>
          </cell>
          <cell r="BG856">
            <v>45114</v>
          </cell>
          <cell r="BH856">
            <v>45478</v>
          </cell>
          <cell r="BI856">
            <v>45114</v>
          </cell>
          <cell r="BK856" t="str">
            <v>JULIETA NARANJO LUJAN-SONIA ALEJANDRA PERDOMO ARIAS RADICADO 20236400046233 A PARTIR DEL 18 DE JULIO DE 2023</v>
          </cell>
          <cell r="BM856">
            <v>39576006</v>
          </cell>
          <cell r="BN856" t="str">
            <v>DIRECCION GENERAL</v>
          </cell>
          <cell r="BO856" t="str">
            <v>ASESOR</v>
          </cell>
          <cell r="BP856" t="str">
            <v>KELLY JHOANA ITURRIAGO TORREGROSA</v>
          </cell>
          <cell r="BQ856" t="str">
            <v>EN EJECUCION</v>
          </cell>
        </row>
        <row r="857">
          <cell r="C857">
            <v>830</v>
          </cell>
          <cell r="D857" t="str">
            <v>ADRES-CPS-830-2023</v>
          </cell>
          <cell r="E857" t="str">
            <v>CONTRATACION DIRECTA</v>
          </cell>
          <cell r="F857" t="str">
            <v>PRESTACION DE SERVICIOS PROFESIONALES</v>
          </cell>
          <cell r="G857" t="str">
            <v>INICIAL</v>
          </cell>
          <cell r="H857">
            <v>45100</v>
          </cell>
          <cell r="I857" t="str">
            <v>SEBASTIAN MORENO AMAYA</v>
          </cell>
          <cell r="J857" t="str">
            <v>CC</v>
          </cell>
          <cell r="K857">
            <v>1020799686</v>
          </cell>
          <cell r="L857">
            <v>5</v>
          </cell>
          <cell r="N857" t="str">
            <v>N</v>
          </cell>
          <cell r="O857" t="str">
            <v>N/A</v>
          </cell>
          <cell r="P857" t="str">
            <v>N/A</v>
          </cell>
          <cell r="Q857" t="str">
            <v>N/A</v>
          </cell>
          <cell r="R857">
            <v>45103</v>
          </cell>
          <cell r="S857">
            <v>45291</v>
          </cell>
          <cell r="T857">
            <v>188</v>
          </cell>
          <cell r="U857">
            <v>45291</v>
          </cell>
          <cell r="W857"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857" t="str">
            <v>1. Ejercer la representación extrajudicial de la ADRES dentro de los términos
legales, para lo cual deberá garantizar la elaboración de fichas sobre los
asuntos asignados en reparto dentro de los quince (15) días hábiles a su
designación, tenga o no insumos.
2. Radicar los poderes de las diligencias prejudiciales ante el Ministerio Público,
Superintendencia o centro de conciliación con mínimo seis (6)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Z857">
            <v>80121706</v>
          </cell>
          <cell r="AA857">
            <v>48832000</v>
          </cell>
          <cell r="AB857">
            <v>48832000</v>
          </cell>
          <cell r="AM857">
            <v>6976000</v>
          </cell>
          <cell r="AQ857" t="str">
            <v>N/A</v>
          </cell>
          <cell r="AR857">
            <v>814</v>
          </cell>
          <cell r="AS857">
            <v>45085</v>
          </cell>
          <cell r="AT857">
            <v>195328000</v>
          </cell>
          <cell r="AU857">
            <v>10263</v>
          </cell>
          <cell r="AV857">
            <v>45103</v>
          </cell>
          <cell r="AW857">
            <v>48832000</v>
          </cell>
          <cell r="AX857" t="str">
            <v>A-02-02-02-008-002-01</v>
          </cell>
          <cell r="AY857" t="str">
            <v>SERVICIOS JURÍDICOS</v>
          </cell>
          <cell r="AZ857" t="str">
            <v>SEGUROS DEL ESTADO</v>
          </cell>
          <cell r="BA857" t="str">
            <v>21-46-101070913</v>
          </cell>
          <cell r="BB857">
            <v>45100</v>
          </cell>
          <cell r="BC857" t="str">
            <v>CUMPLIMIENTO</v>
          </cell>
          <cell r="BD857">
            <v>25</v>
          </cell>
          <cell r="BE857">
            <v>12208000</v>
          </cell>
          <cell r="BF857">
            <v>45100</v>
          </cell>
          <cell r="BG857">
            <v>45103</v>
          </cell>
          <cell r="BH857">
            <v>45473</v>
          </cell>
          <cell r="BI857">
            <v>45101</v>
          </cell>
          <cell r="BJ857" t="str">
            <v>O. ASESORA JURIDICA</v>
          </cell>
          <cell r="BK857" t="str">
            <v>MAGDIELA DE LA CARRERA FRANKY</v>
          </cell>
          <cell r="BM857">
            <v>51632748</v>
          </cell>
          <cell r="BP857" t="str">
            <v>DIANA CAROLINA BONILLA RODRIGUEZ</v>
          </cell>
          <cell r="BQ857" t="str">
            <v>EN EJECUCION</v>
          </cell>
        </row>
        <row r="858">
          <cell r="C858">
            <v>151</v>
          </cell>
          <cell r="D858" t="str">
            <v>ADRES-CPS-151-2023</v>
          </cell>
          <cell r="E858" t="str">
            <v>CONTRATACION DIRECTA</v>
          </cell>
          <cell r="F858" t="str">
            <v>PRESTACION DE SERVICIOS PROFESIONALES</v>
          </cell>
          <cell r="G858" t="str">
            <v>INICIAL</v>
          </cell>
          <cell r="H858">
            <v>44952</v>
          </cell>
          <cell r="I858" t="str">
            <v>LEIDY YOHANNA CARDONA BAYONA</v>
          </cell>
          <cell r="J858" t="str">
            <v>CC</v>
          </cell>
          <cell r="K858">
            <v>1070954939</v>
          </cell>
          <cell r="L858">
            <v>1</v>
          </cell>
          <cell r="M858" t="str">
            <v>Bogotá</v>
          </cell>
          <cell r="N858" t="str">
            <v>N</v>
          </cell>
          <cell r="O858" t="str">
            <v>N/A</v>
          </cell>
          <cell r="P858" t="str">
            <v>N/A</v>
          </cell>
          <cell r="Q858" t="str">
            <v>N/A</v>
          </cell>
          <cell r="R858">
            <v>44956</v>
          </cell>
          <cell r="S858">
            <v>45075</v>
          </cell>
          <cell r="T858">
            <v>119</v>
          </cell>
          <cell r="U858">
            <v>45075</v>
          </cell>
          <cell r="V858" t="str">
            <v>6 TP+E+41 MEPR</v>
          </cell>
          <cell r="W858" t="str">
            <v>Prestar servicios profesionales especializados a la Dirección de Otras Prestaciones de la ADRES apoyando las actividades relacionadas con la definición de criterios de auditoría y liderando la implementación.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858" t="str">
            <v>1. Realizar las actividades de seguimiento. implementación. verificación. definición y control de los servicios y tecnologías en salud no financiadas con la UPC ni con los presupuestos máximos. así como las reclamaciones por eventos catastróficos de origen natural. terroristas y accidentes de tránsito. de conformidad con el marco normativo vigente y con la observancia y aplicación de los procedimientos de la Dirección de Otras Prestaciones. 2. Realizar el acompañamiento jurídico que requiera la Dirección de Otras Prestaciones en la revisión o elaboración de los manuales. procedimientos. relacionados con la auditoría por concepto de servicios y tecnologías en salud no financiadas con la UPC ni con los presupuestos máximos. así como las reclamaciones por eventos catastróficos de origen natural. terroristas y accidentes de tránsito que le sean asignados por el supervisor del contrato. 3. Proyectar las respuestas a las peticiones y diferentes requerimientos de los particulares. entes de control y demás autoridades relacionadas con la auditoría por concepto de servicios y tecnologías en salud no financiadas con la UPC ni con los presupuestos máximos. así como las reclamaciones por eventos catastróficos de origen natural. terroristas y accidentes de tránsito que le asigne el supervisor del contrato en el marco del objeto del contrato. 4. Participar en las reuniones y eventos relacionados con la socialización. implementación y aplicación de los criterios de auditoría a los grupos que participan dentro del proceso de revisión y verificación de los servicios y tecnologías en salud no financiadas con la UPC ni con los presupuestos máximos. así como las reclamaciones por eventos catastróficos de origen natural. terroristas y accidentes de tránsito en aquellos casos que le solicite el supervisor del contrato. 5. Realizar las actividades de seguimiento al proceso de verificación de análisis de las reclamaciones o recobros asignados por el coordinador del grupo auditor y propender que estas actividades se realicen conforme a los criterios de auditoría establecidos en la normatividad vigente y el respectivo Manual de Auditoría de la Dirección de Otras Pretaciones 6. Verificar el cumplimiento de las actividades relacionadas con el proceso de certificación de los pre cierres. cierres y comunicación de resultados de los paquetes producto de la auditoría integral por concepto de servicios y tecnologías en salud no financiadas con la UPC ni con los presupuestos máximos. así como las reclamaciones por eventos catastróficos de origen natural. terroristas y accidentes de tránsito conforme los procedimientos y manuales de la Dirección de Otras Prestaciones en los casos que le sean asignados por el Supervisor del Contrato 7. Tramitar y apoyar al Grupo de Verificación de Auditorias de Cuentas de la Dirección de Otras Prestaciones en las actividades relacionadas con la revisión de las observaciones derivadas de la auditoría integral efectuada a los servicios y tecnologías en salud no financiadas con la UPC ni con los presupuestos máximos. así como las reclamaciones por eventos catastróficos de origen natural. terroristas y accidentes de tránsito en los casos asignados por el Supervisor del Contrato 8. Elaborar los documentos conceptos e informes que se requieran durante el trámite de verificación de los servicios y tecnologías en salud no financiadas con la UPC ni con los presupuestos máximos. de las reclamaciones por eventos catastróficos de origen natural. terroristas y accidentes de tránsito; así como del proceso de reintegro de recursos a favor del sistema por recobros apropiados o reconocidos sin justa causa. que le sean asignados por el supervisor del contrato 9. Participar en las reuniones virtuales y /o presenciales en que se solicite su asistencia por la relación de los temas a tratar con las actividades del objeto contractual. bajo la coordinación del supervisor del contrato. 10.Las demás actividades que se deriven del objeto y naturaleza del contrato. que para el efecto le asigne la Dirección de Otras Prestaciones</v>
          </cell>
          <cell r="Y858">
            <v>376</v>
          </cell>
          <cell r="Z858">
            <v>81112200</v>
          </cell>
          <cell r="AA858">
            <v>44928008</v>
          </cell>
          <cell r="AB858">
            <v>44928008</v>
          </cell>
          <cell r="AM858">
            <v>11232002</v>
          </cell>
          <cell r="AQ858" t="str">
            <v>N/A</v>
          </cell>
          <cell r="AR858">
            <v>477</v>
          </cell>
          <cell r="AS858">
            <v>44936</v>
          </cell>
          <cell r="AT858">
            <v>134784024</v>
          </cell>
          <cell r="AU858">
            <v>891</v>
          </cell>
          <cell r="AV858">
            <v>44953</v>
          </cell>
          <cell r="AW858">
            <v>44928008</v>
          </cell>
          <cell r="AX858" t="str">
            <v>A-02-02-02-008-003-01</v>
          </cell>
          <cell r="AY858" t="str">
            <v>SERVICIOS DE CONSULTORÍA EN ADMINISTRACIÓN Y SERVICIOS DE GESTIÓN; SERVICIOS DE TECNOLOGÍA DE LA INFORMACIÓN</v>
          </cell>
          <cell r="AZ858" t="str">
            <v>ASEGURADORA SOLIDARIA DE COLOMBIA</v>
          </cell>
          <cell r="BA858" t="str">
            <v>380-47- 994000131168</v>
          </cell>
          <cell r="BB858">
            <v>44953</v>
          </cell>
          <cell r="BC858" t="str">
            <v>CUMPLIMIENTO</v>
          </cell>
          <cell r="BD858">
            <v>25</v>
          </cell>
          <cell r="BE858">
            <v>11232002</v>
          </cell>
          <cell r="BF858">
            <v>44952</v>
          </cell>
          <cell r="BG858">
            <v>44956</v>
          </cell>
          <cell r="BH858">
            <v>45260</v>
          </cell>
          <cell r="BI858">
            <v>44953</v>
          </cell>
          <cell r="BJ858" t="str">
            <v>D. OTRAS PRESTACIONES</v>
          </cell>
          <cell r="BK858" t="str">
            <v>MAYRA ALEJANDRA PEREZ BEJARANO</v>
          </cell>
          <cell r="BM858">
            <v>1026550881</v>
          </cell>
          <cell r="BN858" t="str">
            <v>GRUPO DE VERIFICACIÓN Y AUDITORÍA DE CUENTAS</v>
          </cell>
          <cell r="BO858" t="str">
            <v>GESTOR DE OPERACIONES</v>
          </cell>
          <cell r="BP858" t="str">
            <v>DIANA CAROLINA BONILLA RODRIGUEZ</v>
          </cell>
          <cell r="BQ858" t="str">
            <v>TERMINADO</v>
          </cell>
          <cell r="BR858" t="str">
            <v>FEMENINO</v>
          </cell>
          <cell r="BS858" t="str">
            <v>Bogotá</v>
          </cell>
          <cell r="BT858" t="str">
            <v>Cra 80 No 69 05 casa-1 piso</v>
          </cell>
          <cell r="BU858">
            <v>3113584113</v>
          </cell>
          <cell r="BV858" t="str">
            <v>leyocaba@hotmail.com</v>
          </cell>
          <cell r="BW858">
            <v>32722</v>
          </cell>
          <cell r="BX858">
            <v>45247</v>
          </cell>
          <cell r="BY858">
            <v>34</v>
          </cell>
          <cell r="BZ858" t="str">
            <v>COMPENSAR</v>
          </cell>
          <cell r="CA858" t="str">
            <v>COLPENSIONES</v>
          </cell>
          <cell r="CB858" t="str">
            <v>POSITIVA</v>
          </cell>
          <cell r="CC858" t="str">
            <v>ENFERMERA-ESP EN auditoría DE SALUD</v>
          </cell>
          <cell r="CH858" t="str">
            <v>CO1.PCCNTR.4447537</v>
          </cell>
        </row>
        <row r="859">
          <cell r="C859">
            <v>797</v>
          </cell>
          <cell r="D859" t="str">
            <v>ADRES-CPS-797-2023</v>
          </cell>
          <cell r="E859" t="str">
            <v>CONTRATACION DIRECTA</v>
          </cell>
          <cell r="F859" t="str">
            <v>PRESTACION DE SERVICIOS PROFESIONALES</v>
          </cell>
          <cell r="G859" t="str">
            <v>INICIAL</v>
          </cell>
          <cell r="H859">
            <v>45093</v>
          </cell>
          <cell r="I859" t="str">
            <v>SEBASTIAN RICKLI HENAO</v>
          </cell>
          <cell r="J859" t="str">
            <v>CC</v>
          </cell>
          <cell r="K859">
            <v>1123510851</v>
          </cell>
          <cell r="L859">
            <v>7</v>
          </cell>
          <cell r="N859" t="str">
            <v>N</v>
          </cell>
          <cell r="O859" t="str">
            <v>N/A</v>
          </cell>
          <cell r="P859" t="str">
            <v>N/A</v>
          </cell>
          <cell r="Q859" t="str">
            <v>N/A</v>
          </cell>
          <cell r="R859">
            <v>45098</v>
          </cell>
          <cell r="S859">
            <v>45291</v>
          </cell>
          <cell r="T859">
            <v>193</v>
          </cell>
          <cell r="U859">
            <v>45291</v>
          </cell>
          <cell r="W859" t="str">
            <v>Prestar servicios profesionales para asesorar jurídicamente, en aspectos administrativos, legislativos, judiciales y procesales de competencia de la Oficina Asesora Jurídica</v>
          </cell>
          <cell r="X859" t="str">
            <v>1. Brindar asesoría jurídica y estratégica a la Oficina Asesora Jurídica en los asuntos judiciales, prejudiciales y estratégicos de la OAJ. 2. Realizar acompañamiento al jefe de la oficina Asesora jurídica para el cumplimiento de las funciones generales de la dependencia con el fin de vincular todas las acciones de los grupos internos de trabajo, generando una acción articulada y coherente en el desarrollo de la gestión, conforme con los procesos de las áreas misionales. 3. Apoyar la proyección de respuestas a Control Interno y direcciones de la entidad asociadas a la gestión de la OAJ, planes de mejoramiento, requerimientos y demás. 4. Emitir los conceptos y recomendaciones jurídicas o administrativas que le sean solicitados por el jefe de la Oficina Asesora Jurídica de la ADRES, relacionados con el objeto del contrato. 5. Realizar seguimiento a los pagos de sentencias del grupo judicial y conciliaciones, para lo cual deberá emitirse un informe en el que conste el término transcurrido entre el fallo y el pago con cada una de las actuaciones agotadas y los tiempos. 6. Realizar seguimiento al sistema ekogui y a la base de reparto del grupo de representación judicial para lo cual emitirá las recomendaciones que correspondan y proyectará los memorandos a que haya lugar 7. Brindar la asistencia técnica, asesoría, acompañamiento, capacitación y/o fortalecimiento de los
procesos, procedimientos, y mapas de riesgos de la oficina Asesora jurídica de acuerdo con las
funciones de la dependencia.
8. Realizar acompañamiento a todas aquellas actividades que involucren las funciones,
actuaciones, procesos o procedimientos de la Oficina Asesora jurídica y sus grupos internos de
trabajo.
9. Elaborar los informes que con ocasión de los temas encomendados requiera el Jefe de la Oficina
Asesora Jurídica.
10. Asistir a las reuniones que señale el supervisor del contrato, relacionadas con el objeto del
contrato.
11. Elaborar los documentos que le sean solicitados en el marco de la ejecución contractual y que
correspondan a asuntos diversos a informes.
12. Apoyar en la supervisión de contratos en los que el supervisor sea el Jefe de la Oficina Asesora
Jurídica.
13. Cumplir con las demás actividades que estén relacionadas con el objeto contractual</v>
          </cell>
          <cell r="Z859">
            <v>93151501</v>
          </cell>
          <cell r="AA859">
            <v>59927496</v>
          </cell>
          <cell r="AB859">
            <v>59927496</v>
          </cell>
          <cell r="AM859">
            <v>7490937</v>
          </cell>
          <cell r="AQ859" t="str">
            <v>N/A</v>
          </cell>
          <cell r="AR859">
            <v>810</v>
          </cell>
          <cell r="AS859">
            <v>45085</v>
          </cell>
          <cell r="AT859">
            <v>71313720</v>
          </cell>
          <cell r="AU859">
            <v>10184</v>
          </cell>
          <cell r="AV859">
            <v>45093</v>
          </cell>
          <cell r="AW859">
            <v>59927496</v>
          </cell>
          <cell r="AX859" t="str">
            <v>A-02-02-02-008-002-01</v>
          </cell>
          <cell r="AY859" t="str">
            <v>SERVICIOS JURÍDICOS</v>
          </cell>
          <cell r="AZ859" t="str">
            <v>ASEGURADORA SOLIDARIA DE COLOMBIA</v>
          </cell>
          <cell r="BA859" t="str">
            <v>380 47 994000136377</v>
          </cell>
          <cell r="BB859">
            <v>45097</v>
          </cell>
          <cell r="BC859" t="str">
            <v>CUMPLIMIENTO</v>
          </cell>
          <cell r="BD859">
            <v>25</v>
          </cell>
          <cell r="BE859">
            <v>14981874</v>
          </cell>
          <cell r="BF859">
            <v>45093</v>
          </cell>
          <cell r="BG859">
            <v>45098</v>
          </cell>
          <cell r="BH859">
            <v>45473</v>
          </cell>
          <cell r="BI859">
            <v>45093</v>
          </cell>
          <cell r="BJ859" t="str">
            <v>O. ASESORA JURIDICA</v>
          </cell>
          <cell r="BK859" t="str">
            <v>CRISTIAN DAVID PAEZ PAEZ</v>
          </cell>
          <cell r="BM859">
            <v>1049614764</v>
          </cell>
          <cell r="BN859" t="str">
            <v>GRUPO DE REPRESENTACION JUDICIAL</v>
          </cell>
          <cell r="BO859" t="str">
            <v>GESTOR DE OPERACIONES</v>
          </cell>
          <cell r="BP859" t="str">
            <v>KELLY JHOANA ITURRIAGO TORREGROSA</v>
          </cell>
          <cell r="BQ859" t="str">
            <v>EN EJECUCION</v>
          </cell>
        </row>
        <row r="860">
          <cell r="C860">
            <v>102</v>
          </cell>
          <cell r="D860" t="str">
            <v>ADRES-CPS-102-2023</v>
          </cell>
          <cell r="E860" t="str">
            <v>CONTRATACION DIRECTA</v>
          </cell>
          <cell r="F860" t="str">
            <v>PRESTACION DE SERVICIOS PROFESIONALES</v>
          </cell>
          <cell r="G860" t="str">
            <v>INICIAL</v>
          </cell>
          <cell r="H860">
            <v>44946</v>
          </cell>
          <cell r="I860" t="str">
            <v>MARIA FERNANDA GARZON VARGAS</v>
          </cell>
          <cell r="J860" t="str">
            <v>CC</v>
          </cell>
          <cell r="K860">
            <v>1070955709</v>
          </cell>
          <cell r="L860">
            <v>7</v>
          </cell>
          <cell r="M860" t="str">
            <v>Facatativa</v>
          </cell>
          <cell r="N860" t="str">
            <v>N</v>
          </cell>
          <cell r="O860" t="str">
            <v>N/A</v>
          </cell>
          <cell r="P860" t="str">
            <v>N/A</v>
          </cell>
          <cell r="Q860" t="str">
            <v>N/A</v>
          </cell>
          <cell r="R860">
            <v>44951</v>
          </cell>
          <cell r="S860">
            <v>45070</v>
          </cell>
          <cell r="T860">
            <v>119</v>
          </cell>
          <cell r="U860">
            <v>45070</v>
          </cell>
          <cell r="V860" t="str">
            <v>13 TP+25 MEP</v>
          </cell>
          <cell r="W860"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860"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860">
            <v>356</v>
          </cell>
          <cell r="Z860">
            <v>93151501</v>
          </cell>
          <cell r="AA860">
            <v>20731148</v>
          </cell>
          <cell r="AB860">
            <v>20731148</v>
          </cell>
          <cell r="AM860">
            <v>5182787</v>
          </cell>
          <cell r="AQ860" t="str">
            <v>N/A</v>
          </cell>
          <cell r="AR860">
            <v>459</v>
          </cell>
          <cell r="AS860">
            <v>44936</v>
          </cell>
          <cell r="AT860">
            <v>269504924</v>
          </cell>
          <cell r="AU860">
            <v>451</v>
          </cell>
          <cell r="AV860">
            <v>44946</v>
          </cell>
          <cell r="AW860">
            <v>20731148</v>
          </cell>
          <cell r="AX860" t="str">
            <v>A-02-02-02-008-003-01</v>
          </cell>
          <cell r="AY860" t="str">
            <v>SERVICIOS DE CONSULTORÍA EN ADMINISTRACIÓN Y SERVICIOS DE GESTIÓN; SERVICIOS DE TECNOLOGÍA DE LA INFORMACIÓN</v>
          </cell>
          <cell r="AZ860" t="str">
            <v>SEGUROS DEL ESTADO</v>
          </cell>
          <cell r="BA860" t="str">
            <v>14-44-101172022</v>
          </cell>
          <cell r="BB860">
            <v>44951</v>
          </cell>
          <cell r="BC860" t="str">
            <v>CUMPLIMIENTO</v>
          </cell>
          <cell r="BD860">
            <v>25</v>
          </cell>
          <cell r="BE860">
            <v>5182787</v>
          </cell>
          <cell r="BF860">
            <v>44951</v>
          </cell>
          <cell r="BG860">
            <v>44951</v>
          </cell>
          <cell r="BH860">
            <v>45260</v>
          </cell>
          <cell r="BI860">
            <v>44950</v>
          </cell>
          <cell r="BJ860" t="str">
            <v>D. OTRAS PRESTACIONES</v>
          </cell>
          <cell r="BK860" t="str">
            <v>MAURICIO PAEZ VILLALBA</v>
          </cell>
          <cell r="BM860">
            <v>1010178182</v>
          </cell>
          <cell r="BN860" t="str">
            <v>GRUPO DE VERIFICACIÓN Y AUDITORÍA DE CUENTAS</v>
          </cell>
          <cell r="BO860" t="str">
            <v>GESTOR DE OPERACIONES</v>
          </cell>
          <cell r="BP860" t="str">
            <v>ESPERANZA RODRIGUEZ ROLDAN</v>
          </cell>
          <cell r="BQ860" t="str">
            <v>TERMINADO</v>
          </cell>
          <cell r="BR860" t="str">
            <v>FEMENINO</v>
          </cell>
          <cell r="BS860" t="str">
            <v>Facatativa</v>
          </cell>
          <cell r="BT860" t="str">
            <v xml:space="preserve">Cll 1 a 5 36 </v>
          </cell>
          <cell r="BU860">
            <v>3217136619</v>
          </cell>
          <cell r="BV860" t="str">
            <v>magafer89@gmail.com</v>
          </cell>
          <cell r="BW860">
            <v>32814</v>
          </cell>
          <cell r="BX860">
            <v>45247</v>
          </cell>
          <cell r="BY860">
            <v>34</v>
          </cell>
          <cell r="BZ860" t="str">
            <v>FAMISANAR</v>
          </cell>
          <cell r="CA860" t="str">
            <v>COLFONDOS</v>
          </cell>
          <cell r="CB860" t="str">
            <v>POSITIVA</v>
          </cell>
          <cell r="CC860" t="str">
            <v>ADM EMPRESAS - ESP EN AUDITORIA EN SALUD</v>
          </cell>
          <cell r="CH860" t="str">
            <v>CO1.PCCNTR.4440304</v>
          </cell>
        </row>
        <row r="861">
          <cell r="C861">
            <v>393</v>
          </cell>
          <cell r="D861" t="str">
            <v>ADRES-CTO-393-2023</v>
          </cell>
          <cell r="E861" t="str">
            <v>LICITACION PUBLICA</v>
          </cell>
          <cell r="F861" t="str">
            <v>SEGUROS</v>
          </cell>
          <cell r="G861" t="str">
            <v>INICIAL</v>
          </cell>
          <cell r="H861">
            <v>44988</v>
          </cell>
          <cell r="I861" t="str">
            <v>SEGUROS GENERALES SURAMERICANA S.A.</v>
          </cell>
          <cell r="J861" t="str">
            <v>Nit</v>
          </cell>
          <cell r="K861">
            <v>890903407</v>
          </cell>
          <cell r="L861">
            <v>9</v>
          </cell>
          <cell r="M861" t="str">
            <v>Bogotá</v>
          </cell>
          <cell r="N861" t="str">
            <v>J</v>
          </cell>
          <cell r="O861" t="str">
            <v>Cleya Johanna Martinez Canti</v>
          </cell>
          <cell r="P861">
            <v>52898473</v>
          </cell>
          <cell r="Q861" t="str">
            <v>N/A</v>
          </cell>
          <cell r="R861">
            <v>45004</v>
          </cell>
          <cell r="S861">
            <v>45377</v>
          </cell>
          <cell r="T861">
            <v>373</v>
          </cell>
          <cell r="U861">
            <v>45377</v>
          </cell>
          <cell r="V861" t="str">
            <v>N/A</v>
          </cell>
          <cell r="W861" t="str">
            <v xml:space="preserve">contratar una o varias compañías de seguros legalmente autorizadas para funcionar en el país, para la contratación de las pólizas de responsabilidad civil servidores públicos, infidelidad y riesgos financieros y responsabilidad civil riesgo cibernético que conforman el programa de seguros de la Administradora de los Recursos del Sistema General de Seguridad Social En Salud – ADRES Grupo 3 Responsabilidad Civil Cibernético - CYBER </v>
          </cell>
          <cell r="X861"/>
          <cell r="Y861"/>
          <cell r="Z861">
            <v>84131600</v>
          </cell>
          <cell r="AA861">
            <v>500990000</v>
          </cell>
          <cell r="AB861">
            <v>500990000</v>
          </cell>
          <cell r="AC861"/>
          <cell r="AD861"/>
          <cell r="AE861"/>
          <cell r="AF861"/>
          <cell r="AG861"/>
          <cell r="AH861"/>
          <cell r="AI861"/>
          <cell r="AJ861"/>
          <cell r="AK861"/>
          <cell r="AL861"/>
          <cell r="AM861"/>
          <cell r="AN861"/>
          <cell r="AO861"/>
          <cell r="AP861"/>
          <cell r="AQ861"/>
          <cell r="AR861">
            <v>536</v>
          </cell>
          <cell r="AS861">
            <v>44943</v>
          </cell>
          <cell r="AT861">
            <v>3815068061</v>
          </cell>
          <cell r="AU861">
            <v>4363</v>
          </cell>
          <cell r="AV861">
            <v>44994</v>
          </cell>
          <cell r="AW861">
            <v>500990000</v>
          </cell>
          <cell r="AX861" t="str">
            <v>A-02-02-02-007-001- 03-5-05</v>
          </cell>
          <cell r="AY861" t="str">
            <v>SERVICIOS DE SEGUROS GENERALES DE RESPONSABILIDAD CIVIL</v>
          </cell>
          <cell r="AZ861"/>
          <cell r="BA861"/>
          <cell r="BB861"/>
          <cell r="BC861"/>
          <cell r="BD861"/>
          <cell r="BE861"/>
          <cell r="BF861"/>
          <cell r="BG861"/>
          <cell r="BH861"/>
          <cell r="BI861"/>
          <cell r="BJ861" t="str">
            <v xml:space="preserve">D. ADMINISTRATIVA Y FINANCIERA  </v>
          </cell>
          <cell r="BK861" t="str">
            <v>NELSON SANTOS ANDRADE</v>
          </cell>
          <cell r="BL861"/>
          <cell r="BM861">
            <v>4914146</v>
          </cell>
          <cell r="BN861" t="str">
            <v>GRUPO DE GESTION ADMINISTRATIVA Y DOCUMENTAL</v>
          </cell>
          <cell r="BO861" t="str">
            <v>GESTOR DE OPERACIONES</v>
          </cell>
          <cell r="BP861" t="str">
            <v>LAURA SANCHEZ SANTAMARIA</v>
          </cell>
          <cell r="BQ861" t="str">
            <v>EN EJECUCION</v>
          </cell>
          <cell r="BR861"/>
          <cell r="BS861"/>
          <cell r="BT861"/>
          <cell r="BU861"/>
          <cell r="BV861"/>
          <cell r="BW861"/>
          <cell r="BX861"/>
          <cell r="BY861"/>
          <cell r="BZ861"/>
          <cell r="CA861"/>
          <cell r="CB861"/>
          <cell r="CC861"/>
          <cell r="CD861"/>
          <cell r="CE861"/>
          <cell r="CF861"/>
          <cell r="CG861"/>
          <cell r="CH861" t="str">
            <v>CO1.PCCNTR.4701643</v>
          </cell>
          <cell r="CI861"/>
          <cell r="CJ861"/>
          <cell r="CK861"/>
          <cell r="CL861"/>
          <cell r="CM861"/>
          <cell r="CN861"/>
          <cell r="CO861"/>
        </row>
        <row r="862">
          <cell r="C862">
            <v>277</v>
          </cell>
          <cell r="D862" t="str">
            <v>ADRES-CPS-277-2023</v>
          </cell>
          <cell r="E862" t="str">
            <v>CONTRATACION DIRECTA</v>
          </cell>
          <cell r="F862" t="str">
            <v>PRESTACION DE SERVICIOS PROFESIONALES</v>
          </cell>
          <cell r="G862" t="str">
            <v>INICIAL</v>
          </cell>
          <cell r="H862">
            <v>44965</v>
          </cell>
          <cell r="I862" t="str">
            <v>DIANA MAYERLY ABRIL MANRIQUE</v>
          </cell>
          <cell r="J862" t="str">
            <v>CC</v>
          </cell>
          <cell r="K862">
            <v>1070962865</v>
          </cell>
          <cell r="L862">
            <v>7</v>
          </cell>
          <cell r="M862" t="str">
            <v>Bogotá</v>
          </cell>
          <cell r="N862" t="str">
            <v>N</v>
          </cell>
          <cell r="O862" t="str">
            <v>N/A</v>
          </cell>
          <cell r="P862" t="str">
            <v>N/A</v>
          </cell>
          <cell r="Q862" t="str">
            <v>N/A</v>
          </cell>
          <cell r="R862">
            <v>44970</v>
          </cell>
          <cell r="S862">
            <v>45089</v>
          </cell>
          <cell r="T862">
            <v>119</v>
          </cell>
          <cell r="U862">
            <v>45089</v>
          </cell>
          <cell r="V862" t="str">
            <v>13 TP+25 MEP</v>
          </cell>
          <cell r="W862"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86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862">
            <v>384</v>
          </cell>
          <cell r="Z862">
            <v>93151501</v>
          </cell>
          <cell r="AA862">
            <v>20731148</v>
          </cell>
          <cell r="AB862">
            <v>20731148</v>
          </cell>
          <cell r="AM862">
            <v>5182787</v>
          </cell>
          <cell r="AQ862" t="str">
            <v>N/A</v>
          </cell>
          <cell r="AR862">
            <v>549</v>
          </cell>
          <cell r="AS862">
            <v>44936</v>
          </cell>
          <cell r="AT862">
            <v>269504924</v>
          </cell>
          <cell r="AU862">
            <v>2543</v>
          </cell>
          <cell r="AV862">
            <v>44966</v>
          </cell>
          <cell r="AW862">
            <v>20731148</v>
          </cell>
          <cell r="AX862" t="str">
            <v>A-02-02-02-008-003-01</v>
          </cell>
          <cell r="AY862" t="str">
            <v>SERVICIOS DE CONSULTORÍA EN ADMINISTRACIÓN Y SERVICIOS DE GESTIÓN; SERVICIOS DE TECNOLOGÍA DE LA INFORMACIÓN</v>
          </cell>
          <cell r="AZ862" t="str">
            <v>SEGUROS DEL ESTADO</v>
          </cell>
          <cell r="BA862" t="str">
            <v>14-44-101174232</v>
          </cell>
          <cell r="BB862">
            <v>44965</v>
          </cell>
          <cell r="BC862" t="str">
            <v>CUMPLIMIENTO</v>
          </cell>
          <cell r="BD862">
            <v>25</v>
          </cell>
          <cell r="BE862">
            <v>5182787</v>
          </cell>
          <cell r="BF862">
            <v>44965</v>
          </cell>
          <cell r="BG862">
            <v>44966</v>
          </cell>
          <cell r="BH862">
            <v>45290</v>
          </cell>
          <cell r="BI862">
            <v>44966</v>
          </cell>
          <cell r="BJ862" t="str">
            <v>D. OTRAS PRESTACIONES</v>
          </cell>
          <cell r="BK862" t="str">
            <v>MAURICIO PAEZ VILLALBA</v>
          </cell>
          <cell r="BM862">
            <v>1010178182</v>
          </cell>
          <cell r="BN862" t="str">
            <v>GRUPO DE VERIFICACIÓN Y AUDITORÍA DE CUENTAS</v>
          </cell>
          <cell r="BO862" t="str">
            <v>GESTOR DE OPERACIONES</v>
          </cell>
          <cell r="BP862" t="str">
            <v>KARLA MAYELIS MENGUAL REDONDO</v>
          </cell>
          <cell r="BQ862" t="str">
            <v>TERMINADO</v>
          </cell>
          <cell r="BR862" t="str">
            <v>FEMENINO</v>
          </cell>
          <cell r="BS862" t="str">
            <v>Bogotá</v>
          </cell>
          <cell r="BT862" t="str">
            <v>DIAGONAL 4A No 27A-14</v>
          </cell>
          <cell r="BU862">
            <v>3104813884</v>
          </cell>
          <cell r="BV862" t="str">
            <v>dianis_17@hotmail.com</v>
          </cell>
          <cell r="BW862">
            <v>33577</v>
          </cell>
          <cell r="BX862">
            <v>45247</v>
          </cell>
          <cell r="BY862">
            <v>31</v>
          </cell>
          <cell r="BZ862" t="str">
            <v>COMPENSAR</v>
          </cell>
          <cell r="CA862" t="str">
            <v>PORVENIR</v>
          </cell>
          <cell r="CB862" t="str">
            <v>POSITIVA</v>
          </cell>
          <cell r="CC862" t="str">
            <v>ADM EMPRESAS</v>
          </cell>
          <cell r="CH862" t="str">
            <v>CO1.PCCNTR.4583001</v>
          </cell>
        </row>
        <row r="863">
          <cell r="C863">
            <v>528</v>
          </cell>
          <cell r="D863" t="str">
            <v>ADRES-CPS-528-2023</v>
          </cell>
          <cell r="E863" t="str">
            <v>CONTRATACION DIRECTA</v>
          </cell>
          <cell r="F863" t="str">
            <v>PRESTACION DE SERVICIOS DE APOYO A LA GESTION</v>
          </cell>
          <cell r="G863" t="str">
            <v>INICIAL</v>
          </cell>
          <cell r="H863">
            <v>45069</v>
          </cell>
          <cell r="I863" t="str">
            <v>SERGIO LUIS ANTONIO GARCIA</v>
          </cell>
          <cell r="J863" t="str">
            <v>CC</v>
          </cell>
          <cell r="K863">
            <v>1019026904</v>
          </cell>
          <cell r="L863">
            <v>6</v>
          </cell>
          <cell r="M863" t="str">
            <v>Bogotá</v>
          </cell>
          <cell r="N863" t="str">
            <v>N</v>
          </cell>
          <cell r="O863" t="str">
            <v>N/A</v>
          </cell>
          <cell r="P863" t="str">
            <v>N/A</v>
          </cell>
          <cell r="Q863" t="str">
            <v>N/A</v>
          </cell>
          <cell r="R863">
            <v>45071</v>
          </cell>
          <cell r="S863">
            <v>45291</v>
          </cell>
          <cell r="T863">
            <v>220</v>
          </cell>
          <cell r="U863">
            <v>45291</v>
          </cell>
          <cell r="W863" t="str">
            <v>Apoyar la operación de las actividades asociadas a los procesos funcionales y tecnológicos de las aplicaciones de la ADRES</v>
          </cell>
          <cell r="X863" t="str">
            <v>1. Apoyar a la DGTIC en las actividades de soporte, mantenimiento, desarrollo, actualización e
integración de los aplicativos de las líneas misionales, cuando así le sea requerido por
necesidades estratégicas de la Entidad; documentando y notificando al usuario funcional y
área técnica que sean solicitados de los componentes de software y aplicativos que soportan
la operación.
2. Verificar y monitorear la correcta operación de los procesos misionales de acuerdo con la
normatividad generada por el Ministerio de Salud y Protección Social - MSPS asegurando la
publicación de los resultados en el SFTP para que las entidades descarguen dicha
información.
3. Mantener actualizado el repositorio de fuentes DevOps de las líneas de negocio asignadas
para garantizar el correcto versionamiento de las mismas.
4. Gestionar la atención y respuesta sobre requerimientos de los usuarios internos y externos
sobre los servicios de TI, asociados la plataforma Web e intranet, en la creación de cuentas,
publicaciones, asignación de contraseñas y permisos de acceso a las aplicaciones e
información que está en dicha plataforma.
5. Gestionar los procesos para el mejoramiento continuo, de las incidencias relacionadas con la
indisponibilidad de las plataformas Web e Intranet; formulando las recomendaciones y
sugerencias con quien corresponda.
6. Las demás actividades que se deriven del objeto y naturaleza del contrato, que para el efecto
le designe la DGTI</v>
          </cell>
          <cell r="Z863">
            <v>81111800</v>
          </cell>
          <cell r="AA863">
            <v>38182992</v>
          </cell>
          <cell r="AB863">
            <v>38182992</v>
          </cell>
          <cell r="AM863">
            <v>4772874</v>
          </cell>
          <cell r="AQ863" t="str">
            <v>N/A</v>
          </cell>
          <cell r="AR863">
            <v>639</v>
          </cell>
          <cell r="AS863">
            <v>45051</v>
          </cell>
          <cell r="AT863">
            <v>38182992</v>
          </cell>
          <cell r="AU863">
            <v>8491</v>
          </cell>
          <cell r="AV863">
            <v>45071</v>
          </cell>
          <cell r="AW863">
            <v>38182992</v>
          </cell>
          <cell r="AX863" t="str">
            <v>A-02-02-02-008-003-01</v>
          </cell>
          <cell r="AY863" t="str">
            <v>SERVICIOS DE CONSULTORÍA EN ADMINISTRACIÓN Y SERVICIOS DE GESTIÓN; SERVICIOS DE TECNOLOGÍA DE LA INFORMACIÓN</v>
          </cell>
          <cell r="AZ863" t="str">
            <v>SEGUROS DEL ESTADO</v>
          </cell>
          <cell r="BA863" t="str">
            <v>11-44-101202034</v>
          </cell>
          <cell r="BB863">
            <v>45070</v>
          </cell>
          <cell r="BC863" t="str">
            <v>CUMPLIMIENTO</v>
          </cell>
          <cell r="BD863">
            <v>25</v>
          </cell>
          <cell r="BE863">
            <v>9545748</v>
          </cell>
          <cell r="BF863">
            <v>45069</v>
          </cell>
          <cell r="BG863">
            <v>45070</v>
          </cell>
          <cell r="BH863">
            <v>45473</v>
          </cell>
          <cell r="BI863">
            <v>45070</v>
          </cell>
          <cell r="BJ863" t="str">
            <v>D. GESTION TECNOLOGIAS DE LA INFORMACION Y COMUNICACIONES</v>
          </cell>
          <cell r="BK863" t="str">
            <v>ISAI AVILA WILCHES</v>
          </cell>
          <cell r="BM863">
            <v>80198045</v>
          </cell>
          <cell r="BN863" t="str">
            <v>D. GESTION TECNOLOGIAS DE LA INFORMACION Y COMUNICACIONES</v>
          </cell>
          <cell r="BO863" t="str">
            <v>GESTOR DE OPERACIONES</v>
          </cell>
          <cell r="BP863" t="str">
            <v>ROSA ELIANA RODRIGUEZ BERNAL</v>
          </cell>
          <cell r="BQ863" t="str">
            <v>EN EJECUCION</v>
          </cell>
          <cell r="BX863">
            <v>45247</v>
          </cell>
          <cell r="BY863">
            <v>123</v>
          </cell>
        </row>
        <row r="864">
          <cell r="C864">
            <v>561</v>
          </cell>
          <cell r="D864" t="str">
            <v>ADRES-CPS-561-2023</v>
          </cell>
          <cell r="E864" t="str">
            <v>CONTRATACION DIRECTA</v>
          </cell>
          <cell r="F864" t="str">
            <v>PRESTACION DE SERVICIOS PROFESIONALES</v>
          </cell>
          <cell r="G864" t="str">
            <v>INICIAL</v>
          </cell>
          <cell r="H864">
            <v>45078</v>
          </cell>
          <cell r="I864" t="str">
            <v>SERGIO MAURICIO ZIPAQUIRA DIAZ</v>
          </cell>
          <cell r="J864" t="str">
            <v>CC</v>
          </cell>
          <cell r="K864">
            <v>1032424333</v>
          </cell>
          <cell r="L864">
            <v>5</v>
          </cell>
          <cell r="N864" t="str">
            <v>N</v>
          </cell>
          <cell r="O864" t="str">
            <v>N/A</v>
          </cell>
          <cell r="P864" t="str">
            <v>N/A</v>
          </cell>
          <cell r="Q864" t="str">
            <v>N/A</v>
          </cell>
          <cell r="R864">
            <v>45079</v>
          </cell>
          <cell r="S864">
            <v>45291</v>
          </cell>
          <cell r="T864">
            <v>212</v>
          </cell>
          <cell r="U864">
            <v>45291</v>
          </cell>
          <cell r="W864"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64" t="str">
            <v xml:space="preserve">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 </v>
          </cell>
          <cell r="Z864" t="str">
            <v>81111500
81111700</v>
          </cell>
          <cell r="AA864">
            <v>55808000</v>
          </cell>
          <cell r="AB864">
            <v>55808000</v>
          </cell>
          <cell r="AM864">
            <v>6976000</v>
          </cell>
          <cell r="AQ864" t="str">
            <v>N/A</v>
          </cell>
          <cell r="AR864">
            <v>767</v>
          </cell>
          <cell r="AS864">
            <v>45071</v>
          </cell>
          <cell r="AT864">
            <v>819819520</v>
          </cell>
          <cell r="AU864">
            <v>9987</v>
          </cell>
          <cell r="AV864">
            <v>45078</v>
          </cell>
          <cell r="AW864">
            <v>55808000</v>
          </cell>
          <cell r="AX864" t="str">
            <v>A-02-02-02-008-002-01</v>
          </cell>
          <cell r="AY864" t="str">
            <v>SERVICIOS JURÍDICOS</v>
          </cell>
          <cell r="AZ864" t="str">
            <v>SEGUROS DEL ESTADO</v>
          </cell>
          <cell r="BA864" t="str">
            <v>33-44-101238948</v>
          </cell>
          <cell r="BB864">
            <v>45078</v>
          </cell>
          <cell r="BC864" t="str">
            <v>CUMPLIMIENTO</v>
          </cell>
          <cell r="BD864">
            <v>25</v>
          </cell>
          <cell r="BE864">
            <v>13952000</v>
          </cell>
          <cell r="BF864">
            <v>45078</v>
          </cell>
          <cell r="BG864">
            <v>45079</v>
          </cell>
          <cell r="BH864">
            <v>45478</v>
          </cell>
          <cell r="BI864">
            <v>45079</v>
          </cell>
          <cell r="BJ864" t="str">
            <v>O. ASESORA JURIDICA</v>
          </cell>
          <cell r="BK864" t="str">
            <v>CRISTIAN DAVID PAEZ PAEZ</v>
          </cell>
          <cell r="BM864">
            <v>1049614764</v>
          </cell>
          <cell r="BN864" t="str">
            <v>GRUPO DE REPRESENTACION JUDICIAL</v>
          </cell>
          <cell r="BO864" t="str">
            <v>GESTOR DE OPERACIONES</v>
          </cell>
          <cell r="BP864" t="str">
            <v>ESPERANZA RODRIGUEZ ROLDAN</v>
          </cell>
          <cell r="BQ864" t="str">
            <v>EN EJECUCION</v>
          </cell>
        </row>
        <row r="865">
          <cell r="C865">
            <v>274</v>
          </cell>
          <cell r="D865" t="str">
            <v>ADRES-CPS-274-2023</v>
          </cell>
          <cell r="E865" t="str">
            <v>CONTRATACION DIRECTA</v>
          </cell>
          <cell r="F865" t="str">
            <v>PRESTACION DE SERVICIOS PROFESIONALES</v>
          </cell>
          <cell r="G865" t="str">
            <v>INICIAL</v>
          </cell>
          <cell r="H865">
            <v>44965</v>
          </cell>
          <cell r="I865" t="str">
            <v>YULY PAOLA PRIETO RODRIGUEZ</v>
          </cell>
          <cell r="J865" t="str">
            <v>CC</v>
          </cell>
          <cell r="K865">
            <v>1071331002</v>
          </cell>
          <cell r="L865">
            <v>4</v>
          </cell>
          <cell r="M865" t="str">
            <v>Bogotá</v>
          </cell>
          <cell r="N865" t="str">
            <v>N</v>
          </cell>
          <cell r="O865" t="str">
            <v>N/A</v>
          </cell>
          <cell r="P865" t="str">
            <v>N/A</v>
          </cell>
          <cell r="Q865" t="str">
            <v>N/A</v>
          </cell>
          <cell r="R865">
            <v>44970</v>
          </cell>
          <cell r="S865">
            <v>45089</v>
          </cell>
          <cell r="T865">
            <v>119</v>
          </cell>
          <cell r="U865">
            <v>45089</v>
          </cell>
          <cell r="V865" t="str">
            <v>13 TP+25 MEP</v>
          </cell>
          <cell r="W865"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865"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865">
            <v>381</v>
          </cell>
          <cell r="Z865">
            <v>93151501</v>
          </cell>
          <cell r="AA865">
            <v>20731148</v>
          </cell>
          <cell r="AB865">
            <v>20731148</v>
          </cell>
          <cell r="AM865">
            <v>5182787</v>
          </cell>
          <cell r="AQ865" t="str">
            <v>N/A</v>
          </cell>
          <cell r="AR865">
            <v>549</v>
          </cell>
          <cell r="AS865">
            <v>44936</v>
          </cell>
          <cell r="AT865">
            <v>269504924</v>
          </cell>
          <cell r="AU865">
            <v>2538</v>
          </cell>
          <cell r="AV865">
            <v>44966</v>
          </cell>
          <cell r="AW865">
            <v>20731148</v>
          </cell>
          <cell r="AX865" t="str">
            <v>A-02-02-02-008-003-01</v>
          </cell>
          <cell r="AY865" t="str">
            <v>SERVICIOS DE CONSULTORÍA EN ADMINISTRACIÓN Y SERVICIOS DE GESTIÓN; SERVICIOS DE TECNOLOGÍA DE LA INFORMACIÓN</v>
          </cell>
          <cell r="AZ865" t="str">
            <v>SEGUROS DEL ESTADO</v>
          </cell>
          <cell r="BA865" t="str">
            <v>21-46-101061759</v>
          </cell>
          <cell r="BB865">
            <v>44965</v>
          </cell>
          <cell r="BC865" t="str">
            <v>CUMPLIMIENTO</v>
          </cell>
          <cell r="BD865">
            <v>25</v>
          </cell>
          <cell r="BE865">
            <v>5182787</v>
          </cell>
          <cell r="BF865">
            <v>44965</v>
          </cell>
          <cell r="BG865">
            <v>44966</v>
          </cell>
          <cell r="BH865">
            <v>45280</v>
          </cell>
          <cell r="BI865">
            <v>44966</v>
          </cell>
          <cell r="BJ865" t="str">
            <v>D. OTRAS PRESTACIONES</v>
          </cell>
          <cell r="BK865" t="str">
            <v>MAURICIO PAEZ VILLALBA</v>
          </cell>
          <cell r="BM865">
            <v>1010178182</v>
          </cell>
          <cell r="BN865" t="str">
            <v>GRUPO DE VERIFICACIÓN Y AUDITORÍA DE CUENTAS</v>
          </cell>
          <cell r="BO865" t="str">
            <v>GESTOR DE OPERACIONES</v>
          </cell>
          <cell r="BP865" t="str">
            <v>KARLA MAYELIS MENGUAL REDONDO</v>
          </cell>
          <cell r="BQ865" t="str">
            <v>TERMINADO</v>
          </cell>
          <cell r="BR865" t="str">
            <v>FEMENINO</v>
          </cell>
          <cell r="BS865" t="str">
            <v>Bogotá</v>
          </cell>
          <cell r="BT865" t="str">
            <v>Cl 181 - 18B 82 INT. 5 APARTAMENTO 304</v>
          </cell>
          <cell r="BU865">
            <v>3015559128</v>
          </cell>
          <cell r="BV865" t="str">
            <v>paolaprieto5@gmail.com</v>
          </cell>
          <cell r="BW865">
            <v>35087</v>
          </cell>
          <cell r="BX865">
            <v>45247</v>
          </cell>
          <cell r="BY865">
            <v>27</v>
          </cell>
          <cell r="BZ865" t="str">
            <v>SURA</v>
          </cell>
          <cell r="CA865" t="str">
            <v>PORVENIR</v>
          </cell>
          <cell r="CB865" t="str">
            <v>POSITIVA</v>
          </cell>
          <cell r="CC865" t="str">
            <v>ABOGADA</v>
          </cell>
          <cell r="CH865" t="str">
            <v>CO1.PCCNTR.4582604</v>
          </cell>
        </row>
        <row r="866">
          <cell r="C866">
            <v>544</v>
          </cell>
          <cell r="D866" t="str">
            <v>ADRES-CTO-544-2023</v>
          </cell>
          <cell r="E866" t="str">
            <v>CONTRATACION DIRECTA</v>
          </cell>
          <cell r="F866" t="str">
            <v>CONTRATO INTERADMINISTRATIVO</v>
          </cell>
          <cell r="G866" t="str">
            <v>INICIAL</v>
          </cell>
          <cell r="H866">
            <v>45075</v>
          </cell>
          <cell r="I866" t="str">
            <v>SERVICIO AEREO A TERRITORIOS NACIONALES S.A. SATENA</v>
          </cell>
          <cell r="J866" t="str">
            <v>Nit</v>
          </cell>
          <cell r="K866">
            <v>899999143</v>
          </cell>
          <cell r="L866">
            <v>4</v>
          </cell>
          <cell r="M866" t="str">
            <v>Bogotá</v>
          </cell>
          <cell r="N866" t="str">
            <v>J</v>
          </cell>
          <cell r="O866" t="str">
            <v>Oscar Zuluaga Castaño</v>
          </cell>
          <cell r="P866">
            <v>79419447</v>
          </cell>
          <cell r="Q866" t="str">
            <v>N/A</v>
          </cell>
          <cell r="R866">
            <v>45076</v>
          </cell>
          <cell r="S866">
            <v>46022</v>
          </cell>
          <cell r="T866">
            <v>946</v>
          </cell>
          <cell r="U866">
            <v>46022</v>
          </cell>
          <cell r="V866"/>
          <cell r="W866" t="str">
            <v>Prestación del servicio de transporte aéreo de pasajeros en rutas operadas por SATENA y la adquisición de tiquetes aéreos en rutas nacionales e internacionales de otros operadores y demás servicios conexos, para los funcionarios y contratistas de la entidad</v>
          </cell>
          <cell r="X866"/>
          <cell r="Y866"/>
          <cell r="Z866" t="str">
            <v>78111500
90121500</v>
          </cell>
          <cell r="AA866">
            <v>521937826</v>
          </cell>
          <cell r="AB866">
            <v>521937826</v>
          </cell>
          <cell r="AC866"/>
          <cell r="AD866"/>
          <cell r="AE866"/>
          <cell r="AF866"/>
          <cell r="AG866"/>
          <cell r="AH866"/>
          <cell r="AI866"/>
          <cell r="AJ866"/>
          <cell r="AK866"/>
          <cell r="AL866"/>
          <cell r="AM866"/>
          <cell r="AN866"/>
          <cell r="AO866"/>
          <cell r="AP866"/>
          <cell r="AQ866" t="str">
            <v>SI</v>
          </cell>
          <cell r="AR866" t="str">
            <v>659
660</v>
          </cell>
          <cell r="AS866">
            <v>45056</v>
          </cell>
          <cell r="AT866"/>
          <cell r="AU866" t="str">
            <v>8520
8521</v>
          </cell>
          <cell r="AV866">
            <v>45076</v>
          </cell>
          <cell r="AW866" t="str">
            <v>257360000-
61.640.000</v>
          </cell>
          <cell r="AX866" t="str">
            <v>A-02-02-02-006-004-01
A-02-02-02-010-02</v>
          </cell>
          <cell r="AY866" t="str">
            <v>SERVICIOS DE TRANSPORTE DE
PASAJEROS(CONTRATISTAS
SERVICIOS DE TRANSPORTE DE PASAJEROS FUNCIONARIOS</v>
          </cell>
          <cell r="AZ866"/>
          <cell r="BA866"/>
          <cell r="BB866"/>
          <cell r="BC866"/>
          <cell r="BD866"/>
          <cell r="BE866"/>
          <cell r="BF866"/>
          <cell r="BG866"/>
          <cell r="BH866"/>
          <cell r="BI866" t="str">
            <v>N/A</v>
          </cell>
          <cell r="BJ866" t="str">
            <v>D. ADMINISTRATIVA Y FINANCIERA</v>
          </cell>
          <cell r="BK866" t="str">
            <v>JUAN CARLOS BORDA RIVAS-ANDRES FELIPE BLANCO HERNANDEZ RAD 20236400050503 A PARTIR DEL 10 AL 31 DE AGOSTO DE 2023</v>
          </cell>
          <cell r="BL866"/>
          <cell r="BM866">
            <v>79156921</v>
          </cell>
          <cell r="BN866" t="str">
            <v>GRUPO DE GESTIÓN ADMINISTRATIVA Y DOCUMENTAL</v>
          </cell>
          <cell r="BO866" t="str">
            <v>COORDINADOR</v>
          </cell>
          <cell r="BP866" t="str">
            <v>DIANA CAROLINA BONILLA RODRIGUEZ</v>
          </cell>
          <cell r="BQ866" t="str">
            <v>EN EJECUCION</v>
          </cell>
          <cell r="BR866"/>
          <cell r="BS866"/>
          <cell r="BT866"/>
          <cell r="BU866"/>
          <cell r="BV866"/>
          <cell r="BW866"/>
          <cell r="BX866"/>
          <cell r="BY866"/>
          <cell r="BZ866"/>
          <cell r="CA866"/>
          <cell r="CB866"/>
          <cell r="CC866"/>
          <cell r="CD866"/>
          <cell r="CE866"/>
          <cell r="CF866"/>
          <cell r="CG866"/>
          <cell r="CH866"/>
          <cell r="CI866"/>
          <cell r="CJ866"/>
          <cell r="CK866"/>
          <cell r="CL866"/>
          <cell r="CM866"/>
          <cell r="CN866"/>
          <cell r="CO866"/>
        </row>
        <row r="867">
          <cell r="C867">
            <v>145</v>
          </cell>
          <cell r="D867" t="str">
            <v>ADRES-CPS-145-2023</v>
          </cell>
          <cell r="E867" t="str">
            <v>CONTRATACION DIRECTA</v>
          </cell>
          <cell r="F867" t="str">
            <v>PRESTACION DE SERVICIOS PROFESIONALES</v>
          </cell>
          <cell r="G867" t="str">
            <v>INICIAL</v>
          </cell>
          <cell r="H867">
            <v>44956</v>
          </cell>
          <cell r="I867" t="str">
            <v>JULIE CATALINA BARON BARBOSA</v>
          </cell>
          <cell r="J867" t="str">
            <v>CC</v>
          </cell>
          <cell r="K867">
            <v>1072421489</v>
          </cell>
          <cell r="L867">
            <v>7</v>
          </cell>
          <cell r="M867" t="str">
            <v>Bogotá</v>
          </cell>
          <cell r="N867" t="str">
            <v>N</v>
          </cell>
          <cell r="O867" t="str">
            <v>N/A</v>
          </cell>
          <cell r="P867" t="str">
            <v>N/A</v>
          </cell>
          <cell r="Q867" t="str">
            <v>N/A</v>
          </cell>
          <cell r="R867">
            <v>44958</v>
          </cell>
          <cell r="S867">
            <v>45077</v>
          </cell>
          <cell r="T867">
            <v>119</v>
          </cell>
          <cell r="U867">
            <v>45077</v>
          </cell>
          <cell r="V867" t="str">
            <v>9 TP+E+23MPR</v>
          </cell>
          <cell r="W867" t="str">
            <v>Prestar servicios profesionales especializados a la Dirección de Otras Prestaciones de la ADRES
para la ejecución de las actividades requeridas en el proceso de saneamiento definitivo de las
cuentas de recobro relacionadas con los servicios y tecnologías de salud no financiados con cargo
a la UPC del régimen contributivo según lo dispuesto en el artículo 237 de la Ley 1955 de 2019 y
el Decreto 521 de 2020. así como las demás normas que los modifiquen o sustituyan</v>
          </cell>
          <cell r="X867" t="str">
            <v>1. Adelantar las actividades administrativas necesarias para la ejecución del proceso de
saneamiento definitivo de las cuentas de recobro relacionadas con los servicios y
tecnologías de salud no financiados con cargo a la UPC del régimen contributivo durante
sus diferentes etapas.
2. Realizar el seguimiento durante las etapas de radicación. auditoría. precierre. cierre y
pago a las cuentas que son presentadas en el marco del proceso de saneamiento
definitivo según los cronogramas que se establezcan para el efecto.
3. Elaborar o revisar los documentos que se suscriban para el desarrollo del proceso de
saneamiento definitivo de las cuentas de recobro relacionadas con los servicios y
tecnologías de salud no financiados con cargo a la UPC del régimen contributivo.
4. Revisar la consistencia de la información que se disponga para la elaboración de los
acuerdos de pago. contratos de transacción. actas. certificados. actos administrativos y
demás documentos que sean necesarios en el trámite del proceso de saneamiento
definitivo de las cuentas que sean presentadas ante la ADRES.
5. Corroborar que la información que sea presentada ante el Comité de Conciliación u
otras áreas de la ADRES. entidades privadas y públicas sea consistente con los datos
registrados durante el proceso de saneamiento definitivo de las cuentas de los servicios
y tecnologías de salud no financiados con cargo a la UPC.
6. Elaborar o revisar las respuestas a las observaciones que realicen los distintos actores
que conforman el Sistema de Seguridad Social en Salud durante el trámite de
verificación. reconocimiento y pago de las cuentas que son presentadas en el marco del
proceso de saneamiento definitivo.
7. Elaborar o revisar las respuestas a las consultas y peticiones presentadas por actores
que conforman el Sistema de Seguridad Social en Salud y de los entes de inspección.
vigilancia. control e investigación que estén relacionadas con el saneamiento definitivo
previsto en el artículo 237 de la Ley 1955 de 2019.
8. Participar en las reuniones o mesas de trabajo que se adelanten durante el trámite de
las cuentas de recobro de servicios y tecnologías de salud no financiados con la UPC
que hayan sido presentados en el proceso de saneamiento definitivo.
9. Las demás actividades que se deriven del objeto y naturaleza del contrato que para el
efecto le asigne la Dirección de Otras Prestaciones</v>
          </cell>
          <cell r="Y867">
            <v>372</v>
          </cell>
          <cell r="Z867">
            <v>93151501</v>
          </cell>
          <cell r="AA867">
            <v>34072488</v>
          </cell>
          <cell r="AB867">
            <v>34072488</v>
          </cell>
          <cell r="AM867">
            <v>8518122</v>
          </cell>
          <cell r="AQ867" t="str">
            <v>N/A</v>
          </cell>
          <cell r="AR867">
            <v>478</v>
          </cell>
          <cell r="AS867">
            <v>44936</v>
          </cell>
          <cell r="AT867">
            <v>34072488</v>
          </cell>
          <cell r="AU867">
            <v>2423</v>
          </cell>
          <cell r="AV867">
            <v>44957</v>
          </cell>
          <cell r="AW867">
            <v>34072488</v>
          </cell>
          <cell r="AX867" t="str">
            <v>A-02-02-02-008-003-01</v>
          </cell>
          <cell r="AY867" t="str">
            <v>SERVICIOS DE CONSULTORÍA EN ADMINISTRACIÓN Y SERVICIOS DE GESTIÓN; SERVICIOS DE TECNOLOGÍA DE LA INFORMACIÓN</v>
          </cell>
          <cell r="AZ867" t="str">
            <v>SEGUROS DEL ESTADO</v>
          </cell>
          <cell r="BA867" t="str">
            <v>14-44-101173088</v>
          </cell>
          <cell r="BB867">
            <v>44956</v>
          </cell>
          <cell r="BC867" t="str">
            <v>CUMPLIMIENTO</v>
          </cell>
          <cell r="BD867">
            <v>25</v>
          </cell>
          <cell r="BE867">
            <v>8518122</v>
          </cell>
          <cell r="BF867">
            <v>44956</v>
          </cell>
          <cell r="BG867">
            <v>44957</v>
          </cell>
          <cell r="BH867">
            <v>45275</v>
          </cell>
          <cell r="BI867">
            <v>44958</v>
          </cell>
          <cell r="BJ867" t="str">
            <v>D. OTRAS PRESTACIONES</v>
          </cell>
          <cell r="BK867" t="str">
            <v>MAYRA ALEJANDRA PEREZ BEJARANO</v>
          </cell>
          <cell r="BM867">
            <v>1026550881</v>
          </cell>
          <cell r="BN867" t="str">
            <v>GRUPO DE VERIFICACIÓN Y AUDITORÍA DE CUENTAS</v>
          </cell>
          <cell r="BO867" t="str">
            <v>GESTOR DE OPERACIONES</v>
          </cell>
          <cell r="BP867" t="str">
            <v>JUAN CAMILO MARTINEZ RODRIGUEZ</v>
          </cell>
          <cell r="BQ867" t="str">
            <v>TERMINADO</v>
          </cell>
          <cell r="BR867" t="str">
            <v>FEMENINO</v>
          </cell>
          <cell r="BS867" t="str">
            <v>Bogotá</v>
          </cell>
          <cell r="BT867" t="str">
            <v>Cll 19a NO 82-65 Apto 102 torre 4 Hayuelos</v>
          </cell>
          <cell r="BU867">
            <v>3144229426</v>
          </cell>
          <cell r="BV867" t="str">
            <v>juliecatalinab@gmail.com</v>
          </cell>
          <cell r="BW867">
            <v>31874</v>
          </cell>
          <cell r="BX867">
            <v>45247</v>
          </cell>
          <cell r="BY867">
            <v>36</v>
          </cell>
          <cell r="BZ867" t="str">
            <v xml:space="preserve">SANITAS </v>
          </cell>
          <cell r="CA867" t="str">
            <v>PORVENIR</v>
          </cell>
          <cell r="CB867" t="str">
            <v>POSITIVA</v>
          </cell>
          <cell r="CC867" t="str">
            <v>ING BIOMEDICA</v>
          </cell>
          <cell r="CH867" t="str">
            <v>CO1.PCCNTR.4502248</v>
          </cell>
        </row>
        <row r="868">
          <cell r="C868">
            <v>911</v>
          </cell>
          <cell r="D868" t="str">
            <v>ADRES-CPS-911-2023</v>
          </cell>
          <cell r="E868" t="str">
            <v>CONTRATACION DIRECTA</v>
          </cell>
          <cell r="F868" t="str">
            <v>PRESTACION DE SERVICIOS PROFESIONALES</v>
          </cell>
          <cell r="G868" t="str">
            <v>INICIAL</v>
          </cell>
          <cell r="H868">
            <v>45121</v>
          </cell>
          <cell r="I868" t="str">
            <v>SHADEN BENAVIDES MUHAMAD</v>
          </cell>
          <cell r="J868" t="str">
            <v>CC</v>
          </cell>
          <cell r="K868">
            <v>1085321912</v>
          </cell>
          <cell r="L868">
            <v>1</v>
          </cell>
          <cell r="M868" t="str">
            <v>Bogotá</v>
          </cell>
          <cell r="N868" t="str">
            <v>N</v>
          </cell>
          <cell r="O868" t="str">
            <v>N/A</v>
          </cell>
          <cell r="P868" t="str">
            <v>N/A</v>
          </cell>
          <cell r="Q868" t="str">
            <v>N/A</v>
          </cell>
          <cell r="R868">
            <v>45124</v>
          </cell>
          <cell r="S868">
            <v>45291</v>
          </cell>
          <cell r="T868">
            <v>167</v>
          </cell>
          <cell r="U868">
            <v>45291</v>
          </cell>
          <cell r="V868" t="str">
            <v>11 TP+E+11 MEP</v>
          </cell>
          <cell r="W868"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868"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868">
            <v>80121700</v>
          </cell>
          <cell r="AA868">
            <v>41856000</v>
          </cell>
          <cell r="AB868">
            <v>41856000</v>
          </cell>
          <cell r="AM868">
            <v>6976000</v>
          </cell>
          <cell r="AQ868" t="str">
            <v>N/A</v>
          </cell>
          <cell r="AR868">
            <v>828</v>
          </cell>
          <cell r="AS868">
            <v>45107</v>
          </cell>
          <cell r="AT868">
            <v>83712000</v>
          </cell>
          <cell r="AU868">
            <v>12918</v>
          </cell>
          <cell r="AV868">
            <v>45124</v>
          </cell>
          <cell r="AW868">
            <v>41856000</v>
          </cell>
          <cell r="AX868" t="str">
            <v>A-02-02-02-008-002-01</v>
          </cell>
          <cell r="AY868" t="str">
            <v>SERVICIOS JURÍDICOS</v>
          </cell>
          <cell r="AZ868" t="str">
            <v>SEGUROS DEL ESTADO</v>
          </cell>
          <cell r="BA868" t="str">
            <v>33-46-1011052427</v>
          </cell>
          <cell r="BB868">
            <v>45121</v>
          </cell>
          <cell r="BC868" t="str">
            <v>CUMPLIMIENTO</v>
          </cell>
          <cell r="BD868">
            <v>25</v>
          </cell>
          <cell r="BE868">
            <v>10464000</v>
          </cell>
          <cell r="BF868">
            <v>45121</v>
          </cell>
          <cell r="BG868">
            <v>45121</v>
          </cell>
          <cell r="BH868">
            <v>45478</v>
          </cell>
          <cell r="BI868">
            <v>45122</v>
          </cell>
          <cell r="BJ868" t="str">
            <v>O. ASESORA JURIDICA</v>
          </cell>
          <cell r="BK868" t="str">
            <v>JULIO EDUARDO RODRIGUEZ ALVARADO</v>
          </cell>
          <cell r="BM868">
            <v>1085251376</v>
          </cell>
          <cell r="BN868" t="str">
            <v>GRUPO DE ACCIONES CONSTITUCIONALES Y TUTELAS</v>
          </cell>
          <cell r="BO868" t="str">
            <v>COORDINADOR</v>
          </cell>
          <cell r="BP868" t="str">
            <v>JENNY CAROLINA GARCIA VARON</v>
          </cell>
          <cell r="BQ868" t="str">
            <v>EN EJECUCION</v>
          </cell>
        </row>
        <row r="869">
          <cell r="C869">
            <v>55</v>
          </cell>
          <cell r="D869" t="str">
            <v>ADRES-CPS-055-2023</v>
          </cell>
          <cell r="E869" t="str">
            <v>CONTRATACION DIRECTA</v>
          </cell>
          <cell r="F869" t="str">
            <v>PRESTACION DE SERVICIOS PROFESIONALES</v>
          </cell>
          <cell r="G869" t="str">
            <v>INICIAL</v>
          </cell>
          <cell r="H869">
            <v>44944</v>
          </cell>
          <cell r="I869" t="str">
            <v>EDGAR GIOVANNY OTALORA CAMACHO</v>
          </cell>
          <cell r="J869" t="str">
            <v>CC</v>
          </cell>
          <cell r="K869">
            <v>1072647411</v>
          </cell>
          <cell r="L869">
            <v>4</v>
          </cell>
          <cell r="M869" t="str">
            <v>Bogotá</v>
          </cell>
          <cell r="N869" t="str">
            <v>N</v>
          </cell>
          <cell r="O869" t="str">
            <v>N/A</v>
          </cell>
          <cell r="P869" t="str">
            <v>N/A</v>
          </cell>
          <cell r="Q869" t="str">
            <v>N/A</v>
          </cell>
          <cell r="R869">
            <v>44949</v>
          </cell>
          <cell r="S869">
            <v>45068</v>
          </cell>
          <cell r="T869">
            <v>119</v>
          </cell>
          <cell r="U869">
            <v>45068</v>
          </cell>
          <cell r="V869" t="str">
            <v>2 TP+MA+60 MEPR</v>
          </cell>
          <cell r="W869" t="str">
            <v>Prestar servicios profesionales para asesorar. acompañar y apoyar a la Oficina Asesora de Planeación y Control de Riesgos en la identificación. planteamiento. desarrollo e implementación de iniciativas. proyectos y pilotos en especial aquellos que involucren el modelo de gobierno de datos. arquitectura empresarial. información estadística. así como el despliegue de la plataforma de analítica de la ADRES</v>
          </cell>
          <cell r="X869" t="str">
            <v>1. Brindar asistencia técnica y apoyar en la formulación. implementación y seguimiento de la
política de gobierno de datos de la ADRES.
2. Brindar asistencia técnica a las dependencias de la entidad en los diferentes dominios del
Modelo de Arquitectura Empresarial.
3. Asesorar en la revisión. emisión e implementación de recomendaciones. así como en la
construcción y ajustes de documentos sobre los lineamientos técnicos y de política emitidos por
las entidades públicas cabeza de sector. y entidades privadas referentes. en las temáticas
relacionadas con gobierno y gestión de datos. explotación de datos. gestión estadística. plan
nacional de infraestructura de datos y arquitectura empresarial.
4. Aplicar metodologías de analítica avanzada para el tratamiento de información estructurada y
no estructurada en el marco de los conjuntos de datos priorizados en la política de gobierno de
datos de la ADRES.
5. Brindar apoyo técnico a las diferentes áreas de la entidad en la construcción y desarrollo de
informes. reportes. y visualizaciones que tengan como objeto la divulgación de cifras oficiales de
la ADRES.
6. Elaborar los insumos técnicos. y realizar las sesiones para la transferencia de conocimiento de
los diferentes proyectos en los que se tenga participación al personal que la entidad asigne.
7. Asesorar a la Oficina Asesora de Planeación y Control de Riegos en el mantenimiento y mejora
continua del Sistema Integrado de Gestión Institucional (SIGI) de acuerdo con la estrategia y plan
de acción definido para la vigencia. en el marco de la integración con otros sistemas y del Modelo
Integrado de Planeación y Gestión (MIPG)
8. Acompañar el seguimiento a objetivos. metas e indicadores de los planes. proyectos y procesos
institucionales. de conformidad con la estrategia y el plan de acción de la dependencia para la
vigencia.
9. Acompañar a la Oficina Asesora de Planeación y Control de Riesgos y las Dependencias para
la aplicación de acciones propuestas en el marco de proyectos e iniciativas relacionadas con la
mejora de la Planeación estratégica y la Gestión Institucional.10. Apoyar a los lideres de procesos para el cumplimiento de los requisitos del Sistema Integrado
de Gestión Institucional y Evaluación. desde la definición de especificaciones. la actualización
documental de Manuales. procesos. procedimientos e instructivos. la identificación de
normatividad vigente aplicable. la implementación de puntos de control. acciones preventivas y
correctivas notas de mejora. auditorías internas. actualización documental. gestión del Riesgo.
11. Realizar revisiones sistemáticas de la literatura sobre los referentes técnicos que requiera la
Oficina Asesora de Planeación y Control de Riesgos en el desarrollo de sus actividades.
12. Realizar los desplazamientos que se requieran a la ADRES para el desarrollo de sus
obligaciones acorde con la solicitud del supervisor o jefe del área a la que ha sido asignado.
13. Prestar apoyo a la supervisión de contratos de la Oficina Asesora de Planeación y Control de
Riesgos.
14. Cumplir con las demás actividades asignadas durante el desarrollo del objeto contractual
acorde con el mismo.</v>
          </cell>
          <cell r="Y869">
            <v>193</v>
          </cell>
          <cell r="Z869">
            <v>80101604</v>
          </cell>
          <cell r="AA869">
            <v>57120000</v>
          </cell>
          <cell r="AB869">
            <v>57120000</v>
          </cell>
          <cell r="AM869">
            <v>14280000</v>
          </cell>
          <cell r="AQ869" t="str">
            <v>N/A</v>
          </cell>
          <cell r="AR869">
            <v>410</v>
          </cell>
          <cell r="AS869">
            <v>44932</v>
          </cell>
          <cell r="AT869">
            <v>57120000</v>
          </cell>
          <cell r="AU869">
            <v>427</v>
          </cell>
          <cell r="AV869">
            <v>44945</v>
          </cell>
          <cell r="AW869">
            <v>57120000</v>
          </cell>
          <cell r="AX869" t="str">
            <v>A-02-02-02-008-003-01</v>
          </cell>
          <cell r="AY869" t="str">
            <v>SERVICIOS DE CONSULTORÍA EN ADMINISTRACIÓN Y SERVICIOS DE GESTIÓN; SERVICIOS DE TECNOLOGÍA DE LA INFORMACIÓN</v>
          </cell>
          <cell r="AZ869" t="str">
            <v>SEGUROS DEL ESTADO</v>
          </cell>
          <cell r="BA869" t="str">
            <v>21-46-1011057492</v>
          </cell>
          <cell r="BB869">
            <v>44944</v>
          </cell>
          <cell r="BC869" t="str">
            <v>CUMPLIMIENTO</v>
          </cell>
          <cell r="BD869">
            <v>25</v>
          </cell>
          <cell r="BE869">
            <v>14280000</v>
          </cell>
          <cell r="BF869">
            <v>44944</v>
          </cell>
          <cell r="BG869">
            <v>44945</v>
          </cell>
          <cell r="BH869">
            <v>45250</v>
          </cell>
          <cell r="BI869">
            <v>44946</v>
          </cell>
          <cell r="BJ869" t="str">
            <v>D. GESTION TECNOLOGIAS DE LA INFORMACION Y COMUNICACIONES</v>
          </cell>
          <cell r="BK869" t="str">
            <v>GIOVANNY SNEYTHER MARIN AREVALO</v>
          </cell>
          <cell r="BM869">
            <v>11201034</v>
          </cell>
          <cell r="BN869" t="str">
            <v>DIRECCION DE GESTION DE TECNOLOGIAS DE LA INFORMACION Y COMUNICACIONES</v>
          </cell>
          <cell r="BO869" t="str">
            <v>GESTOR DE OPERACIONES</v>
          </cell>
          <cell r="BP869" t="str">
            <v>KELLY JHOANA ITURRIAGO TORREGROSA</v>
          </cell>
          <cell r="BQ869" t="str">
            <v>TERMINADO</v>
          </cell>
          <cell r="BR869" t="str">
            <v>MASCULINO</v>
          </cell>
          <cell r="BS869" t="str">
            <v>Chia</v>
          </cell>
          <cell r="BT869" t="str">
            <v>Cra 4 No 11-43 T2 APTO 417 ED ECOHAUS 20 DE JULIO</v>
          </cell>
          <cell r="BU869">
            <v>3162516930</v>
          </cell>
          <cell r="BV869" t="str">
            <v>eg.otalora@gmaul.com</v>
          </cell>
          <cell r="BW869">
            <v>32260</v>
          </cell>
          <cell r="BX869">
            <v>45247</v>
          </cell>
          <cell r="BY869">
            <v>35</v>
          </cell>
          <cell r="BZ869" t="str">
            <v xml:space="preserve">SANITAS </v>
          </cell>
          <cell r="CA869" t="str">
            <v>PORVENIR</v>
          </cell>
          <cell r="CB869" t="str">
            <v>POSITIVA</v>
          </cell>
          <cell r="CC869" t="str">
            <v>ECONOMIA-POLITOLOGO-MAESTRIA  GOBIERNO DEL TERRITORIO Y GESTION PUBLICA</v>
          </cell>
          <cell r="CH869" t="str">
            <v>CO1.PCCNTR.4421075</v>
          </cell>
        </row>
        <row r="870">
          <cell r="C870">
            <v>484</v>
          </cell>
          <cell r="D870" t="str">
            <v>ADRES-CPS-484-2023</v>
          </cell>
          <cell r="E870" t="str">
            <v>CONTRATACION DIRECTA</v>
          </cell>
          <cell r="F870" t="str">
            <v>PRESTACION DE SERVICIOS DE APOYO A LA GESTION</v>
          </cell>
          <cell r="G870" t="str">
            <v>INICIAL</v>
          </cell>
          <cell r="H870">
            <v>45058</v>
          </cell>
          <cell r="I870" t="str">
            <v>SILVIA ANDREA PALACIOS MANRIQUE</v>
          </cell>
          <cell r="J870" t="str">
            <v>CC</v>
          </cell>
          <cell r="K870">
            <v>52275156</v>
          </cell>
          <cell r="L870">
            <v>1</v>
          </cell>
          <cell r="M870" t="str">
            <v>Bogotá</v>
          </cell>
          <cell r="N870" t="str">
            <v>N</v>
          </cell>
          <cell r="O870" t="str">
            <v>N/A</v>
          </cell>
          <cell r="P870" t="str">
            <v>N/A</v>
          </cell>
          <cell r="Q870" t="str">
            <v>N/A</v>
          </cell>
          <cell r="R870">
            <v>45062</v>
          </cell>
          <cell r="S870">
            <v>45291</v>
          </cell>
          <cell r="T870">
            <v>229</v>
          </cell>
          <cell r="U870">
            <v>45291</v>
          </cell>
          <cell r="V870" t="str">
            <v>15 TFTL/TL+4 ME O 6 SES+4 ME</v>
          </cell>
          <cell r="W870"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70"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870">
            <v>93151501</v>
          </cell>
          <cell r="AA870">
            <v>38460399</v>
          </cell>
          <cell r="AB870">
            <v>38460399</v>
          </cell>
          <cell r="AM870">
            <v>4048463</v>
          </cell>
          <cell r="AQ870" t="str">
            <v>N/A</v>
          </cell>
          <cell r="AR870">
            <v>605</v>
          </cell>
          <cell r="AS870">
            <v>45016</v>
          </cell>
          <cell r="AT870">
            <v>1999940748</v>
          </cell>
          <cell r="AU870">
            <v>8111</v>
          </cell>
          <cell r="AV870">
            <v>45062</v>
          </cell>
          <cell r="AW870">
            <v>38460399</v>
          </cell>
          <cell r="AX870" t="str">
            <v>A-02-02-02-008-003-01</v>
          </cell>
          <cell r="AY870" t="str">
            <v>SERVICIOS DE CONSULTORÍA EN ADMINISTRACIÓN Y SERVICIOS DE GESTIÓN; SERVICIOS DE TECNOLOGÍA DE LA INFORMACIÓN</v>
          </cell>
          <cell r="AZ870" t="str">
            <v>ASEGURADORA SOLIDARIA DE COLOMBIA</v>
          </cell>
          <cell r="BA870" t="str">
            <v>380-47-994000134997</v>
          </cell>
          <cell r="BB870">
            <v>45058</v>
          </cell>
          <cell r="BC870" t="str">
            <v>CUMPLIMIENTO</v>
          </cell>
          <cell r="BD870">
            <v>25</v>
          </cell>
          <cell r="BE870">
            <v>9615099.75</v>
          </cell>
          <cell r="BF870">
            <v>45058</v>
          </cell>
          <cell r="BG870">
            <v>45062</v>
          </cell>
          <cell r="BH870">
            <v>45476</v>
          </cell>
          <cell r="BI870">
            <v>45062</v>
          </cell>
          <cell r="BJ870" t="str">
            <v>D. OTRAS PRESTACIONES</v>
          </cell>
          <cell r="BK870" t="str">
            <v>CAMILO ALBERTO ALFARO JIMENEZ-EDINSON MAURICIO HERNANDEZ MANRIQUE RAD 20236400060953  A PARTIR DEL 29 DE SEPTIEMBRE AL 20 DE OCTUBRE</v>
          </cell>
          <cell r="BM870">
            <v>1020740232</v>
          </cell>
          <cell r="BN870" t="str">
            <v>GRUPO DE GESTIÓN DE RECONOCIMIENTOS</v>
          </cell>
          <cell r="BO870" t="str">
            <v>GESTOR DE OPERACIONES</v>
          </cell>
          <cell r="BP870" t="str">
            <v>JUAN CAMILO MARTINEZ RODRIGUEZ</v>
          </cell>
          <cell r="BQ870" t="str">
            <v>EN EJECUCION</v>
          </cell>
          <cell r="BR870" t="str">
            <v>FEMENINO</v>
          </cell>
          <cell r="BX870">
            <v>45247</v>
          </cell>
          <cell r="BY870">
            <v>123</v>
          </cell>
          <cell r="CH870" t="str">
            <v>CO1.PCCNTR.4944716</v>
          </cell>
        </row>
        <row r="871">
          <cell r="C871">
            <v>769</v>
          </cell>
          <cell r="D871" t="str">
            <v>ADRES-CPS-769-2023</v>
          </cell>
          <cell r="E871" t="str">
            <v>CONTRATACION DIRECTA</v>
          </cell>
          <cell r="F871" t="str">
            <v>PRESTACION DE SERVICIOS DE APOYO A LA GESTION</v>
          </cell>
          <cell r="G871" t="str">
            <v>INICIAL</v>
          </cell>
          <cell r="H871">
            <v>45091</v>
          </cell>
          <cell r="I871" t="str">
            <v>SILVIA MILEIDE CHAVES RINCON</v>
          </cell>
          <cell r="J871" t="str">
            <v>CC</v>
          </cell>
          <cell r="K871">
            <v>39695180</v>
          </cell>
          <cell r="L871">
            <v>1</v>
          </cell>
          <cell r="N871" t="str">
            <v>N</v>
          </cell>
          <cell r="O871" t="str">
            <v>N/A</v>
          </cell>
          <cell r="P871" t="str">
            <v>N/A</v>
          </cell>
          <cell r="Q871" t="str">
            <v>N/A</v>
          </cell>
          <cell r="R871">
            <v>45098</v>
          </cell>
          <cell r="S871">
            <v>45291</v>
          </cell>
          <cell r="T871">
            <v>193</v>
          </cell>
          <cell r="U871">
            <v>45291</v>
          </cell>
          <cell r="W871" t="str">
            <v>Apoyar al Grupo de Acciones Constitucionales y de Tutela de la Oficina Asesora Jurídica de la ADRES en las actividades de registro, clasificación y control de la documentación</v>
          </cell>
          <cell r="X871" t="str">
            <v>1. Apoyar en la realización del reparto de los documentos allegados a la entidad derivados de las acciones constitucionales y de tutela en las cuales la ADRES haga parte o sea tercero interesado. 2. Apoyar a la coordinación en la remisión de las respuestas a las actuaciones surtidas a través del sistema de correspondencia de la entidad, ya sea por medio físico o vía mail, de forma tal que se garantice su envió dentro del término requerido para ello. 3. Elaborar, actualizar o suministrar, según sea el caso, la información correspondiente para que se mantenga actualizada la base de datos (CMR) con el estado de las acciones constitucionales y de tutela de acuerdo con las instrucciones que se impartan al respecto. 4. Presentar informe mensual indicando la cantidad de asuntos tramitados por los abogados resaltando los casos que hayan sido atendidos extemporáneamente y las razones que sustenten dicha situación. 5. Realizar el archivo digital de los insumos requeridos a las áreas. 6. Apoyar a la coordinación en la elaboración de las estadísticas mensuales de las acciones constitucionales y de tutelas gestionadas. 7. Ingresar los datos requeridos al sistema CRM en el marco de las actualizaciones realizadas para la mejora del referido sistema. 8. Mantener y custodiar los documentos de los asuntos a su cargo, los cuales deben estar integrados con todas y cada una de las actuaciones surtidas dentro del trámite. 9. Cumplir y propender por la observancia de los términos y actuaciones establecidas en las normas procesales y sustanciales. 10. Cumplir con las demás actividades que le sean asignadas por la Coordinación del Grupo y que se encuentren relacionadas con el objeto del contrato.</v>
          </cell>
          <cell r="Z871">
            <v>93151501</v>
          </cell>
          <cell r="AA871">
            <v>30153844</v>
          </cell>
          <cell r="AB871">
            <v>30153844</v>
          </cell>
          <cell r="AM871">
            <v>4307692</v>
          </cell>
          <cell r="AQ871" t="str">
            <v>N/A</v>
          </cell>
          <cell r="AR871">
            <v>787</v>
          </cell>
          <cell r="AS871">
            <v>45077</v>
          </cell>
          <cell r="AT871">
            <v>30153844</v>
          </cell>
          <cell r="AU871">
            <v>10217</v>
          </cell>
          <cell r="AV871">
            <v>45097</v>
          </cell>
          <cell r="AW871">
            <v>30153844</v>
          </cell>
          <cell r="AX871" t="str">
            <v>A-02-02-02-008-003-09</v>
          </cell>
          <cell r="AY871" t="str">
            <v>OTROS SERVICIOS PROFESIONALES Y TÉCNICOS N.C.P</v>
          </cell>
          <cell r="AZ871" t="str">
            <v>SEGUROS DEL ESTADO</v>
          </cell>
          <cell r="BA871" t="str">
            <v>33-46-101051910</v>
          </cell>
          <cell r="BB871">
            <v>45097</v>
          </cell>
          <cell r="BC871" t="str">
            <v>CUMPLIMIENTO</v>
          </cell>
          <cell r="BD871">
            <v>25</v>
          </cell>
          <cell r="BE871">
            <v>7538461</v>
          </cell>
          <cell r="BF871">
            <v>45097</v>
          </cell>
          <cell r="BG871">
            <v>45097</v>
          </cell>
          <cell r="BH871">
            <v>45481</v>
          </cell>
          <cell r="BI871">
            <v>45098</v>
          </cell>
          <cell r="BJ871" t="str">
            <v>O. ASESORA JURIDICA</v>
          </cell>
          <cell r="BK871" t="str">
            <v>JULIO EDUARDO RODRIGUEZ ALVARADO</v>
          </cell>
          <cell r="BL871"/>
          <cell r="BM871">
            <v>1085251376</v>
          </cell>
          <cell r="BN871" t="str">
            <v>GRUPO DE ACCIONES CONSTITUCIONALES Y TUTELAS</v>
          </cell>
          <cell r="BO871" t="str">
            <v>COORDINADOR</v>
          </cell>
          <cell r="BP871" t="str">
            <v>KELLY JHOANA ITURRIAGO TORREGROSA</v>
          </cell>
          <cell r="BQ871" t="str">
            <v>EN EJECUCION</v>
          </cell>
        </row>
        <row r="872">
          <cell r="C872">
            <v>293</v>
          </cell>
          <cell r="D872" t="str">
            <v>ADRES-CPS-293-2023</v>
          </cell>
          <cell r="E872" t="str">
            <v>CONTRATACION DIRECTA</v>
          </cell>
          <cell r="F872" t="str">
            <v>PRESTACION DE SERVICIOS PROFESIONALES</v>
          </cell>
          <cell r="G872" t="str">
            <v>INICIAL</v>
          </cell>
          <cell r="H872">
            <v>44963</v>
          </cell>
          <cell r="I872" t="str">
            <v>SANDRA PATRICIA AGUDELO CAMARGO</v>
          </cell>
          <cell r="J872" t="str">
            <v>CC</v>
          </cell>
          <cell r="K872">
            <v>1073154042</v>
          </cell>
          <cell r="L872">
            <v>7</v>
          </cell>
          <cell r="M872" t="str">
            <v>Bogotá</v>
          </cell>
          <cell r="N872" t="str">
            <v>N</v>
          </cell>
          <cell r="O872" t="str">
            <v>N/A</v>
          </cell>
          <cell r="P872" t="str">
            <v>N/A</v>
          </cell>
          <cell r="Q872" t="str">
            <v>N/A</v>
          </cell>
          <cell r="R872">
            <v>44965</v>
          </cell>
          <cell r="S872">
            <v>45084</v>
          </cell>
          <cell r="T872">
            <v>119</v>
          </cell>
          <cell r="U872">
            <v>45084</v>
          </cell>
          <cell r="V872" t="str">
            <v>13 TP+25 MEP</v>
          </cell>
          <cell r="W872"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7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872">
            <v>227</v>
          </cell>
          <cell r="Z872">
            <v>93151501</v>
          </cell>
          <cell r="AA872">
            <v>20731148</v>
          </cell>
          <cell r="AB872">
            <v>20731148</v>
          </cell>
          <cell r="AM872">
            <v>5182787</v>
          </cell>
          <cell r="AQ872" t="str">
            <v>N/A</v>
          </cell>
          <cell r="AR872">
            <v>449</v>
          </cell>
          <cell r="AS872">
            <v>44936</v>
          </cell>
          <cell r="AT872">
            <v>539009848</v>
          </cell>
          <cell r="AU872">
            <v>2488</v>
          </cell>
          <cell r="AV872">
            <v>44964</v>
          </cell>
          <cell r="AW872">
            <v>20731148</v>
          </cell>
          <cell r="AX872" t="str">
            <v>A-02-02-02-008-003-01</v>
          </cell>
          <cell r="AY872" t="str">
            <v>SERVICIOS DE CONSULTORÍA EN ADMINISTRACIÓN Y SERVICIOS DE GESTIÓN; SERVICIOS DE TECNOLOGÍA DE LA INFORMACIÓN</v>
          </cell>
          <cell r="AZ872" t="str">
            <v>SEGUROS DEL ESTADO</v>
          </cell>
          <cell r="BA872" t="str">
            <v>14-46-101086843</v>
          </cell>
          <cell r="BB872">
            <v>44964</v>
          </cell>
          <cell r="BC872" t="str">
            <v>CUMPLIMIENTO</v>
          </cell>
          <cell r="BD872">
            <v>25</v>
          </cell>
          <cell r="BE872">
            <v>5182787</v>
          </cell>
          <cell r="BF872">
            <v>44964</v>
          </cell>
          <cell r="BG872">
            <v>44965</v>
          </cell>
          <cell r="BH872">
            <v>45275</v>
          </cell>
          <cell r="BI872">
            <v>44964</v>
          </cell>
          <cell r="BJ872" t="str">
            <v>D. OTRAS PRESTACIONES</v>
          </cell>
          <cell r="BK872" t="str">
            <v>WILSON RUBIEL VELASQUEZ CASTAÑEDA</v>
          </cell>
          <cell r="BM872">
            <v>79541341</v>
          </cell>
          <cell r="BN872" t="str">
            <v>GRUPO DE VALIDACIÓN DE RESULTADOS DE AUDITORÍA</v>
          </cell>
          <cell r="BO872" t="str">
            <v>GESTOR DE OPERACIONES</v>
          </cell>
          <cell r="BP872" t="str">
            <v>KARLA MAYELIS MENGUAL REDONDO</v>
          </cell>
          <cell r="BQ872" t="str">
            <v>TERMINADO</v>
          </cell>
          <cell r="BR872" t="str">
            <v>FEMENINO</v>
          </cell>
          <cell r="BS872" t="str">
            <v>Bogotá</v>
          </cell>
          <cell r="BT872" t="str">
            <v>Cl 10 B N 88 A 17 Interior 1 Apartamento 303</v>
          </cell>
          <cell r="BU872">
            <v>3142029785</v>
          </cell>
          <cell r="BV872" t="str">
            <v>spagudelo24@misena.edu.co</v>
          </cell>
          <cell r="BW872">
            <v>32174</v>
          </cell>
          <cell r="BX872">
            <v>45247</v>
          </cell>
          <cell r="BY872">
            <v>35</v>
          </cell>
          <cell r="BZ872" t="str">
            <v>SANITAS</v>
          </cell>
          <cell r="CA872" t="str">
            <v>COLPENSIONES</v>
          </cell>
          <cell r="CB872" t="str">
            <v>POSITIVA</v>
          </cell>
          <cell r="CC872" t="str">
            <v>ABOGADO-ESP EN GESTION PUBLICA-ESP EN SEGUROS Y
SEGURIDAD SOCIA</v>
          </cell>
          <cell r="CH872" t="str">
            <v>CO1.PCCNTR.4564194</v>
          </cell>
        </row>
        <row r="873">
          <cell r="C873">
            <v>955</v>
          </cell>
          <cell r="D873" t="str">
            <v>ADRES-CPS-955-2023</v>
          </cell>
          <cell r="E873" t="str">
            <v>CONTRATACION DIRECTA</v>
          </cell>
          <cell r="F873" t="str">
            <v>PRESTACION DE SERVICIOS PROFESIONALES</v>
          </cell>
          <cell r="G873" t="str">
            <v>INICIAL</v>
          </cell>
          <cell r="H873">
            <v>45202</v>
          </cell>
          <cell r="I873" t="str">
            <v>SIXTO ANDRES ESCUDERO PESTANA</v>
          </cell>
          <cell r="J873" t="str">
            <v>CC</v>
          </cell>
          <cell r="K873">
            <v>1063292489</v>
          </cell>
          <cell r="M873" t="str">
            <v>Bogotá</v>
          </cell>
          <cell r="N873" t="str">
            <v>N</v>
          </cell>
          <cell r="O873" t="str">
            <v>N/A</v>
          </cell>
          <cell r="P873" t="str">
            <v>N/A</v>
          </cell>
          <cell r="Q873" t="str">
            <v>N/A</v>
          </cell>
          <cell r="R873">
            <v>45203</v>
          </cell>
          <cell r="S873">
            <v>45291</v>
          </cell>
          <cell r="T873">
            <v>88</v>
          </cell>
          <cell r="U873">
            <v>45291</v>
          </cell>
          <cell r="V873">
            <v>5</v>
          </cell>
          <cell r="W873" t="str">
            <v>Prestar servicios profesionales a la Dirección de Gestión de los Recursos Financieros de Salud, para brindar asesoría, apoyo y acompañamiento en la implementación y mantenimiento del proyecto optimización ERP, así como apoyar en la preparación y análisis de informes financieros requeridos por los diferentes actores del sistema</v>
          </cell>
          <cell r="X873" t="str">
            <v xml:space="preserve">1 Realizar y asesorar las actividades necesarias para el correcto trámite y registro de las operaciones financieras de la Dirección de Gestion de Recursos Financieros de Salud Unidad de Recursos Administrados (URA). 2. Analizar y hacer seguimiento a los reportes que se generen sobre las operaciones financieras y verificarlos contra las cifras de control o la información generada por las diferentes áreas para asegurar la consistencia de la información. 3. Preparar las conciliaciones bancarias y las conciliaciones operativas con las demás áreas según lo establecido en la Resolución 526 de 2022. 4. Hacer seguimiento, análisis, ajustes y generación de los informes para el cierre financiero mensual y demás informes. Requeridos por los diferentes actores del sistema. 5. Verificar los soportes para declaraciones tributarias que le sean solicitadas para ser presentados en debida forma. 6. Proyectar y revisar las comunicaciones asignadas relacionadas con las operaciones financieras o de respuesta a los requerimientos de los organismos de control, actores del Sistema General de Seguridad Social en Salud, funcionarios y demás beneficiarios. 7. Efectuar el seguimiento de la información recibida sobre las operaciones financieras y verificar su correcta preparación y registro en la contabilidad de acuerdo con los lineamientos y parámetros establecidos para la ADRES y según las normas de la Contaduría General de la Nación para el sector público 8. Revisar y validar la información exógena de la Dirección de Gestion de Recursos Financieros
de Salud, (URA)
9. Verificar y presentar la información necesaria para los certificados de ingresos y retenciones,
retención en la fuente, retención de IVA e impuesto de timbre de la entidad.
10. Realizar las recomendaciones y sugerencias que estime pertinentes en las acciones de
mejoramiento continuo de los procesos para que se evalúe su conveniencia.
11. Proyectar y presentar los informes y reportes de seguimiento que requiera la Entidad y que
estén relacionados con el objeto contractual.
12. Asesora la Unidad de Recursos Administrados (URA) en cuanto a la implementación del ERP
en los módulos de Contabilidad General, Clientes y proveedores
13. Realizar las actividades relacionadas con la parametrización y análisis del ERP de los nuevos
requerimientos para los módulos de Contabilidad General clientes, y proveedores de la
Unidad de Recursos Administrados URA.
14. Realizar análisis de los estados financieros, a través de la construcción y alimentación de un
tablero de control, que contenga indicadores financieros principales para la Entidad, lo cual
permite realizar recomendaciones y alimentar el informe del Grupo al que pertenezca, de
acuerdo con los lineamientos y necesidades de la Dirección de Gestion de Recursos
Financieros de Salud.
15. Desarrollar actividades a la Dirección de Gestión de los Recursos Financieros de Salud, para
brindar asesoría, apoyo y acompañamiento en la implementación y mantenimiento del
proyecto optimización ERP.
16. Realizar las actividades de elaboración y preparación y análisis de informes financieros
requeridos por los diferentes actores del sistema
17. Las demás actividades que se deriven del objeto y naturaleza del contrato, que para el efecto
le designe la Entidad. </v>
          </cell>
          <cell r="Z873">
            <v>93151501</v>
          </cell>
          <cell r="AA873">
            <v>48474700</v>
          </cell>
          <cell r="AB873">
            <v>48474700</v>
          </cell>
          <cell r="AM873">
            <v>12118675</v>
          </cell>
          <cell r="AQ873" t="str">
            <v>N/A</v>
          </cell>
          <cell r="AR873">
            <v>874</v>
          </cell>
          <cell r="AS873">
            <v>45188</v>
          </cell>
          <cell r="AT873">
            <v>53646948</v>
          </cell>
          <cell r="AU873">
            <v>25413</v>
          </cell>
          <cell r="AV873">
            <v>45203</v>
          </cell>
          <cell r="AW873">
            <v>48474700</v>
          </cell>
          <cell r="AX873" t="str">
            <v>A-02-02-02-008-003-09</v>
          </cell>
          <cell r="AY873" t="str">
            <v>OTROS SERVICIOS PROFESIONALES Y TÉCNICOS N.C.P.</v>
          </cell>
          <cell r="AZ873" t="str">
            <v>ASEGURADORA SOLIDARIA DE COLOMBIA</v>
          </cell>
          <cell r="BA873" t="str">
            <v>310 47 994000009982</v>
          </cell>
          <cell r="BB873">
            <v>45203</v>
          </cell>
          <cell r="BC873" t="str">
            <v>CUMPLIMIENTO</v>
          </cell>
          <cell r="BD873">
            <v>25</v>
          </cell>
          <cell r="BE873">
            <v>12118675</v>
          </cell>
          <cell r="BF873">
            <v>45202</v>
          </cell>
          <cell r="BG873">
            <v>45203</v>
          </cell>
          <cell r="BH873">
            <v>45473</v>
          </cell>
          <cell r="BI873">
            <v>45203</v>
          </cell>
          <cell r="BJ873" t="str">
            <v>D. DE GESTION DE LOS RECURSOS FINANCIEROS DE LA SALUD</v>
          </cell>
          <cell r="BK873" t="str">
            <v>MARIA MARGARITA BRAVO ROBAYO</v>
          </cell>
          <cell r="BM873">
            <v>39740635</v>
          </cell>
          <cell r="BN873" t="str">
            <v>GRUPO DE GESTION CONTABLE Y CONTROL DE RECURSOS</v>
          </cell>
          <cell r="BO873" t="str">
            <v>GESTOR DE OPERACIONES</v>
          </cell>
          <cell r="BP873" t="str">
            <v>DIANA CAROLINA BONILLA RODRIGUEZ</v>
          </cell>
          <cell r="BQ873" t="str">
            <v>EN EJECUCION</v>
          </cell>
          <cell r="BR873" t="str">
            <v>MASCULINO</v>
          </cell>
        </row>
        <row r="874">
          <cell r="C874">
            <v>64</v>
          </cell>
          <cell r="D874" t="str">
            <v>ADRES-CPS-064-2023</v>
          </cell>
          <cell r="E874" t="str">
            <v>CONTRATACION DIRECTA</v>
          </cell>
          <cell r="F874" t="str">
            <v>PRESTACION DE SERVICIOS PROFESIONALES</v>
          </cell>
          <cell r="G874" t="str">
            <v>INICIAL</v>
          </cell>
          <cell r="H874">
            <v>44944</v>
          </cell>
          <cell r="I874" t="str">
            <v>YULY MILENA RAMIREZ SANCHEZ</v>
          </cell>
          <cell r="J874" t="str">
            <v>CC</v>
          </cell>
          <cell r="K874">
            <v>1073506717</v>
          </cell>
          <cell r="L874">
            <v>1</v>
          </cell>
          <cell r="M874" t="str">
            <v>Bogotá</v>
          </cell>
          <cell r="N874" t="str">
            <v>N</v>
          </cell>
          <cell r="O874" t="str">
            <v>N/A</v>
          </cell>
          <cell r="P874" t="str">
            <v>N/A</v>
          </cell>
          <cell r="Q874" t="str">
            <v>N/A</v>
          </cell>
          <cell r="R874">
            <v>44945</v>
          </cell>
          <cell r="S874">
            <v>45064</v>
          </cell>
          <cell r="T874">
            <v>119</v>
          </cell>
          <cell r="U874">
            <v>45064</v>
          </cell>
          <cell r="V874" t="str">
            <v>11 TP+E+11 MEP</v>
          </cell>
          <cell r="W874" t="str">
            <v>Prestar servicios profesionales para apoyar la estructuración y modificación a las líneas de defensa. revisión de fichas. diligenciamiento del Módulo óptimo de Gestión de la ANDJE y apoyo especializado a las actividades propias de la secretaría técnica del Comité de Conciliación</v>
          </cell>
          <cell r="X874" t="str">
            <v>1. Apoyar la elaboración y/o revisión de fichas sobre los asuntos asignados en reparto sobre
procesos que se identifiquen como complejos.
2. Realizar solicitudes al grupo de representación judicial con corte mensual a efectos de
que remita los fallos favorables y desfavorables que se emitan en el mes respectivo.
3. Solicitar al administrador de Ekogui o quien apoye sus veces. la relación de fallos
favorables y desfavorables que se reporten en el sistema y cotejar la información remitida
por la coordinación de representación judicial. En caso de evidenciar diferencias.
proyectar los memorandos respectivos para que se actualice la plataforma ya que este
es un insumo necesario para el planteamiento de políticas de prevención del daño
antijurídico.
4. Elaborar informes de seguimiento de las sentencias favorables y desfavorables por tema
y tendencia.
5. Diligenciar las bases de datos de seguimientos dispuestas por la coordinación del grupo
de representación prejudicial.
6. Apoyar la asistencia a audiencias prejudiciales y reuniones de la ANDJE. MSPS y SNS.
7. Realizar seguimiento mensual a la política de prevención del daño antijurídico.
8. Proyectar los informes de gestión del grupo de representación prejudicial para entrega al
Comité de Conciliación.
9. Revisar y apoyar la elaboración de las líneas de defensa estratégica de la Oficina Asesora
Jurídica.
10. Apoyar la revisión de las actas del Comité de Conciliación 11. Apoyar el diligenciamiento del MOG implementado por la ANDJE y las plataformas
dispuestas por la Agencia Nacional de defensa Jurídica del Estado en el seguimiento de
conciliaciones.
12. Realizar los cruces de información entre las conciliaciones radicadas por la ANDJE en el
Módulo Ekogui y las creadas por la ADRES.
13. Apoyar la elaboración de recursos de reposición y en subsidio de apelación contra
aquellos administrativos que generen órdenes a la ADRES y cuyo agotamiento sea
necesario para acudir a la vía judicial.
14. Asistir a las convocatorias de reuniones que realice el supervisor del contrato y todas
aquellas en las que se requiera de su presencia en la entidad
15. Cumplir con las demás actividades que se deriven del objeto y naturaleza del presente
contrato.</v>
          </cell>
          <cell r="Y874">
            <v>147</v>
          </cell>
          <cell r="Z874">
            <v>80121706</v>
          </cell>
          <cell r="AA874">
            <v>27904000</v>
          </cell>
          <cell r="AB874">
            <v>27904000</v>
          </cell>
          <cell r="AM874">
            <v>6976000</v>
          </cell>
          <cell r="AQ874" t="str">
            <v>N/A</v>
          </cell>
          <cell r="AR874">
            <v>401</v>
          </cell>
          <cell r="AS874">
            <v>44932</v>
          </cell>
          <cell r="AT874">
            <v>27904000</v>
          </cell>
          <cell r="AU874">
            <v>413</v>
          </cell>
          <cell r="AV874">
            <v>44944</v>
          </cell>
          <cell r="AW874">
            <v>27904000</v>
          </cell>
          <cell r="AX874" t="str">
            <v>A-02-02-02-008-003-01</v>
          </cell>
          <cell r="AY874" t="str">
            <v>SERVICIOS DE CONSULTORÍA EN ADMINISTRACIÓN Y SERVICIOS DE GESTIÓN; SERVICIOS DE TECNOLOGÍA DE LA INFORMACIÓN</v>
          </cell>
          <cell r="AZ874" t="str">
            <v>SEGUROS DEL ESTADO</v>
          </cell>
          <cell r="BA874" t="str">
            <v>33-46-101046392</v>
          </cell>
          <cell r="BB874">
            <v>44944</v>
          </cell>
          <cell r="BC874" t="str">
            <v>CUMPLIMIENTO</v>
          </cell>
          <cell r="BD874">
            <v>25</v>
          </cell>
          <cell r="BE874">
            <v>6976000</v>
          </cell>
          <cell r="BF874">
            <v>44944</v>
          </cell>
          <cell r="BG874">
            <v>44944</v>
          </cell>
          <cell r="BH874">
            <v>45254</v>
          </cell>
          <cell r="BI874">
            <v>44945</v>
          </cell>
          <cell r="BJ874" t="str">
            <v>O. ASESORA JURIDICA</v>
          </cell>
          <cell r="BK874" t="str">
            <v>YEIMY JOHANA AFRICANO MARTINEZ</v>
          </cell>
          <cell r="BL874"/>
          <cell r="BM874">
            <v>1026270498</v>
          </cell>
          <cell r="BN874" t="str">
            <v>GRUPO PREJUDICIAL</v>
          </cell>
          <cell r="BO874" t="str">
            <v>GESTOR DE OPERACIONES</v>
          </cell>
          <cell r="BP874" t="str">
            <v>LAURA SANCHEZ SANTAMARIA</v>
          </cell>
          <cell r="BQ874" t="str">
            <v>TERMINADO</v>
          </cell>
          <cell r="BR874" t="str">
            <v>FEMENINO</v>
          </cell>
          <cell r="BS874" t="str">
            <v>Bogotá</v>
          </cell>
          <cell r="BT874" t="str">
            <v>Dg 61 No 20 B 36</v>
          </cell>
          <cell r="BU874">
            <v>3013502815</v>
          </cell>
          <cell r="BV874" t="str">
            <v>yulyotalora@gmail.com</v>
          </cell>
          <cell r="BW874">
            <v>31098</v>
          </cell>
          <cell r="BX874">
            <v>45247</v>
          </cell>
          <cell r="BY874">
            <v>38</v>
          </cell>
          <cell r="BZ874" t="str">
            <v>COMPENSAR</v>
          </cell>
          <cell r="CA874" t="str">
            <v>PROTECCION</v>
          </cell>
          <cell r="CB874" t="str">
            <v>POSITIVA</v>
          </cell>
          <cell r="CC874" t="str">
            <v>ABOGADO</v>
          </cell>
          <cell r="CH874" t="str">
            <v>CO1.PCCNTR.4425265</v>
          </cell>
        </row>
        <row r="875">
          <cell r="C875">
            <v>749</v>
          </cell>
          <cell r="D875" t="str">
            <v>ADRES-CPS-749-2023</v>
          </cell>
          <cell r="E875" t="str">
            <v>CONTRATACION DIRECTA</v>
          </cell>
          <cell r="F875" t="str">
            <v>PRESTACION DE SERVICIOS PROFESIONALES</v>
          </cell>
          <cell r="G875" t="str">
            <v>INICIAL</v>
          </cell>
          <cell r="H875">
            <v>45089</v>
          </cell>
          <cell r="I875" t="str">
            <v>SOLEDAD CHAPARRO PATIÑO</v>
          </cell>
          <cell r="J875" t="str">
            <v>CC</v>
          </cell>
          <cell r="K875">
            <v>24167107</v>
          </cell>
          <cell r="L875">
            <v>4</v>
          </cell>
          <cell r="N875" t="str">
            <v>N</v>
          </cell>
          <cell r="O875" t="str">
            <v>N/A</v>
          </cell>
          <cell r="P875" t="str">
            <v>N/A</v>
          </cell>
          <cell r="Q875" t="str">
            <v>N/A</v>
          </cell>
          <cell r="R875">
            <v>45092</v>
          </cell>
          <cell r="S875">
            <v>45291</v>
          </cell>
          <cell r="T875">
            <v>199</v>
          </cell>
          <cell r="U875">
            <v>45291</v>
          </cell>
          <cell r="W875" t="str">
            <v>Prestar servicios profesionales especializados a la Dirección de Otras Prestaciones de la ADRES apoyando en las labores operativas de seguimiento y evaluación del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75" t="str">
            <v>1. Verificar la correcta aplicación de los criterios de auditoría que se realiza al conjunto de cuentas
que se extrae dentro del proceso de revisión de calidad a los paquetes auditados directamente por
la Entidad o por los terceros contratados para el trámite de las cuentas por servicios y tecnologías
no financiados con la UPC con el fin de establecer el valor final de cada recobro, realizando los
registros correspondientes en las herramientas y formatos establecidos, de acuerdo con las
instrucciones que le sean indicadas a través de la supervisión contractual.
2. Proponer y asistir profesionalmente a la DOP en el proceso de generación de herramientas para
distribución y asignación de productividad a los integrantes del componente financiero,
identificando los universos de acuerdo con las resoluciones, manuales, circulares, notas externas
e insumos entregados para realización de proceso de validación de calidad.
3. Asistir a la DOP en el seguimiento a la productividad del personal involucrado en labores de
validación de calidad de las cuentas por servicios y tecnologías no financiados con la UPC, según
le sea solicitado a través de la supervisión contractual.
4. Participar en las sesiones de conciliación a las que se le cite para que brinde apoyo técnico
necesario a fin de justificar las no conformidades encontradas en el proceso de verificación de
calidad de los resultados de validación de calidad de las cuentas por servicios y tecnologías no
financiados con la UPC.
5. Preparar y proponer a la DOP materiales y ayudas audiovisuales para retroalimentación sobre
los criterios de auditoría que se requieran en el marco del proceso del proceso de revisión de
calidad de las cuentas por servicios y tecnologías no financiados con la UPC.
6.Preparar y presentar proyecto de respuesta y asistir a la DOP en la definición de la línea técnica
a las dudas e inquietudes que surjan propias del Componente Financiero (Reliquidación de
servicios o tecnologías en salud teniendo en cuenta los comparadores administrativos y regulación
de precios de medicamentos entre otros aspectos) de acuerdo a los manuales, circulares, notas
externas, resoluciones y demás documentos necesarios en el proceso de revisión de calidad de
las cuentas por servicios y tecnologías no financiados con la UPC.
7. Verificar el tratamiento a aplicar a aquellos casos en los que el valor por unidad de dispensación
de los medicamentos (CUM) que se encuentran con precio máximo de venta (PMV) y/o valor
máximo de recobro (VMR) establecido se situé por encima de lo definido en la normatividad
vigente.
8. Participar en la elaboración de los informes que sean requeridos por organismos de control
internos y/o externos, así como los diferentes actores involucrados en el proceso de auditoría,
validación, reconocimiento y pago.
9. Las demás actividades que se deriven del objeto y naturaleza del contrato, que para el efecto le
asigne el supervisor del contrato.</v>
          </cell>
          <cell r="Z875">
            <v>93151501</v>
          </cell>
          <cell r="AA875">
            <v>55540114</v>
          </cell>
          <cell r="AB875">
            <v>55540114</v>
          </cell>
          <cell r="AM875">
            <v>7934302</v>
          </cell>
          <cell r="AQ875" t="str">
            <v>N/A</v>
          </cell>
          <cell r="AR875">
            <v>682</v>
          </cell>
          <cell r="AS875">
            <v>45062</v>
          </cell>
          <cell r="AT875">
            <v>55540114</v>
          </cell>
          <cell r="AU875">
            <v>10120</v>
          </cell>
          <cell r="AV875">
            <v>45091</v>
          </cell>
          <cell r="AW875">
            <v>55540114</v>
          </cell>
          <cell r="AX875" t="str">
            <v>A-02-02-02-008-003-01</v>
          </cell>
          <cell r="AY875" t="str">
            <v>SERVICIOS DE CONSULTORÍA EN ADMINISTRACIÓN Y SERVICIOS DE GESTIÓN; SERVICIOS DE TECNOLOGÍA DE LA INFORMACIÓN</v>
          </cell>
          <cell r="AZ875" t="str">
            <v>SEGUROS DEL ESTADO</v>
          </cell>
          <cell r="BA875" t="str">
            <v>14-44-101184781</v>
          </cell>
          <cell r="BB875">
            <v>45090</v>
          </cell>
          <cell r="BC875" t="str">
            <v>CUMPLIMIENTO</v>
          </cell>
          <cell r="BD875">
            <v>25</v>
          </cell>
          <cell r="BE875">
            <v>13885028.5</v>
          </cell>
          <cell r="BF875">
            <v>45089</v>
          </cell>
          <cell r="BG875">
            <v>45091</v>
          </cell>
          <cell r="BH875">
            <v>45483</v>
          </cell>
          <cell r="BI875">
            <v>45092</v>
          </cell>
          <cell r="BJ875" t="str">
            <v>D. OTRAS PRESTACIONES</v>
          </cell>
          <cell r="BK875" t="str">
            <v>CAMILO ANDRES PLAZAS VELOZA-WILSON RUBIEL VELASQUEZ CASTAÑEDA RAD 20236400054993 A PARTIR DEL 1 DE SEPTIEMBRE</v>
          </cell>
          <cell r="BM875">
            <v>4151998</v>
          </cell>
          <cell r="BN875" t="str">
            <v>GRUPO DE VALIDACION DE RESULTADOS DE AUDITORIA</v>
          </cell>
          <cell r="BO875" t="str">
            <v>GESTOR DE OPERACIONES</v>
          </cell>
          <cell r="BP875" t="str">
            <v>JUAN CAMILO MARTINEZ RODRIGUEZ</v>
          </cell>
          <cell r="BQ875" t="str">
            <v>EN EJECUCION</v>
          </cell>
        </row>
        <row r="876">
          <cell r="C876">
            <v>852</v>
          </cell>
          <cell r="D876" t="str">
            <v>ADRES-CPS-852-2023</v>
          </cell>
          <cell r="E876" t="str">
            <v>CONTRATACION DIRECTA</v>
          </cell>
          <cell r="F876" t="str">
            <v>PRESTACION DE SERVICIOS PROFESIONALES</v>
          </cell>
          <cell r="G876" t="str">
            <v>INICIAL</v>
          </cell>
          <cell r="H876">
            <v>45106</v>
          </cell>
          <cell r="I876" t="str">
            <v>SOLMERY AGUILERA MERCADO</v>
          </cell>
          <cell r="J876" t="str">
            <v>CC</v>
          </cell>
          <cell r="K876">
            <v>1019087587</v>
          </cell>
          <cell r="L876">
            <v>5</v>
          </cell>
          <cell r="N876" t="str">
            <v>N</v>
          </cell>
          <cell r="O876" t="str">
            <v>N/A</v>
          </cell>
          <cell r="P876" t="str">
            <v>N/A</v>
          </cell>
          <cell r="Q876" t="str">
            <v>N/A</v>
          </cell>
          <cell r="R876">
            <v>45111</v>
          </cell>
          <cell r="S876">
            <v>45291</v>
          </cell>
          <cell r="T876">
            <v>180</v>
          </cell>
          <cell r="U876">
            <v>45291</v>
          </cell>
          <cell r="W876" t="str">
            <v>Prestar los servicios profesionales a la Dirección de Otras Prestaciones de la ADRES para la ejecución de las actividades que forman parte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 favor del sistema por recobros y reclamaciones apropiados o reconocidos sin justa causa.</v>
          </cell>
          <cell r="X876" t="str">
            <v>1. Realizar el seguimiento de los recursos financieros involucrados en el reconocimiento y pago de los servicios y tecnologías en salud no cubiertas por la UPC; así como los involucrados en el reconocimiento y pago de las atenciones en salud, indemnizaciones y gastos derivados de accidentes de tránsito, eventos catastróficos de origen natural y eventos terroristas de que trata el artículo 167 de la Ley 100 de 1993.2. Ejecutar las actividades de carácter administrativo y operativo relacionados con los
procesos de giro o transferencia de recursos por concepto de los servicios y tecnologías
en salud no cubiertas por la UPC y por concepto de atenciones en salud, indemnizaciones
y gastos derivados de accidentes de tránsito, eventos catastróficos de origen natural y
eventos terroristas de que trata el artículo 167 de la Ley 100 de 1993.
3. Realizar el seguimiento al proceso que desde la Dirección de Otras Prestaciones se debe
adelantar para las entidades que se encuentran en liquidación.
4. Apoyar y brindar los insumos requeridos dentro del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5. Elaborar los insumos técnicos que requiera las direcciones, dependencias o
coordinaciones que integran a la Administradora de los Recursos del Sistema General de
Seguridad Social en Salud como la Superintendencia Nacional de Salud con ocasión a los
procesos de reintegro que adelante tanto la Superintendencia Nacional de Salud como la
ADRES.
6. Responder las peticiones asignadas a través del Orfeo y CRM o cualquier plataforma de
gestión documental que implemente la ADRES relacionadas con los procesos de
reintegro, reclamaciones y recobros que sean presentadas por los usuarios del sistema,
contratistas, autoridades administrativas y judiciales, entes de control y demás
interesados.
7. Entregar al finalizar el plazo de ejecución del contrato, soporte generado por el Sistema
de Gestión Documental que para el efecto tenga implementada la ADRES, en el cual se
evidencia que la documentación asignada se encuentra tramitada.
8. Las demás actividades que se deriven del objeto y naturaleza del contrato, que para el
efecto le asigne la Dirección de Otras Prestaciones y/o el supervisor contractual.</v>
          </cell>
          <cell r="Z876">
            <v>93151501</v>
          </cell>
          <cell r="AA876">
            <v>42064316</v>
          </cell>
          <cell r="AB876">
            <v>42064316</v>
          </cell>
          <cell r="AM876">
            <v>6009188</v>
          </cell>
          <cell r="AQ876" t="str">
            <v>N/A</v>
          </cell>
          <cell r="AR876">
            <v>785</v>
          </cell>
          <cell r="AS876">
            <v>45075</v>
          </cell>
          <cell r="AT876">
            <v>84128632</v>
          </cell>
          <cell r="AU876">
            <v>10606</v>
          </cell>
          <cell r="AV876">
            <v>45107</v>
          </cell>
          <cell r="AW876">
            <v>42064316</v>
          </cell>
          <cell r="AX876" t="str">
            <v>A-02-02-02-008-003-01</v>
          </cell>
          <cell r="AY876" t="str">
            <v>SERVICIOS DE CONSULTORÍA EN ADMINISTRACIÓN Y SERVICIOS DE GESTIÓN; SERVICIOS DE TECNOLOGÍA DE LA INFORMACIÓN</v>
          </cell>
          <cell r="AZ876" t="str">
            <v>SEGUROS DEL ESTADO</v>
          </cell>
          <cell r="BA876" t="str">
            <v>14-44-101187034</v>
          </cell>
          <cell r="BB876">
            <v>45107</v>
          </cell>
          <cell r="BC876" t="str">
            <v>CUMPLIMIENTO</v>
          </cell>
          <cell r="BD876">
            <v>25</v>
          </cell>
          <cell r="BE876">
            <v>10516079</v>
          </cell>
          <cell r="BF876">
            <v>45106</v>
          </cell>
          <cell r="BG876">
            <v>45111</v>
          </cell>
          <cell r="BH876">
            <v>45493</v>
          </cell>
          <cell r="BI876">
            <v>45108</v>
          </cell>
          <cell r="BJ876" t="str">
            <v>D. OTRAS PRESTACIONES</v>
          </cell>
          <cell r="BK876" t="str">
            <v>EDINSON MAURICIO HERNANDEZ MANRIQUE</v>
          </cell>
          <cell r="BM876">
            <v>13928254</v>
          </cell>
          <cell r="BN876" t="str">
            <v>GRUPO DE GESTION DE RECONOCIMIENTOS</v>
          </cell>
          <cell r="BO876" t="str">
            <v>GESTOR DE OPERACIONES</v>
          </cell>
          <cell r="BP876" t="str">
            <v>ROSA ELIANA RODRIGUEZ BERNAL</v>
          </cell>
          <cell r="BQ876" t="str">
            <v>EN EJECUCION</v>
          </cell>
        </row>
        <row r="877">
          <cell r="C877">
            <v>767</v>
          </cell>
          <cell r="D877" t="str">
            <v>ADRES-CPS-767-2023</v>
          </cell>
          <cell r="E877" t="str">
            <v>CONTRATACION DIRECTA</v>
          </cell>
          <cell r="F877" t="str">
            <v>PRESTACION DE SERVICIOS PROFESIONALES</v>
          </cell>
          <cell r="G877" t="str">
            <v>INICIAL</v>
          </cell>
          <cell r="H877">
            <v>45091</v>
          </cell>
          <cell r="I877" t="str">
            <v>SONIA ESPERANZA PARDO LOPEZ</v>
          </cell>
          <cell r="J877" t="str">
            <v>CC</v>
          </cell>
          <cell r="K877">
            <v>1019126695</v>
          </cell>
          <cell r="L877">
            <v>0</v>
          </cell>
          <cell r="M877"/>
          <cell r="N877" t="str">
            <v>N</v>
          </cell>
          <cell r="O877" t="str">
            <v>N/A</v>
          </cell>
          <cell r="P877" t="str">
            <v>N/A</v>
          </cell>
          <cell r="Q877" t="str">
            <v>N/A</v>
          </cell>
          <cell r="R877">
            <v>45097</v>
          </cell>
          <cell r="S877">
            <v>45291</v>
          </cell>
          <cell r="T877">
            <v>194</v>
          </cell>
          <cell r="U877">
            <v>45291</v>
          </cell>
          <cell r="V877"/>
          <cell r="W877" t="str">
            <v>Prestar servicios profesionales para el apoyo de las actividades de comunicación interna y apoyo a la estrategia digital de la ADRES</v>
          </cell>
          <cell r="X877" t="str">
            <v>1. Apoyar las actividades de la entidad en lo referente a comunicaciones internas, campañas y otros eventos solicitados por las dependencias actuando como enlace entre estas y el equipo de comunicaciones de la Entidad. 2. Apoyar en la producción de los contenidos de interés público y los asuntos relacionados con las actividades de las áreas de la ADRES y divulgarlos a través de los medios dispuestos para ello. 3. Apoyar la redacción y producción de información sobre la ADRES para publicar en las diferentes plataformas con el propósito de proporcionar noticias que puedan ser publicadas en medios internos. 4. Apoyar en la estructuración y ejecución de la estrategia de comunicación interna de la entidad para el fortalecimiento de la pertenencia institucional y afianzamiento de los valores de la entidad. 5. Apoyo al monitoreo diario de los contenidos publicados en los medios de comunicación o en cualquier otro mecanismo de difusión de información que pueda llegar a ser de interés de la ADRES. 6. Asistir a las reuniones y demás eventos que convoquen las diferentes áreas de la ADRES, de acuerdo con las directrices de asesor de comunicaciones o quien haga sus veces. 7. Realizar el reporte de información de gestión institucional del proceso de comunicaciones en la plataforma Eureka.8. Revisar los soportes de los informes del equipo de comunicaciones para la aprobación de las
cuentas de cobro de común acuerdo con el líder del proceso.
9. Las demás que se deriven del objeto y naturaleza del contrato</v>
          </cell>
          <cell r="Y877"/>
          <cell r="Z877">
            <v>80111620</v>
          </cell>
          <cell r="AA877">
            <v>35631360</v>
          </cell>
          <cell r="AB877">
            <v>35631360</v>
          </cell>
          <cell r="AC877"/>
          <cell r="AD877"/>
          <cell r="AE877"/>
          <cell r="AF877"/>
          <cell r="AG877"/>
          <cell r="AH877"/>
          <cell r="AI877"/>
          <cell r="AJ877"/>
          <cell r="AK877"/>
          <cell r="AL877"/>
          <cell r="AM877">
            <v>4453920</v>
          </cell>
          <cell r="AN877"/>
          <cell r="AO877"/>
          <cell r="AP877"/>
          <cell r="AQ877" t="str">
            <v>N/A</v>
          </cell>
          <cell r="AR877">
            <v>791</v>
          </cell>
          <cell r="AS877">
            <v>45077</v>
          </cell>
          <cell r="AT877">
            <v>35631360</v>
          </cell>
          <cell r="AU877">
            <v>10173</v>
          </cell>
          <cell r="AV877">
            <v>45093</v>
          </cell>
          <cell r="AW877">
            <v>35631360</v>
          </cell>
          <cell r="AX877" t="str">
            <v>A-02-02-02-008-003-01</v>
          </cell>
          <cell r="AY877" t="str">
            <v>SERVICIOS DE CONSULTORÍA EN ADMINISTRACIÓN Y SERVICIOS DE GESTIÓN; SERVICIOS DE TECNOLOGÍA DE LA INFORMACIÓN</v>
          </cell>
          <cell r="AZ877" t="str">
            <v>ASEGURADORA SOLIDARIA DE COLOMBIA</v>
          </cell>
          <cell r="BA877" t="str">
            <v>380-47-994000136315</v>
          </cell>
          <cell r="BB877">
            <v>45093</v>
          </cell>
          <cell r="BC877" t="str">
            <v>CUMPLIMIENTO</v>
          </cell>
          <cell r="BD877">
            <v>25</v>
          </cell>
          <cell r="BE877">
            <v>8907840</v>
          </cell>
          <cell r="BF877">
            <v>45091</v>
          </cell>
          <cell r="BG877">
            <v>45097</v>
          </cell>
          <cell r="BH877">
            <v>45476</v>
          </cell>
          <cell r="BI877">
            <v>45093</v>
          </cell>
          <cell r="BJ877" t="str">
            <v>D. GENERAL</v>
          </cell>
          <cell r="BK877" t="str">
            <v>EDNA ZORAYA SANCHEZ GONZALEZ-SONIA ALEJANDRA PERDOMO ARIAS RADICADO 20236400046233 A PARTIR DEL 18 DE JULIO DE 2023</v>
          </cell>
          <cell r="BL877"/>
          <cell r="BM877">
            <v>1078367163</v>
          </cell>
          <cell r="BN877" t="str">
            <v>D. GENERAL</v>
          </cell>
          <cell r="BO877" t="str">
            <v>ASESOR</v>
          </cell>
          <cell r="BP877" t="str">
            <v>KELLY JHOANA ITURRIAGO TORREGROSA</v>
          </cell>
          <cell r="BQ877" t="str">
            <v>EN EJECUCION</v>
          </cell>
          <cell r="BR877"/>
          <cell r="BS877"/>
          <cell r="BT877"/>
          <cell r="BU877"/>
          <cell r="BV877"/>
          <cell r="BW877"/>
          <cell r="BX877"/>
          <cell r="BY877"/>
          <cell r="BZ877"/>
          <cell r="CA877"/>
          <cell r="CB877"/>
          <cell r="CC877"/>
          <cell r="CD877"/>
          <cell r="CE877"/>
          <cell r="CF877"/>
          <cell r="CG877"/>
          <cell r="CH877"/>
          <cell r="CI877"/>
          <cell r="CJ877"/>
          <cell r="CK877"/>
          <cell r="CL877"/>
          <cell r="CM877"/>
          <cell r="CN877"/>
          <cell r="CO877"/>
        </row>
        <row r="878">
          <cell r="C878">
            <v>346</v>
          </cell>
          <cell r="D878" t="str">
            <v>ADRES-CPS-346-2023</v>
          </cell>
          <cell r="E878" t="str">
            <v>CONTRATACION DIRECTA</v>
          </cell>
          <cell r="F878" t="str">
            <v>PRESTACION DE SERVICIOS DE APOYO A LA GESTION</v>
          </cell>
          <cell r="G878" t="str">
            <v>INICIAL</v>
          </cell>
          <cell r="H878">
            <v>44965</v>
          </cell>
          <cell r="I878" t="str">
            <v>SANDRA JULIETH HERRERA PINILLA</v>
          </cell>
          <cell r="J878" t="str">
            <v>CC</v>
          </cell>
          <cell r="K878">
            <v>1073679019</v>
          </cell>
          <cell r="L878">
            <v>0</v>
          </cell>
          <cell r="M878" t="str">
            <v>Bogotá</v>
          </cell>
          <cell r="N878" t="str">
            <v>N</v>
          </cell>
          <cell r="O878" t="str">
            <v>N/A</v>
          </cell>
          <cell r="P878" t="str">
            <v>N/A</v>
          </cell>
          <cell r="Q878" t="str">
            <v>N/A</v>
          </cell>
          <cell r="R878">
            <v>44967</v>
          </cell>
          <cell r="S878">
            <v>45086</v>
          </cell>
          <cell r="T878">
            <v>119</v>
          </cell>
          <cell r="U878">
            <v>45086</v>
          </cell>
          <cell r="V878" t="str">
            <v>15 TFTL/TL+4 ME O 6 SES+4 ME</v>
          </cell>
          <cell r="W878"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78"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878">
            <v>302</v>
          </cell>
          <cell r="Z878">
            <v>93151501</v>
          </cell>
          <cell r="AA878">
            <v>16193852</v>
          </cell>
          <cell r="AB878">
            <v>16193852</v>
          </cell>
          <cell r="AC878"/>
          <cell r="AD878"/>
          <cell r="AE878"/>
          <cell r="AF878"/>
          <cell r="AG878"/>
          <cell r="AH878"/>
          <cell r="AI878"/>
          <cell r="AJ878"/>
          <cell r="AK878"/>
          <cell r="AL878"/>
          <cell r="AM878">
            <v>4048463</v>
          </cell>
          <cell r="AN878"/>
          <cell r="AO878"/>
          <cell r="AP878"/>
          <cell r="AQ878" t="str">
            <v>N/A</v>
          </cell>
          <cell r="AR878">
            <v>432</v>
          </cell>
          <cell r="AS878">
            <v>44936</v>
          </cell>
          <cell r="AT878">
            <v>615366376</v>
          </cell>
          <cell r="AU878">
            <v>2519</v>
          </cell>
          <cell r="AV878">
            <v>44965</v>
          </cell>
          <cell r="AW878">
            <v>16193852</v>
          </cell>
          <cell r="AX878" t="str">
            <v>A-02-02-02-008-003-01</v>
          </cell>
          <cell r="AY878" t="str">
            <v>SERVICIOS DE CONSULTORÍA EN ADMINISTRACIÓN Y SERVICIOS DE GESTIÓN; SERVICIOS DE TECNOLOGÍA DE LA INFORMACIÓN</v>
          </cell>
          <cell r="AZ878" t="str">
            <v>ASEGURADORA SOLIDARIA DE COLOMBIA</v>
          </cell>
          <cell r="BA878" t="str">
            <v>376-47-994000020679</v>
          </cell>
          <cell r="BB878">
            <v>44967</v>
          </cell>
          <cell r="BC878" t="str">
            <v>CUMPLIMIENTO</v>
          </cell>
          <cell r="BD878">
            <v>25</v>
          </cell>
          <cell r="BE878">
            <v>4048463</v>
          </cell>
          <cell r="BF878">
            <v>44964</v>
          </cell>
          <cell r="BG878">
            <v>44967</v>
          </cell>
          <cell r="BH878">
            <v>45291</v>
          </cell>
          <cell r="BI878">
            <v>44964</v>
          </cell>
          <cell r="BJ878" t="str">
            <v>D. OTRAS PRESTACIONES</v>
          </cell>
          <cell r="BK878" t="str">
            <v>ANDREA RODRIGUEZ SIERRA</v>
          </cell>
          <cell r="BL878"/>
          <cell r="BM878">
            <v>52394998</v>
          </cell>
          <cell r="BN878" t="str">
            <v>GRUPO DE VERIFICACION Y AUDITORIA DE CUENTAS</v>
          </cell>
          <cell r="BO878" t="str">
            <v>GESTOR DE OPERACIONES</v>
          </cell>
          <cell r="BP878" t="str">
            <v>JOSE WILLMAN TORRRES GOMEZ</v>
          </cell>
          <cell r="BQ878" t="str">
            <v>TERMINADO</v>
          </cell>
          <cell r="BR878" t="str">
            <v>FEMENINO</v>
          </cell>
          <cell r="BS878" t="str">
            <v>Soacha</v>
          </cell>
          <cell r="BT878" t="str">
            <v>Cl 17A - 12 56</v>
          </cell>
          <cell r="BU878">
            <v>3222196629</v>
          </cell>
          <cell r="BV878" t="str">
            <v>sandraherra@hotmail.com</v>
          </cell>
          <cell r="BW878">
            <v>32514</v>
          </cell>
          <cell r="BX878">
            <v>45247</v>
          </cell>
          <cell r="BY878">
            <v>34</v>
          </cell>
          <cell r="BZ878" t="str">
            <v>COMPENSAR</v>
          </cell>
          <cell r="CA878" t="str">
            <v>PORVENIR</v>
          </cell>
          <cell r="CB878" t="str">
            <v>POSITIVA</v>
          </cell>
          <cell r="CC878" t="str">
            <v>ADM SALUD OCUPACIONAL</v>
          </cell>
          <cell r="CD878"/>
          <cell r="CE878"/>
          <cell r="CF878"/>
          <cell r="CG878"/>
          <cell r="CH878" t="str">
            <v>CO1.PCCNTR.4582420</v>
          </cell>
          <cell r="CI878"/>
          <cell r="CJ878"/>
          <cell r="CK878"/>
          <cell r="CL878"/>
          <cell r="CM878"/>
          <cell r="CN878"/>
          <cell r="CO878"/>
        </row>
        <row r="879">
          <cell r="C879">
            <v>636</v>
          </cell>
          <cell r="D879" t="str">
            <v>ADRES-CPS-636-2023</v>
          </cell>
          <cell r="E879" t="str">
            <v>CONTRATACION DIRECTA</v>
          </cell>
          <cell r="F879" t="str">
            <v>PRESTACION DE SERVICIOS DE APOYO A LA GESTION</v>
          </cell>
          <cell r="G879" t="str">
            <v>INICIAL</v>
          </cell>
          <cell r="H879">
            <v>45084</v>
          </cell>
          <cell r="I879" t="str">
            <v>SONIA MARELY RINCÓN RINCON</v>
          </cell>
          <cell r="J879" t="str">
            <v>CC</v>
          </cell>
          <cell r="K879">
            <v>47437636</v>
          </cell>
          <cell r="L879">
            <v>1</v>
          </cell>
          <cell r="M879"/>
          <cell r="N879" t="str">
            <v>N</v>
          </cell>
          <cell r="O879" t="str">
            <v>N/A</v>
          </cell>
          <cell r="P879" t="str">
            <v>N/A</v>
          </cell>
          <cell r="Q879" t="str">
            <v>N/A</v>
          </cell>
          <cell r="R879">
            <v>45085</v>
          </cell>
          <cell r="S879">
            <v>45291</v>
          </cell>
          <cell r="T879">
            <v>206</v>
          </cell>
          <cell r="U879">
            <v>45291</v>
          </cell>
          <cell r="V879" t="str">
            <v>15 TFTL/TL+4 ME O 6 SES+4 ME</v>
          </cell>
          <cell r="W879"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879"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879"/>
          <cell r="Z879">
            <v>93151501</v>
          </cell>
          <cell r="AA879">
            <v>28339241</v>
          </cell>
          <cell r="AB879">
            <v>28339241</v>
          </cell>
          <cell r="AC879"/>
          <cell r="AD879"/>
          <cell r="AE879"/>
          <cell r="AF879"/>
          <cell r="AG879"/>
          <cell r="AH879"/>
          <cell r="AI879"/>
          <cell r="AJ879"/>
          <cell r="AK879"/>
          <cell r="AL879"/>
          <cell r="AM879">
            <v>4048463</v>
          </cell>
          <cell r="AN879"/>
          <cell r="AO879"/>
          <cell r="AP879"/>
          <cell r="AQ879" t="str">
            <v>N/A</v>
          </cell>
          <cell r="AR879">
            <v>702</v>
          </cell>
          <cell r="AS879">
            <v>45064</v>
          </cell>
          <cell r="AT879">
            <v>538445579</v>
          </cell>
          <cell r="AU879">
            <v>10056</v>
          </cell>
          <cell r="AV879">
            <v>45084</v>
          </cell>
          <cell r="AW879">
            <v>28339241</v>
          </cell>
          <cell r="AX879" t="str">
            <v>A-02-02-02-008-003-01</v>
          </cell>
          <cell r="AY879" t="str">
            <v>SERVICIOS DE CONSULTORÍA EN ADMINISTRACIÓN Y SERVICIOS DE GESTIÓN; SERVICIOS DE TECNOLOGÍA DE LA INFORMACIÓN</v>
          </cell>
          <cell r="AZ879" t="str">
            <v>SEGUROS DEL ESTADO</v>
          </cell>
          <cell r="BA879" t="str">
            <v>14-44-101184420</v>
          </cell>
          <cell r="BB879">
            <v>45084</v>
          </cell>
          <cell r="BC879" t="str">
            <v>CUMPLIMIENTO</v>
          </cell>
          <cell r="BD879">
            <v>25</v>
          </cell>
          <cell r="BE879">
            <v>7084810.25</v>
          </cell>
          <cell r="BF879">
            <v>45084</v>
          </cell>
          <cell r="BG879">
            <v>45085</v>
          </cell>
          <cell r="BH879">
            <v>45483</v>
          </cell>
          <cell r="BI879">
            <v>45085</v>
          </cell>
          <cell r="BJ879" t="str">
            <v>D. OTRAS PRESTACIONES</v>
          </cell>
          <cell r="BK879" t="str">
            <v>RODRIGO ALEXANDER MOLINA PALOMARES</v>
          </cell>
          <cell r="BL879"/>
          <cell r="BM879">
            <v>1078366565</v>
          </cell>
          <cell r="BN879" t="str">
            <v>GRUPO DE VALIDACIÓN DE RESULTADOS DE AUDITORÍA</v>
          </cell>
          <cell r="BO879"/>
          <cell r="BP879" t="str">
            <v>ROSA ELIANA RODRIGUEZ BERNAL</v>
          </cell>
          <cell r="BQ879" t="str">
            <v>EN EJECUCION</v>
          </cell>
          <cell r="BR879"/>
          <cell r="BS879"/>
          <cell r="BT879"/>
          <cell r="BU879"/>
          <cell r="BV879"/>
          <cell r="BW879"/>
          <cell r="BX879"/>
          <cell r="BY879"/>
          <cell r="BZ879"/>
          <cell r="CA879"/>
          <cell r="CB879"/>
          <cell r="CC879"/>
          <cell r="CD879"/>
          <cell r="CE879"/>
          <cell r="CF879"/>
          <cell r="CG879"/>
          <cell r="CH879"/>
          <cell r="CI879"/>
          <cell r="CJ879"/>
          <cell r="CK879"/>
          <cell r="CL879"/>
          <cell r="CM879"/>
          <cell r="CN879"/>
          <cell r="CO879"/>
        </row>
        <row r="880">
          <cell r="C880">
            <v>28</v>
          </cell>
          <cell r="D880" t="str">
            <v>ADRES-CPS-028-2023</v>
          </cell>
          <cell r="E880" t="str">
            <v>CONTRATACION DIRECTA</v>
          </cell>
          <cell r="F880" t="str">
            <v>PRESTACION DE SERVICIOS DE APOYO A LA GESTION</v>
          </cell>
          <cell r="G880" t="str">
            <v>CESION</v>
          </cell>
          <cell r="H880">
            <v>44986</v>
          </cell>
          <cell r="I880" t="str">
            <v>ANDRES CAMILO ANZOLA PACHECO</v>
          </cell>
          <cell r="J880" t="str">
            <v>CC</v>
          </cell>
          <cell r="K880">
            <v>1073710211</v>
          </cell>
          <cell r="L880">
            <v>0</v>
          </cell>
          <cell r="M880" t="str">
            <v>Bogotá</v>
          </cell>
          <cell r="N880" t="str">
            <v>N</v>
          </cell>
          <cell r="O880" t="str">
            <v>N/A</v>
          </cell>
          <cell r="P880" t="str">
            <v>N/A</v>
          </cell>
          <cell r="Q880" t="str">
            <v>N/A</v>
          </cell>
          <cell r="R880">
            <v>44986</v>
          </cell>
          <cell r="S880">
            <v>45063</v>
          </cell>
          <cell r="T880">
            <v>77</v>
          </cell>
          <cell r="U880">
            <v>45063</v>
          </cell>
          <cell r="V880" t="str">
            <v xml:space="preserve"> 14A TFT/TL+21 ME O 6 SES + 21 ME</v>
          </cell>
          <cell r="W880" t="str">
            <v>Apoyar por sus propios medios con plena autonomía técnica. administrativa y financiera a la Dirección de Gestión de Recursos Financieros de Salud en la identificación y seguimiento de los ingresos registrados en las cuentas de recaudo de los recursos del Sistema General de Seguridad Social en Salud administrados por la ADRES. así como efectuar la consolidación de información que conlleve al análisis del comportamiento de los recursos del sistema.</v>
          </cell>
          <cell r="X880" t="str">
            <v>1. Prestar servicios profesionales al Grupo Interno de Gestión Financiera Interna en las Realizar el seguimiento a las cuentas de recaudo asignadas. a través de los movimientos bancarios suministrados por las entidades financieras. con el fin de establecer los valores recaudados. 2. Identificar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3.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4. Realizar el seguimiento y consolidación de la información alusiva a los recursos del SGSSS recaudados por la ADRES en las cuentas bancarias. tendiente a la generación de informes requeridos en el marco de los procesos y procedimientos de la Dirección. 5. Realizar la conciliación de información del ingreso registrado en los sistemas de información MUI-REX-ERP de la ADRES. 6. Apoyar en la generación de la información requerida para dar respuesta a los requerimientos presentados por los actores del Sistema General de Seguridad Social en Salud. así como los interpuestos por los Órganos de Control y Vigilancia. 7. Apoyar en las acciones tendientes a la sistematización del recaudo de las fuentes de financiación del SGSSS. así como de las mejoras funcionales a los sistemas de registro de los ingresos existentes en la entidad. 8. Velar por el mejoramiento continuo de los procedimientos de recaudo y proponer recomendaciones para el mejoramiento continuo del recaudo. 9. Abstenerse de realizar directa o indirectamente operaciones utilizando información privilegiada o suministrar esta información a terceros. o recomendar la realización de operaciones con fundamento en dicha información</v>
          </cell>
          <cell r="Y880">
            <v>56</v>
          </cell>
          <cell r="Z880">
            <v>93151501</v>
          </cell>
          <cell r="AA880">
            <v>0</v>
          </cell>
          <cell r="AB880">
            <v>0</v>
          </cell>
          <cell r="AC880"/>
          <cell r="AD880"/>
          <cell r="AE880">
            <v>44986</v>
          </cell>
          <cell r="AF880">
            <v>12250376.6</v>
          </cell>
          <cell r="AG880"/>
          <cell r="AH880"/>
          <cell r="AI880"/>
          <cell r="AJ880"/>
          <cell r="AK880"/>
          <cell r="AL880"/>
          <cell r="AM880">
            <v>4772874</v>
          </cell>
          <cell r="AN880"/>
          <cell r="AO880"/>
          <cell r="AP880"/>
          <cell r="AQ880" t="str">
            <v>N/A</v>
          </cell>
          <cell r="AR880">
            <v>474</v>
          </cell>
          <cell r="AS880">
            <v>44936</v>
          </cell>
          <cell r="AT880">
            <v>95457480</v>
          </cell>
          <cell r="AU880">
            <v>4341</v>
          </cell>
          <cell r="AV880">
            <v>44986</v>
          </cell>
          <cell r="AW880">
            <v>12250376.6</v>
          </cell>
          <cell r="AX880" t="str">
            <v>A-02-02-02-008- 003-09</v>
          </cell>
          <cell r="AY880" t="str">
            <v>OTROS SERVICIOS PROFESIONALES Y TÉCNICOS N.C.P</v>
          </cell>
          <cell r="AZ880" t="str">
            <v>SEGUROS DEL ESTADO</v>
          </cell>
          <cell r="BA880" t="str">
            <v>25-46-101026428</v>
          </cell>
          <cell r="BB880">
            <v>44986</v>
          </cell>
          <cell r="BC880" t="str">
            <v>CUMPLIMIENTO</v>
          </cell>
          <cell r="BD880">
            <v>25</v>
          </cell>
          <cell r="BE880">
            <v>0</v>
          </cell>
          <cell r="BF880">
            <v>44986</v>
          </cell>
          <cell r="BG880">
            <v>44986</v>
          </cell>
          <cell r="BH880">
            <v>45261</v>
          </cell>
          <cell r="BI880"/>
          <cell r="BJ880" t="str">
            <v>D. DE GESTION DE LOS RECURSOS FINANCIEROS DE LA SALUD</v>
          </cell>
          <cell r="BK880" t="str">
            <v>CAMILO ANDRES CELY ESCOBAR</v>
          </cell>
          <cell r="BL880"/>
          <cell r="BM880">
            <v>80201138</v>
          </cell>
          <cell r="BN880" t="str">
            <v>GRUPO DE CONTROL DE RECAUDO Y FUENTES DE FINANCIACION</v>
          </cell>
          <cell r="BO880" t="str">
            <v>GESTOR DE OPERACIONES</v>
          </cell>
          <cell r="BP880" t="str">
            <v>JOSE WILLMAN TORRRES GOMEZ</v>
          </cell>
          <cell r="BQ880" t="str">
            <v>TERMINADO</v>
          </cell>
          <cell r="BR880" t="str">
            <v>MASCULINO</v>
          </cell>
          <cell r="BS880" t="str">
            <v>Bogotá</v>
          </cell>
          <cell r="BT880" t="str">
            <v>Cra 14B ESTE - 49 47</v>
          </cell>
          <cell r="BU880"/>
          <cell r="BV880" t="str">
            <v>andres.camilo1997@hotmail.com</v>
          </cell>
          <cell r="BW880">
            <v>35566</v>
          </cell>
          <cell r="BX880">
            <v>45247</v>
          </cell>
          <cell r="BY880">
            <v>26</v>
          </cell>
          <cell r="BZ880" t="str">
            <v>SALUD TOTAL</v>
          </cell>
          <cell r="CA880" t="str">
            <v>COLFONDOS</v>
          </cell>
          <cell r="CB880" t="str">
            <v>POSITIVA</v>
          </cell>
          <cell r="CC880" t="str">
            <v>VI CONTADURIA PUBLICA</v>
          </cell>
          <cell r="CD880"/>
          <cell r="CE880"/>
          <cell r="CF880"/>
          <cell r="CG880"/>
          <cell r="CH880" t="str">
            <v>CO1.PCCNTR.4399785</v>
          </cell>
          <cell r="CI880"/>
          <cell r="CJ880"/>
          <cell r="CK880"/>
          <cell r="CL880"/>
          <cell r="CM880"/>
          <cell r="CN880"/>
          <cell r="CO880"/>
        </row>
        <row r="881">
          <cell r="C881">
            <v>664</v>
          </cell>
          <cell r="D881" t="str">
            <v>ADRES-CPS-664-2023</v>
          </cell>
          <cell r="E881" t="str">
            <v>CONTRATACION DIRECTA</v>
          </cell>
          <cell r="F881" t="str">
            <v>PRESTACION DE SERVICIOS PROFESIONALES</v>
          </cell>
          <cell r="G881" t="str">
            <v>INICIAL</v>
          </cell>
          <cell r="H881">
            <v>45084</v>
          </cell>
          <cell r="I881" t="str">
            <v>SONIA YULIANA RODRIGUEZ AMORTEGUI</v>
          </cell>
          <cell r="J881" t="str">
            <v>CC</v>
          </cell>
          <cell r="K881">
            <v>1068976502</v>
          </cell>
          <cell r="L881">
            <v>2</v>
          </cell>
          <cell r="M881" t="str">
            <v>Bogotá</v>
          </cell>
          <cell r="N881" t="str">
            <v>N</v>
          </cell>
          <cell r="O881" t="str">
            <v>N/A</v>
          </cell>
          <cell r="P881" t="str">
            <v>N/A</v>
          </cell>
          <cell r="Q881" t="str">
            <v>N/A</v>
          </cell>
          <cell r="R881">
            <v>45085</v>
          </cell>
          <cell r="S881">
            <v>45291</v>
          </cell>
          <cell r="T881">
            <v>206</v>
          </cell>
          <cell r="U881">
            <v>45291</v>
          </cell>
          <cell r="V881"/>
          <cell r="W881" t="str">
            <v>Prestar servicios profesionales de apoyo a los procesos del régimen contributivo a cargo de la Subdirección de Liquidaciones del Aseguramiento</v>
          </cell>
          <cell r="X881" t="str">
            <v>1. Realizar el seguimiento y monitoreo de los procesos de PILA Financiero y PILA BDUA a cargo de la Subdirección de Liquidaciones del Aseguramiento. 2. Participar en los procesos de compensación a cargo de la Subdirección de Liquidaciones del Aseguramiento, validando y verificando los resultados arrojados, el cumplimiento de las diferentes fases y adelantando el análisis de resultados en cada etapa del proceso. 3. Verificar la publicación de los resultados de los procesos de giro y compensación y coordinar con las entidades promotoras de salud EPS-EOC la accesibilidad a la publicación de este, documentando los controles o bitácoras que requiera. 4. Adelantar las actividades relacionadas con la ejecución de los subprocesos de compensación (Devolución de cotizaciones no compensadas, Corrección de registros aprobados, correcciones de registros no compensados y transferencias), que le sean asignadas por el supervisor del contrato o la Subdirectora de Liquidaciones y Garantías. 5. Apoyar en la elaboración de los informes y reportes de seguimiento que requiera la Subdirección de Liquidaciones del Aseguramiento y la Dirección de Liquidaciones y Garantías o los organismos de control, en relación con los procesos de compensación del régimen contributivo de salud. 6. Proyectar respuesta a las peticiones relacionados con el proceso de compensación del régimen contributivo de salud, cuyo trámite le sea asignado. 7. Documentar las actividades objeto de ejecución entregando los respectivos soportes para que la ADRES tenga la trazabilidad de los asuntos desarrollados. 8. Apoyar en las reuniones en las cuales sea convocada por el Supervisor del Contrato y que requiera la Subdirección de Liquidación y Garantías en relación con los temas y actividades objeto del contrato.</v>
          </cell>
          <cell r="Y881"/>
          <cell r="Z881">
            <v>93151501</v>
          </cell>
          <cell r="AA881">
            <v>31800986</v>
          </cell>
          <cell r="AB881">
            <v>31800986</v>
          </cell>
          <cell r="AC881"/>
          <cell r="AD881"/>
          <cell r="AE881"/>
          <cell r="AF881"/>
          <cell r="AG881"/>
          <cell r="AH881"/>
          <cell r="AI881"/>
          <cell r="AJ881"/>
          <cell r="AK881"/>
          <cell r="AL881"/>
          <cell r="AM881">
            <v>4542998</v>
          </cell>
          <cell r="AN881"/>
          <cell r="AO881"/>
          <cell r="AP881"/>
          <cell r="AQ881" t="str">
            <v>N/A</v>
          </cell>
          <cell r="AR881">
            <v>752</v>
          </cell>
          <cell r="AS881">
            <v>45071</v>
          </cell>
          <cell r="AT881">
            <v>31800986</v>
          </cell>
          <cell r="AU881">
            <v>10078</v>
          </cell>
          <cell r="AV881">
            <v>45085</v>
          </cell>
          <cell r="AW881">
            <v>31800986</v>
          </cell>
          <cell r="AX881" t="str">
            <v>A-02-02-02-008-003-01</v>
          </cell>
          <cell r="AY881" t="str">
            <v>SERVICIOS DE CONSULTORÍA EN ADMINISTRACIÓN Y SERVICIOS DE GESTIÓN; SERVICIOS DE TECNOLOGÍA DE LA INFORMACIÓN</v>
          </cell>
          <cell r="AZ881" t="str">
            <v>ASEGURADORA SOLIDARIA DE COLOMBIA</v>
          </cell>
          <cell r="BA881" t="str">
            <v>340 47 994000045697</v>
          </cell>
          <cell r="BB881">
            <v>45084</v>
          </cell>
          <cell r="BC881" t="str">
            <v>CUMPLIMIENTO</v>
          </cell>
          <cell r="BD881">
            <v>25</v>
          </cell>
          <cell r="BE881">
            <v>7950246.5</v>
          </cell>
          <cell r="BF881">
            <v>45083</v>
          </cell>
          <cell r="BG881">
            <v>45085</v>
          </cell>
          <cell r="BH881">
            <v>45478</v>
          </cell>
          <cell r="BI881">
            <v>45085</v>
          </cell>
          <cell r="BJ881" t="str">
            <v>SUBDIRECCIÓN DE LIQUIDACIONES DEL ASEGURAMIENTO</v>
          </cell>
          <cell r="BK881" t="str">
            <v>CLAUDIA PULIDO BUITRAGO</v>
          </cell>
          <cell r="BL881"/>
          <cell r="BM881">
            <v>52351328</v>
          </cell>
          <cell r="BN881" t="str">
            <v>SUBDIRECCION DE LIQUIDACIONES DEL ASEGURAMIENTO</v>
          </cell>
          <cell r="BO881" t="str">
            <v>SUBDIRECTORA</v>
          </cell>
          <cell r="BP881" t="str">
            <v>JOSE WILLMAN TORRRES GOMEZ</v>
          </cell>
          <cell r="BQ881" t="str">
            <v>EN EJECUCION</v>
          </cell>
          <cell r="BR881"/>
          <cell r="BS881"/>
          <cell r="BT881"/>
          <cell r="BU881"/>
          <cell r="BV881"/>
          <cell r="BW881"/>
          <cell r="BX881"/>
          <cell r="BY881"/>
          <cell r="BZ881"/>
          <cell r="CA881"/>
          <cell r="CB881"/>
          <cell r="CC881"/>
          <cell r="CD881"/>
          <cell r="CE881"/>
          <cell r="CF881"/>
          <cell r="CG881"/>
          <cell r="CH881"/>
          <cell r="CI881"/>
          <cell r="CJ881"/>
          <cell r="CK881"/>
          <cell r="CL881"/>
          <cell r="CM881"/>
          <cell r="CN881"/>
          <cell r="CO881"/>
        </row>
        <row r="882">
          <cell r="C882">
            <v>269</v>
          </cell>
          <cell r="D882" t="str">
            <v>ADRES-CPS-269-2023</v>
          </cell>
          <cell r="E882" t="str">
            <v>CONTRATACION DIRECTA</v>
          </cell>
          <cell r="F882" t="str">
            <v>PRESTACION DE SERVICIOS PROFESIONALES</v>
          </cell>
          <cell r="G882" t="str">
            <v>INICIAL</v>
          </cell>
          <cell r="H882">
            <v>44958</v>
          </cell>
          <cell r="I882" t="str">
            <v>LEIDY JULIETH NEIRA HINCAPIE</v>
          </cell>
          <cell r="J882" t="str">
            <v>CC</v>
          </cell>
          <cell r="K882">
            <v>1075208563</v>
          </cell>
          <cell r="L882">
            <v>3</v>
          </cell>
          <cell r="M882" t="str">
            <v>Bogotá</v>
          </cell>
          <cell r="N882" t="str">
            <v>N</v>
          </cell>
          <cell r="O882" t="str">
            <v>N/A</v>
          </cell>
          <cell r="P882" t="str">
            <v>N/A</v>
          </cell>
          <cell r="Q882" t="str">
            <v>N/A</v>
          </cell>
          <cell r="R882">
            <v>44959</v>
          </cell>
          <cell r="S882">
            <v>45078</v>
          </cell>
          <cell r="T882">
            <v>119</v>
          </cell>
          <cell r="U882">
            <v>45078</v>
          </cell>
          <cell r="V882" t="str">
            <v>13 TP+25 MEP</v>
          </cell>
          <cell r="W882"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882"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882">
            <v>340</v>
          </cell>
          <cell r="Z882">
            <v>93151501</v>
          </cell>
          <cell r="AA882">
            <v>20731148</v>
          </cell>
          <cell r="AB882">
            <v>20731148</v>
          </cell>
          <cell r="AM882">
            <v>5182787</v>
          </cell>
          <cell r="AQ882" t="str">
            <v>N/A</v>
          </cell>
          <cell r="AR882">
            <v>549</v>
          </cell>
          <cell r="AS882">
            <v>44936</v>
          </cell>
          <cell r="AT882">
            <v>269504924</v>
          </cell>
          <cell r="AU882">
            <v>2455</v>
          </cell>
          <cell r="AV882">
            <v>44958</v>
          </cell>
          <cell r="AW882">
            <v>20731148</v>
          </cell>
          <cell r="AX882" t="str">
            <v>A-02-02-02-008-003-01</v>
          </cell>
          <cell r="AY882" t="str">
            <v>SERVICIOS DE CONSULTORÍA EN ADMINISTRACIÓN Y SERVICIOS DE GESTIÓN; SERVICIOS DE TECNOLOGÍA DE LA INFORMACIÓN</v>
          </cell>
          <cell r="AZ882" t="str">
            <v>SEGUROS DEL ESTADO</v>
          </cell>
          <cell r="BA882" t="str">
            <v>11-46-101032248</v>
          </cell>
          <cell r="BB882">
            <v>44958</v>
          </cell>
          <cell r="BC882" t="str">
            <v>CUMPLIMIENTO</v>
          </cell>
          <cell r="BD882">
            <v>25</v>
          </cell>
          <cell r="BE882">
            <v>5182787</v>
          </cell>
          <cell r="BF882">
            <v>44957</v>
          </cell>
          <cell r="BG882">
            <v>44959</v>
          </cell>
          <cell r="BH882">
            <v>45260</v>
          </cell>
          <cell r="BI882">
            <v>44959</v>
          </cell>
          <cell r="BJ882" t="str">
            <v>D. OTRAS PRESTACIONES</v>
          </cell>
          <cell r="BK882" t="str">
            <v>MAURICIO PAEZ VILLALBA</v>
          </cell>
          <cell r="BM882">
            <v>1010178182</v>
          </cell>
          <cell r="BN882" t="str">
            <v>GRUPO DE VERIFICACIÓN Y AUDITORÍA DE CUENTAS</v>
          </cell>
          <cell r="BO882" t="str">
            <v>GESTOR DE OPERACIONES</v>
          </cell>
          <cell r="BP882" t="str">
            <v>KARLA MAYELIS MENGUAL REDONDO</v>
          </cell>
          <cell r="BQ882" t="str">
            <v>TERMINADO</v>
          </cell>
          <cell r="BR882" t="str">
            <v>FEMENINO</v>
          </cell>
          <cell r="BS882" t="str">
            <v>Bogotá</v>
          </cell>
          <cell r="BT882" t="str">
            <v>Cra 51 a 169 a 60 Aptogranadas norte</v>
          </cell>
          <cell r="BU882">
            <v>3222121373</v>
          </cell>
          <cell r="BV882" t="str">
            <v>leidy_neira@hotmail.com</v>
          </cell>
          <cell r="BW882">
            <v>31432</v>
          </cell>
          <cell r="BX882">
            <v>45247</v>
          </cell>
          <cell r="BY882">
            <v>37</v>
          </cell>
          <cell r="BZ882" t="str">
            <v>ALIANSALUD</v>
          </cell>
          <cell r="CA882" t="str">
            <v>PORVENIR</v>
          </cell>
          <cell r="CB882" t="str">
            <v>POSITIVA</v>
          </cell>
          <cell r="CC882" t="str">
            <v>ENFERMERIA-ESP auditoría EN SALUD</v>
          </cell>
          <cell r="CH882" t="str">
            <v>CO1.PCCNTR.4513066</v>
          </cell>
        </row>
        <row r="883">
          <cell r="C883">
            <v>709</v>
          </cell>
          <cell r="D883" t="str">
            <v>ADRES-CPS-709-2023</v>
          </cell>
          <cell r="E883" t="str">
            <v>CONTRATACION DIRECTA</v>
          </cell>
          <cell r="F883" t="str">
            <v>PRESTACION DE SERVICIOS PROFESIONALES</v>
          </cell>
          <cell r="G883" t="str">
            <v>INICIAL</v>
          </cell>
          <cell r="H883">
            <v>45083</v>
          </cell>
          <cell r="I883" t="str">
            <v>STEFAN AUGUSTO OBANDO BELALCAZAR</v>
          </cell>
          <cell r="J883" t="str">
            <v>CC</v>
          </cell>
          <cell r="K883">
            <v>1085313282</v>
          </cell>
          <cell r="L883">
            <v>4</v>
          </cell>
          <cell r="N883" t="str">
            <v>N</v>
          </cell>
          <cell r="O883" t="str">
            <v>N/A</v>
          </cell>
          <cell r="P883" t="str">
            <v>N/A</v>
          </cell>
          <cell r="Q883" t="str">
            <v>N/A</v>
          </cell>
          <cell r="R883">
            <v>45085</v>
          </cell>
          <cell r="S883">
            <v>45291</v>
          </cell>
          <cell r="T883">
            <v>206</v>
          </cell>
          <cell r="U883">
            <v>45291</v>
          </cell>
          <cell r="W883" t="str">
            <v>Prestar servicios profesionales especializados a la Dirección de Otras Prestaciones de la ADRES para la ejecución de las actividades que forman parte de los procesos de revisión y verificación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los trámites necesarios en el proceso de adelantar, elaborar, solicitar y responder requerimientos de la Oficina Asesora Jurídica efectuados a la Dirección de Otras Prestaciones relacionados con insumos de procesos judiciales</v>
          </cell>
          <cell r="X883" t="str">
            <v>1. Apoyar en la elaboración de los insumos requeridos por la Oficina Asesora Jurídica con ocasión a acciones de tutela, fallos de primera y segunda instancia, incidentes de desacato y demás que se derivan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2. Apoyar en la revisión de las comunicaciones y/o respuestas que se deriven de los insumos requeridos por la Oficina Asesora Jurídica con ocasión a acciones de tutela, fallos de primera y segunda instancia e incidentes de desacato contra la entidad. 3. Proyectar las fichas técnicas solicitadas por la Oficina Asesora Jurídica con ocasión a demandas presentadas contra la ADRES, que se deriven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Apoyar con la realización de las actividades de seguimiento, monitoreo y gestión de las acciones de tutela e incidentes de desacato que se presenten contra la Dirección de Otras Prestaciones, con ocasión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 iadas por la UPC. 5. Actualización de las bases de datos de tutelas, fallos de primera y segunda instancia e incidentes de desacato, y apoyo en los informes que con respecto a las mismos se deban presentar. 6. Apoyar a la Dirección de Otras Prestaciones en la elaboración de las respuestas de las consultas, requerimientos y peticiones enviadas por los diferentes actores que conforman el Sistema de Seguridad Social en Salud, así como de los diferentes entes de inspección, vigilancia, control e investigación que estén relacionadas con la prestación de servicios de salud a víctimas de eventos de origen natural, de eventos terroristas, de las víctimas de accidentes de tránsito cuando no exista cobertura por parte del SOAT y de las solicitudes por servicios y tecnologías en salud no financiadas por la UPC. 7. Apoyar en la revisión de las comunicaciones de resultados que resulten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8. Las demás actividades que se deriven del objeto y naturaleza del contrato, que para el efecto le asigne la Dirección de Otras Prestaciones</v>
          </cell>
          <cell r="Z883">
            <v>93151501</v>
          </cell>
          <cell r="AA883">
            <v>51676604</v>
          </cell>
          <cell r="AB883">
            <v>51676604</v>
          </cell>
          <cell r="AM883">
            <v>7382372</v>
          </cell>
          <cell r="AQ883" t="str">
            <v>N/A</v>
          </cell>
          <cell r="AR883">
            <v>710</v>
          </cell>
          <cell r="AS883">
            <v>45065</v>
          </cell>
          <cell r="AT883">
            <v>51676604</v>
          </cell>
          <cell r="AU883">
            <v>10042</v>
          </cell>
          <cell r="AV883">
            <v>45084</v>
          </cell>
          <cell r="AW883">
            <v>51676604</v>
          </cell>
          <cell r="AX883" t="str">
            <v>A-02-02-02-008-003-01</v>
          </cell>
          <cell r="AY883" t="str">
            <v>SERVICIOS DE CONSULTORÍA EN ADMINISTRACIÓN Y SERVICIOS DE GESTIÓN; SERVICIOS DE TECNOLOGÍA DE LA INFORMACIÓN</v>
          </cell>
          <cell r="AZ883" t="str">
            <v>SEGUROS DEL ESTADO</v>
          </cell>
          <cell r="BA883" t="str">
            <v>17-46-101027691</v>
          </cell>
          <cell r="BB883">
            <v>45084</v>
          </cell>
          <cell r="BC883" t="str">
            <v>CUMPLIMIENTO</v>
          </cell>
          <cell r="BD883">
            <v>25</v>
          </cell>
          <cell r="BE883">
            <v>12919151</v>
          </cell>
          <cell r="BF883">
            <v>45084</v>
          </cell>
          <cell r="BG883">
            <v>45084</v>
          </cell>
          <cell r="BH883">
            <v>45474</v>
          </cell>
          <cell r="BI883">
            <v>45085</v>
          </cell>
          <cell r="BJ883" t="str">
            <v>D. OTRAS PRESTACIONES</v>
          </cell>
          <cell r="BK883" t="str">
            <v xml:space="preserve">HENRY CEPEDA VEGA-WILLIAM ENRIQUE TORRES RODRIGUEZ RAD 20236400061683 DEL 2 DE OCTUBRE AL 31 DE OCTUBRE </v>
          </cell>
          <cell r="BM883">
            <v>91151924</v>
          </cell>
          <cell r="BN883" t="str">
            <v>GRUPO DE VERIFICACIÓN Y AUDITORÍA DE CUENTAS</v>
          </cell>
          <cell r="BO883" t="str">
            <v>GESTOR DE OPERACIONES</v>
          </cell>
          <cell r="BP883" t="str">
            <v>LAURA SANCHEZ SANTAMARIA</v>
          </cell>
          <cell r="BQ883" t="str">
            <v>EN EJECUCION</v>
          </cell>
        </row>
        <row r="884">
          <cell r="C884">
            <v>140</v>
          </cell>
          <cell r="D884" t="str">
            <v>ADRES-CPS-140-2023</v>
          </cell>
          <cell r="E884" t="str">
            <v>CONTRATACION DIRECTA</v>
          </cell>
          <cell r="F884" t="str">
            <v>PRESTACION DE SERVICIOS PROFESIONALES</v>
          </cell>
          <cell r="G884" t="str">
            <v>INICIAL</v>
          </cell>
          <cell r="H884">
            <v>44949</v>
          </cell>
          <cell r="I884" t="str">
            <v>DIEGO MAURICIO PEREZ LIZCANO</v>
          </cell>
          <cell r="J884" t="str">
            <v>CC</v>
          </cell>
          <cell r="K884">
            <v>1075210876</v>
          </cell>
          <cell r="L884">
            <v>1</v>
          </cell>
          <cell r="M884" t="str">
            <v>Bogotá</v>
          </cell>
          <cell r="N884" t="str">
            <v>N</v>
          </cell>
          <cell r="O884" t="str">
            <v>N/A</v>
          </cell>
          <cell r="P884" t="str">
            <v>N/A</v>
          </cell>
          <cell r="Q884" t="str">
            <v>N/A</v>
          </cell>
          <cell r="R884">
            <v>44950</v>
          </cell>
          <cell r="S884">
            <v>45069</v>
          </cell>
          <cell r="T884">
            <v>119</v>
          </cell>
          <cell r="U884">
            <v>45069</v>
          </cell>
          <cell r="V884" t="str">
            <v>11 TP+E+11 MEP</v>
          </cell>
          <cell r="W884"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84"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884">
            <v>165</v>
          </cell>
          <cell r="Z884">
            <v>80121706</v>
          </cell>
          <cell r="AA884">
            <v>33205760</v>
          </cell>
          <cell r="AB884">
            <v>33205760</v>
          </cell>
          <cell r="AM884">
            <v>6976000</v>
          </cell>
          <cell r="AN884" t="str">
            <v>S</v>
          </cell>
          <cell r="AO884">
            <v>1325440</v>
          </cell>
          <cell r="AP884">
            <v>8301440</v>
          </cell>
          <cell r="AQ884" t="str">
            <v>N/A</v>
          </cell>
          <cell r="AR884">
            <v>517</v>
          </cell>
          <cell r="AS884">
            <v>44938</v>
          </cell>
          <cell r="AT884">
            <v>423861760</v>
          </cell>
          <cell r="AU884">
            <v>463</v>
          </cell>
          <cell r="AV884">
            <v>44949</v>
          </cell>
          <cell r="AW884">
            <v>33205760</v>
          </cell>
          <cell r="AX884" t="str">
            <v>A-02-02-02-008-002-01</v>
          </cell>
          <cell r="AY884" t="str">
            <v>SERVICIOS JURÍDICOS</v>
          </cell>
          <cell r="AZ884" t="str">
            <v>SEGUROS DEL ESTADO</v>
          </cell>
          <cell r="BA884" t="str">
            <v>33-46-101046827</v>
          </cell>
          <cell r="BB884">
            <v>44949</v>
          </cell>
          <cell r="BC884" t="str">
            <v>CUMPLIMIENTO</v>
          </cell>
          <cell r="BD884">
            <v>25</v>
          </cell>
          <cell r="BE884">
            <v>8301440</v>
          </cell>
          <cell r="BF884">
            <v>44949</v>
          </cell>
          <cell r="BG884">
            <v>44949</v>
          </cell>
          <cell r="BH884">
            <v>45260</v>
          </cell>
          <cell r="BI884">
            <v>44950</v>
          </cell>
          <cell r="BJ884" t="str">
            <v>O. ASESORA JURIDICA</v>
          </cell>
          <cell r="BK884" t="str">
            <v>CLAUDIA PAOLA PEREZ SUA</v>
          </cell>
          <cell r="BM884">
            <v>1014242822</v>
          </cell>
          <cell r="BN884" t="str">
            <v>GRUPO DE REPRESENTACION JUDICIAL</v>
          </cell>
          <cell r="BO884" t="str">
            <v>GESTOR DE OPERACIONES</v>
          </cell>
          <cell r="BP884" t="str">
            <v>KELLY JHOANA ITURRIAGO TORREGROSA</v>
          </cell>
          <cell r="BQ884" t="str">
            <v>TERMINADO</v>
          </cell>
          <cell r="BR884" t="str">
            <v>MASCULINO</v>
          </cell>
          <cell r="BS884" t="str">
            <v>Neiva</v>
          </cell>
          <cell r="BT884" t="str">
            <v>Cra 12 NO. 27-32 CAMBULOS</v>
          </cell>
          <cell r="BU884">
            <v>3143684936</v>
          </cell>
          <cell r="BV884" t="str">
            <v>perezlizcano@gmail.com</v>
          </cell>
          <cell r="BW884">
            <v>31429</v>
          </cell>
          <cell r="BX884">
            <v>45247</v>
          </cell>
          <cell r="BY884">
            <v>37</v>
          </cell>
          <cell r="BZ884" t="str">
            <v>NUEVA EPS</v>
          </cell>
          <cell r="CA884" t="str">
            <v>PORVENIR</v>
          </cell>
          <cell r="CB884" t="str">
            <v>POSITIVA</v>
          </cell>
          <cell r="CC884" t="str">
            <v>ABOGADO</v>
          </cell>
          <cell r="CH884" t="str">
            <v>CO1.PCCNTR.4451340</v>
          </cell>
        </row>
        <row r="885">
          <cell r="C885">
            <v>392</v>
          </cell>
          <cell r="D885" t="str">
            <v>ADRES-CTO-392-2023</v>
          </cell>
          <cell r="E885" t="str">
            <v>LICITACION PUBLICA</v>
          </cell>
          <cell r="F885" t="str">
            <v>SEGUROS</v>
          </cell>
          <cell r="G885" t="str">
            <v>INICIAL</v>
          </cell>
          <cell r="H885">
            <v>44994</v>
          </cell>
          <cell r="I885" t="str">
            <v>SUCURSAL ESTATAL DE SBS SEGUROS COLOMBIA S.A</v>
          </cell>
          <cell r="J885" t="str">
            <v>Nit</v>
          </cell>
          <cell r="K885">
            <v>860037707</v>
          </cell>
          <cell r="L885">
            <v>9</v>
          </cell>
          <cell r="M885" t="str">
            <v>Bogotá</v>
          </cell>
          <cell r="N885" t="str">
            <v>J</v>
          </cell>
          <cell r="O885" t="str">
            <v>Diego Alexander Reyes Lopez</v>
          </cell>
          <cell r="P885">
            <v>80778185</v>
          </cell>
          <cell r="Q885" t="str">
            <v>N/A</v>
          </cell>
          <cell r="R885">
            <v>45005</v>
          </cell>
          <cell r="S885">
            <v>45552</v>
          </cell>
          <cell r="T885">
            <v>547</v>
          </cell>
          <cell r="U885">
            <v>45552</v>
          </cell>
          <cell r="V885" t="str">
            <v>N/A</v>
          </cell>
          <cell r="W885" t="str">
            <v xml:space="preserve">contratar una o varias compañías de seguros legalmente autorizadas para funcionar en el país, para la contratación de las pólizas de responsabilidad civil servidores públicos, infidelidad y riesgos financieros y responsabilidad civil riesgo cibernético que conforman el programa de seguros de la Administradora de los Recursos del Sistema General de Seguridad Social En Salud – ADRES Grupo 2 Infidelidad y Riesgos Financieros </v>
          </cell>
          <cell r="X885"/>
          <cell r="Y885"/>
          <cell r="Z885">
            <v>84131600</v>
          </cell>
          <cell r="AA885">
            <v>1689800000</v>
          </cell>
          <cell r="AB885">
            <v>1689800000</v>
          </cell>
          <cell r="AC885"/>
          <cell r="AD885"/>
          <cell r="AE885"/>
          <cell r="AF885"/>
          <cell r="AG885"/>
          <cell r="AH885"/>
          <cell r="AI885"/>
          <cell r="AJ885"/>
          <cell r="AK885"/>
          <cell r="AL885"/>
          <cell r="AM885"/>
          <cell r="AN885"/>
          <cell r="AO885"/>
          <cell r="AP885"/>
          <cell r="AQ885"/>
          <cell r="AR885">
            <v>536</v>
          </cell>
          <cell r="AS885">
            <v>44943</v>
          </cell>
          <cell r="AT885">
            <v>3815068061</v>
          </cell>
          <cell r="AU885">
            <v>4375</v>
          </cell>
          <cell r="AV885">
            <v>45001</v>
          </cell>
          <cell r="AW885">
            <v>1689800000</v>
          </cell>
          <cell r="AX885" t="str">
            <v>A-02-02-02-007-001- 03-5-05</v>
          </cell>
          <cell r="AY885" t="str">
            <v>SERVICIOS DE SEGUROS GENERALES DE RESPONSABILIDAD CIVIL</v>
          </cell>
          <cell r="AZ885"/>
          <cell r="BA885"/>
          <cell r="BB885"/>
          <cell r="BC885"/>
          <cell r="BD885"/>
          <cell r="BE885"/>
          <cell r="BF885"/>
          <cell r="BG885"/>
          <cell r="BH885"/>
          <cell r="BI885"/>
          <cell r="BJ885" t="str">
            <v xml:space="preserve">D. ADMINISTRATIVA Y FINANCIERA  </v>
          </cell>
          <cell r="BK885" t="str">
            <v>NELSON SANTOS ANDRADE</v>
          </cell>
          <cell r="BL885"/>
          <cell r="BM885">
            <v>4914146</v>
          </cell>
          <cell r="BN885" t="str">
            <v>GRUPO DE GESTION ADMINISTRATIVA Y DOCUMENTAL</v>
          </cell>
          <cell r="BO885" t="str">
            <v>GESTOR DE OPERACIONES</v>
          </cell>
          <cell r="BP885" t="str">
            <v>LAURA SANCHEZ SANTAMARIA</v>
          </cell>
          <cell r="BQ885" t="str">
            <v>EN EJECUCION</v>
          </cell>
          <cell r="BR885"/>
          <cell r="BS885"/>
          <cell r="BT885"/>
          <cell r="BU885"/>
          <cell r="BV885"/>
          <cell r="BW885"/>
          <cell r="BX885"/>
          <cell r="BY885"/>
          <cell r="BZ885"/>
          <cell r="CA885"/>
          <cell r="CB885"/>
          <cell r="CC885"/>
          <cell r="CD885"/>
          <cell r="CE885"/>
          <cell r="CF885"/>
          <cell r="CG885"/>
          <cell r="CH885" t="str">
            <v>CO1.PCCNTR.4701477</v>
          </cell>
          <cell r="CI885"/>
          <cell r="CJ885"/>
          <cell r="CK885"/>
          <cell r="CL885"/>
          <cell r="CM885"/>
          <cell r="CN885"/>
          <cell r="CO885"/>
        </row>
        <row r="886">
          <cell r="C886">
            <v>963</v>
          </cell>
          <cell r="D886" t="str">
            <v>ADRES-CTO-963-2023</v>
          </cell>
          <cell r="E886" t="str">
            <v>LICITACION PUBLICA</v>
          </cell>
          <cell r="F886" t="str">
            <v>PRESTACION DE SERVICIOS</v>
          </cell>
          <cell r="G886" t="str">
            <v>INICIAL</v>
          </cell>
          <cell r="H886">
            <v>45217</v>
          </cell>
          <cell r="I886" t="str">
            <v>TECNOLOGIAS INTEGRALES DE SEGURIDAD DE COLOMBIA LTDA- TECNISEG DE
COLOMBIA LTDA</v>
          </cell>
          <cell r="J886" t="str">
            <v>Nit</v>
          </cell>
          <cell r="K886">
            <v>830063683</v>
          </cell>
          <cell r="L886">
            <v>1</v>
          </cell>
          <cell r="M886" t="str">
            <v>Bogotá</v>
          </cell>
          <cell r="N886" t="str">
            <v>J</v>
          </cell>
          <cell r="O886" t="str">
            <v>Yenny Karina Bonilla Cruz</v>
          </cell>
          <cell r="P886">
            <v>1057579935</v>
          </cell>
          <cell r="Q886" t="str">
            <v>N/A</v>
          </cell>
          <cell r="S886">
            <v>46022</v>
          </cell>
          <cell r="T886">
            <v>46022</v>
          </cell>
          <cell r="U886">
            <v>46022</v>
          </cell>
          <cell r="W886" t="str">
            <v>Prestación del servicio de vigilancia y seguridad privada para la Administradora de los Recursos del Sistema General de Seguridad Social en Salud</v>
          </cell>
          <cell r="X886"/>
          <cell r="Y886">
            <v>607</v>
          </cell>
          <cell r="AA886">
            <v>874453034</v>
          </cell>
          <cell r="AB886">
            <v>874453034</v>
          </cell>
          <cell r="AM886"/>
          <cell r="AQ886" t="str">
            <v>SI</v>
          </cell>
          <cell r="AR886">
            <v>842</v>
          </cell>
          <cell r="AS886">
            <v>45131</v>
          </cell>
          <cell r="AT886">
            <v>72948175.5</v>
          </cell>
          <cell r="AX886"/>
          <cell r="AY886"/>
          <cell r="BP886" t="str">
            <v>DIANA MARCELA SERRANO ASPRILLA</v>
          </cell>
          <cell r="BQ886" t="str">
            <v>EN EJECUCION</v>
          </cell>
          <cell r="BR886" t="str">
            <v>N/A</v>
          </cell>
        </row>
        <row r="887">
          <cell r="C887">
            <v>168</v>
          </cell>
          <cell r="D887" t="str">
            <v>ADRES-CPS-168-2023</v>
          </cell>
          <cell r="E887" t="str">
            <v>CONTRATACION DIRECTA</v>
          </cell>
          <cell r="F887" t="str">
            <v>PRESTACION DE SERVICIOS DE APOYO A LA GESTION</v>
          </cell>
          <cell r="G887" t="str">
            <v>INICIAL</v>
          </cell>
          <cell r="H887">
            <v>44952</v>
          </cell>
          <cell r="I887" t="str">
            <v>ASTRID MANUELA COFRE ORDOÑEZ</v>
          </cell>
          <cell r="J887" t="str">
            <v>CC</v>
          </cell>
          <cell r="K887">
            <v>1082778593</v>
          </cell>
          <cell r="L887">
            <v>4</v>
          </cell>
          <cell r="M887" t="str">
            <v>Bogotá</v>
          </cell>
          <cell r="N887" t="str">
            <v>N</v>
          </cell>
          <cell r="O887" t="str">
            <v>N/A</v>
          </cell>
          <cell r="P887" t="str">
            <v>N/A</v>
          </cell>
          <cell r="Q887" t="str">
            <v>N/A</v>
          </cell>
          <cell r="R887">
            <v>44958</v>
          </cell>
          <cell r="S887">
            <v>45077</v>
          </cell>
          <cell r="T887">
            <v>119</v>
          </cell>
          <cell r="U887">
            <v>45077</v>
          </cell>
          <cell r="V887" t="str">
            <v>15 TFTL/TL+4 ME O 6 SES+4 ME</v>
          </cell>
          <cell r="W88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8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Y887">
            <v>300</v>
          </cell>
          <cell r="Z887">
            <v>93151501</v>
          </cell>
          <cell r="AA887">
            <v>16193852</v>
          </cell>
          <cell r="AB887">
            <v>16193852</v>
          </cell>
          <cell r="AC887"/>
          <cell r="AD887"/>
          <cell r="AE887"/>
          <cell r="AF887"/>
          <cell r="AG887"/>
          <cell r="AH887"/>
          <cell r="AI887"/>
          <cell r="AJ887"/>
          <cell r="AK887"/>
          <cell r="AL887"/>
          <cell r="AM887">
            <v>4048463</v>
          </cell>
          <cell r="AN887"/>
          <cell r="AO887"/>
          <cell r="AP887"/>
          <cell r="AQ887" t="str">
            <v>N/A</v>
          </cell>
          <cell r="AR887">
            <v>432</v>
          </cell>
          <cell r="AS887">
            <v>44936</v>
          </cell>
          <cell r="AT887">
            <v>615366376</v>
          </cell>
          <cell r="AU887">
            <v>932</v>
          </cell>
          <cell r="AV887">
            <v>44957</v>
          </cell>
          <cell r="AW887">
            <v>16193852</v>
          </cell>
          <cell r="AX887" t="str">
            <v>A-02-02-02-008-003-01</v>
          </cell>
          <cell r="AY887" t="str">
            <v>SERVICIOS DE CONSULTORÍA EN ADMINISTRACIÓN Y SERVICIOS DE GESTIÓN; SERVICIOS DE TECNOLOGÍA DE LA INFORMACIÓN</v>
          </cell>
          <cell r="AZ887" t="str">
            <v>SEGUROS DEL ESTADO</v>
          </cell>
          <cell r="BA887" t="str">
            <v>21-46-101059047</v>
          </cell>
          <cell r="BB887">
            <v>44953</v>
          </cell>
          <cell r="BC887" t="str">
            <v>CUMPLIMIENTO</v>
          </cell>
          <cell r="BD887">
            <v>25</v>
          </cell>
          <cell r="BE887">
            <v>4048463</v>
          </cell>
          <cell r="BF887">
            <v>44952</v>
          </cell>
          <cell r="BG887">
            <v>44956</v>
          </cell>
          <cell r="BH887">
            <v>45260</v>
          </cell>
          <cell r="BI887">
            <v>44953</v>
          </cell>
          <cell r="BJ887" t="str">
            <v>D. OTRAS PRESTACIONES</v>
          </cell>
          <cell r="BK887" t="str">
            <v>ANDREA RODRIGUEZ SIERRA</v>
          </cell>
          <cell r="BL887"/>
          <cell r="BM887">
            <v>52394998</v>
          </cell>
          <cell r="BN887" t="str">
            <v>GRUPO DE VERIFICACION Y AUDITORIA DE CUENTAS</v>
          </cell>
          <cell r="BO887" t="str">
            <v>GESTOR DE OPERACIONES</v>
          </cell>
          <cell r="BP887" t="str">
            <v>JOSE WILLMAN TORRRES GOMEZ</v>
          </cell>
          <cell r="BQ887" t="str">
            <v>TERMINADO</v>
          </cell>
          <cell r="BR887" t="str">
            <v>FEMENINO</v>
          </cell>
          <cell r="BS887" t="str">
            <v>San Agustin</v>
          </cell>
          <cell r="BT887" t="str">
            <v>Cra 13 No 5 -55</v>
          </cell>
          <cell r="BU887">
            <v>3216424769</v>
          </cell>
          <cell r="BV887" t="str">
            <v>manuelitha.2101@hotmail.com</v>
          </cell>
          <cell r="BW887">
            <v>34720</v>
          </cell>
          <cell r="BX887">
            <v>45247</v>
          </cell>
          <cell r="BY887">
            <v>28</v>
          </cell>
          <cell r="BZ887" t="str">
            <v>NUEVA EPS</v>
          </cell>
          <cell r="CA887" t="str">
            <v>PROTECCION</v>
          </cell>
          <cell r="CB887" t="str">
            <v>POSITIVA</v>
          </cell>
          <cell r="CC887" t="str">
            <v>ADM DE EMPRESAS</v>
          </cell>
          <cell r="CD887"/>
          <cell r="CE887"/>
          <cell r="CF887"/>
          <cell r="CG887"/>
          <cell r="CH887" t="str">
            <v>CO1.PCCNTR.4459244</v>
          </cell>
          <cell r="CI887"/>
          <cell r="CJ887"/>
          <cell r="CK887"/>
          <cell r="CL887"/>
          <cell r="CM887"/>
          <cell r="CN887"/>
          <cell r="CO887"/>
        </row>
        <row r="888">
          <cell r="C888">
            <v>485</v>
          </cell>
          <cell r="D888" t="str">
            <v>ADRES-CPS-485-2023</v>
          </cell>
          <cell r="E888" t="str">
            <v>CONTRATACION DIRECTA</v>
          </cell>
          <cell r="F888" t="str">
            <v>PRESTACION DE SERVICIOS DE APOYO A LA GESTION</v>
          </cell>
          <cell r="G888" t="str">
            <v>INICIAL</v>
          </cell>
          <cell r="H888">
            <v>45057</v>
          </cell>
          <cell r="I888" t="str">
            <v>THALIA XIMENA CASTAÑEDA MIRANDA</v>
          </cell>
          <cell r="J888" t="str">
            <v>CC</v>
          </cell>
          <cell r="K888">
            <v>1000456184</v>
          </cell>
          <cell r="L888">
            <v>5</v>
          </cell>
          <cell r="M888" t="str">
            <v>Bogotá</v>
          </cell>
          <cell r="N888" t="str">
            <v>N</v>
          </cell>
          <cell r="O888" t="str">
            <v>N/A</v>
          </cell>
          <cell r="P888" t="str">
            <v>N/A</v>
          </cell>
          <cell r="Q888" t="str">
            <v>N/A</v>
          </cell>
          <cell r="R888">
            <v>45063</v>
          </cell>
          <cell r="S888">
            <v>45291</v>
          </cell>
          <cell r="T888">
            <v>228</v>
          </cell>
          <cell r="U888">
            <v>45291</v>
          </cell>
          <cell r="V888" t="str">
            <v>15 TFTL/TL+4 ME O 6 SES+4 ME</v>
          </cell>
          <cell r="W888"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88"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888">
            <v>93151501</v>
          </cell>
          <cell r="AA888">
            <v>38460399</v>
          </cell>
          <cell r="AB888">
            <v>38460399</v>
          </cell>
          <cell r="AM888">
            <v>4048463</v>
          </cell>
          <cell r="AQ888" t="str">
            <v>N/A</v>
          </cell>
          <cell r="AR888">
            <v>605</v>
          </cell>
          <cell r="AS888">
            <v>45016</v>
          </cell>
          <cell r="AT888">
            <v>1999940748</v>
          </cell>
          <cell r="AU888">
            <v>8067</v>
          </cell>
          <cell r="AV888">
            <v>45058</v>
          </cell>
          <cell r="AW888">
            <v>38460399</v>
          </cell>
          <cell r="AX888" t="str">
            <v>A-02-02-02-008-003-01</v>
          </cell>
          <cell r="AY888" t="str">
            <v>SERVICIOS DE CONSULTORÍA EN ADMINISTRACIÓN Y SERVICIOS DE GESTIÓN; SERVICIOS DE TECNOLOGÍA DE LA INFORMACIÓN</v>
          </cell>
          <cell r="AZ888" t="str">
            <v>ASEGURADORA SOLIDARIA DE COLOMBIA</v>
          </cell>
          <cell r="BA888" t="str">
            <v>14-44-101182091</v>
          </cell>
          <cell r="BB888">
            <v>45058</v>
          </cell>
          <cell r="BC888" t="str">
            <v>CUMPLIMIENTO</v>
          </cell>
          <cell r="BD888">
            <v>25</v>
          </cell>
          <cell r="BE888">
            <v>9615099.75</v>
          </cell>
          <cell r="BF888">
            <v>45057</v>
          </cell>
          <cell r="BG888">
            <v>45063</v>
          </cell>
          <cell r="BH888">
            <v>45488</v>
          </cell>
          <cell r="BI888">
            <v>45059</v>
          </cell>
          <cell r="BJ888" t="str">
            <v>D. OTRAS PRESTACIONES</v>
          </cell>
          <cell r="BK888" t="str">
            <v>CAMILO ALBERTO ALFARO JIMENEZ-EDINSON MAURICIO HERNANDEZ MANRIQUE RAD 20236400060953  A PARTIR DEL 29 DE SEPTIEMBRE AL 20 DE OCTUBRE</v>
          </cell>
          <cell r="BM888">
            <v>1020740232</v>
          </cell>
          <cell r="BN888" t="str">
            <v>GRUPO DE GESTIÓN DE RECONOCIMIENTOS</v>
          </cell>
          <cell r="BO888" t="str">
            <v>GESTOR DE OPERACIONES</v>
          </cell>
          <cell r="BP888" t="str">
            <v>JUAN CAMILO MARTINEZ RODRIGUEZ</v>
          </cell>
          <cell r="BQ888" t="str">
            <v>EN EJECUCION</v>
          </cell>
          <cell r="BX888">
            <v>45247</v>
          </cell>
          <cell r="BY888">
            <v>123</v>
          </cell>
          <cell r="CH888" t="str">
            <v>CO1.PCCNTR.4944723</v>
          </cell>
        </row>
        <row r="889">
          <cell r="C889">
            <v>134</v>
          </cell>
          <cell r="D889" t="str">
            <v>ADRES-CPS-134-2023</v>
          </cell>
          <cell r="E889" t="str">
            <v>CONTRATACION DIRECTA</v>
          </cell>
          <cell r="F889" t="str">
            <v>PRESTACION DE SERVICIOS PROFESIONALES</v>
          </cell>
          <cell r="G889" t="str">
            <v>INICIAL</v>
          </cell>
          <cell r="H889">
            <v>44946</v>
          </cell>
          <cell r="I889" t="str">
            <v>ANDRES ZAHIR CARRILLO TRUJILLO</v>
          </cell>
          <cell r="J889" t="str">
            <v>CC</v>
          </cell>
          <cell r="K889">
            <v>1082915789</v>
          </cell>
          <cell r="L889">
            <v>9</v>
          </cell>
          <cell r="M889" t="str">
            <v>Bogotá</v>
          </cell>
          <cell r="N889" t="str">
            <v>N</v>
          </cell>
          <cell r="O889" t="str">
            <v>N/A</v>
          </cell>
          <cell r="P889" t="str">
            <v>N/A</v>
          </cell>
          <cell r="Q889" t="str">
            <v>N/A</v>
          </cell>
          <cell r="R889">
            <v>44950</v>
          </cell>
          <cell r="S889">
            <v>45069</v>
          </cell>
          <cell r="T889">
            <v>119</v>
          </cell>
          <cell r="U889">
            <v>45069</v>
          </cell>
          <cell r="V889" t="str">
            <v>11 TP+E+11 MEP</v>
          </cell>
          <cell r="W889" t="str">
            <v>Prestar servicios profesionales para ejercer la representación administrativa. prejudicial y judicial en los procesos en que sea parte la Administradora de los Recursos del Sistema General de Seguridad Social en Salud – ADRES o contra el entonces FOSYGA. así como apoyar a la entidad en aspectos procesales</v>
          </cell>
          <cell r="X889"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DeCraeto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889">
            <v>166</v>
          </cell>
          <cell r="Z889">
            <v>80121706</v>
          </cell>
          <cell r="AA889">
            <v>27904000</v>
          </cell>
          <cell r="AB889">
            <v>27904000</v>
          </cell>
          <cell r="AM889">
            <v>6976000</v>
          </cell>
          <cell r="AQ889" t="str">
            <v>N/A</v>
          </cell>
          <cell r="AR889">
            <v>517</v>
          </cell>
          <cell r="AS889">
            <v>44938</v>
          </cell>
          <cell r="AT889">
            <v>423861760</v>
          </cell>
          <cell r="AU889">
            <v>546</v>
          </cell>
          <cell r="AV889">
            <v>44949</v>
          </cell>
          <cell r="AW889">
            <v>27904000</v>
          </cell>
          <cell r="AX889" t="str">
            <v>A-02-02-02-008-002-01</v>
          </cell>
          <cell r="AY889" t="str">
            <v>SERVICIOS JURÍDICOS</v>
          </cell>
          <cell r="AZ889" t="str">
            <v>SEGUROS DEL ESTADO</v>
          </cell>
          <cell r="BA889" t="str">
            <v>33-46-101046742</v>
          </cell>
          <cell r="BB889">
            <v>44946</v>
          </cell>
          <cell r="BC889" t="str">
            <v>CUMPLIMIENTO</v>
          </cell>
          <cell r="BD889">
            <v>25</v>
          </cell>
          <cell r="BE889">
            <v>6976000</v>
          </cell>
          <cell r="BF889">
            <v>44946</v>
          </cell>
          <cell r="BG889">
            <v>44949</v>
          </cell>
          <cell r="BH889">
            <v>45260</v>
          </cell>
          <cell r="BI889">
            <v>44950</v>
          </cell>
          <cell r="BJ889" t="str">
            <v>O. ASESORA JURIDICA</v>
          </cell>
          <cell r="BK889" t="str">
            <v>CRISTIAN DAVID PAEZ PAEZ</v>
          </cell>
          <cell r="BM889">
            <v>1049614764</v>
          </cell>
          <cell r="BN889" t="str">
            <v>GRUPO DE REPRESENTACION JUDICIAL</v>
          </cell>
          <cell r="BO889" t="str">
            <v>GESTOR DE OPERACIONES</v>
          </cell>
          <cell r="BP889" t="str">
            <v>KELLY JHOANA ITURRIAGO TORREGROSA</v>
          </cell>
          <cell r="BQ889" t="str">
            <v>TERMINADO</v>
          </cell>
          <cell r="BR889" t="str">
            <v>MASCULINO</v>
          </cell>
          <cell r="BS889" t="str">
            <v>Bogotá</v>
          </cell>
          <cell r="BT889" t="str">
            <v xml:space="preserve">Cll 159 No 7-74 Bloque 2 Apto 1209 </v>
          </cell>
          <cell r="BU889">
            <v>4610865</v>
          </cell>
          <cell r="BV889" t="str">
            <v>andrezahir@gmail.com</v>
          </cell>
          <cell r="BW889">
            <v>33005</v>
          </cell>
          <cell r="BX889">
            <v>45247</v>
          </cell>
          <cell r="BY889">
            <v>33</v>
          </cell>
          <cell r="BZ889" t="str">
            <v>SALUD TOTAL</v>
          </cell>
          <cell r="CA889" t="str">
            <v>PORVENIR</v>
          </cell>
          <cell r="CB889" t="str">
            <v>POSITIVA</v>
          </cell>
          <cell r="CC889" t="str">
            <v>ABOGADO-ESP EN DERECHO SUSTANTIVO Y CONTENCIOSO CONSTITUCIONAL</v>
          </cell>
          <cell r="CH889" t="str">
            <v xml:space="preserve">CO1.PCCNTR.4446924	</v>
          </cell>
        </row>
        <row r="890">
          <cell r="C890">
            <v>920</v>
          </cell>
          <cell r="D890" t="str">
            <v>ADRES-CTO-920-2023</v>
          </cell>
          <cell r="E890" t="str">
            <v>ORDEN DE COMPRA 113844</v>
          </cell>
          <cell r="F890" t="str">
            <v>PRESTACION DE SERVICIOS</v>
          </cell>
          <cell r="G890" t="str">
            <v>INICIAL</v>
          </cell>
          <cell r="H890">
            <v>45135</v>
          </cell>
          <cell r="I890" t="str">
            <v>UNIÓN TEMPORAL OUTSOURCING GIAF</v>
          </cell>
          <cell r="J890" t="str">
            <v>Nit</v>
          </cell>
          <cell r="K890">
            <v>901677020</v>
          </cell>
          <cell r="L890">
            <v>1</v>
          </cell>
          <cell r="M890" t="str">
            <v>Bogotá</v>
          </cell>
          <cell r="N890" t="str">
            <v>J</v>
          </cell>
          <cell r="O890" t="str">
            <v>Mauricio Ruge Murcia</v>
          </cell>
          <cell r="P890">
            <v>91260249</v>
          </cell>
          <cell r="Q890" t="str">
            <v>N/A</v>
          </cell>
          <cell r="R890">
            <v>45154</v>
          </cell>
          <cell r="S890">
            <v>45535</v>
          </cell>
          <cell r="T890">
            <v>381</v>
          </cell>
          <cell r="U890">
            <v>45535</v>
          </cell>
          <cell r="V890"/>
          <cell r="W890" t="str">
            <v>Prestación de servicio integral de aseo y cafetería incluida la maquinaria y el suministro de insumos para la ADRES</v>
          </cell>
          <cell r="X890"/>
          <cell r="Y890"/>
          <cell r="Z890"/>
          <cell r="AA890">
            <v>421291076.89999998</v>
          </cell>
          <cell r="AB890">
            <v>421291076.89999998</v>
          </cell>
          <cell r="AC890"/>
          <cell r="AD890"/>
          <cell r="AE890"/>
          <cell r="AF890"/>
          <cell r="AG890"/>
          <cell r="AH890"/>
          <cell r="AI890"/>
          <cell r="AJ890"/>
          <cell r="AK890"/>
          <cell r="AL890"/>
          <cell r="AM890"/>
          <cell r="AN890"/>
          <cell r="AO890"/>
          <cell r="AP890"/>
          <cell r="AQ890" t="str">
            <v>S</v>
          </cell>
          <cell r="AR890">
            <v>815</v>
          </cell>
          <cell r="AS890">
            <v>45086</v>
          </cell>
          <cell r="AT890">
            <v>172967491</v>
          </cell>
          <cell r="AU890">
            <v>15434</v>
          </cell>
          <cell r="AV890">
            <v>45141</v>
          </cell>
          <cell r="AW890">
            <v>141183336.69</v>
          </cell>
          <cell r="AX890" t="str">
            <v>A-02-02-02-008-005-03</v>
          </cell>
          <cell r="AY890" t="str">
            <v>SERVICIOS DE LIMPIEZA</v>
          </cell>
          <cell r="AZ890"/>
          <cell r="BA890"/>
          <cell r="BB890"/>
          <cell r="BC890"/>
          <cell r="BD890"/>
          <cell r="BE890"/>
          <cell r="BF890"/>
          <cell r="BG890"/>
          <cell r="BH890"/>
          <cell r="BI890"/>
          <cell r="BJ890" t="str">
            <v>D. ADMINISTRATIVA Y FINANCIERA</v>
          </cell>
          <cell r="BK890" t="str">
            <v>ANDRES FELIPE BLANCO HERNANDEZ</v>
          </cell>
          <cell r="BL890"/>
          <cell r="BM890">
            <v>1090372102</v>
          </cell>
          <cell r="BN890" t="str">
            <v>GRUPO DE GESTIÓN ADMINISTRATIVA Y DOCUMENTAL</v>
          </cell>
          <cell r="BO890" t="str">
            <v>COORDINADOR</v>
          </cell>
          <cell r="BP890" t="str">
            <v>MARIA CAROLINA CARDENAS RAMOS</v>
          </cell>
          <cell r="BQ890" t="str">
            <v>EN EJECUCION</v>
          </cell>
          <cell r="BR890"/>
          <cell r="BS890"/>
          <cell r="BT890"/>
          <cell r="BU890"/>
          <cell r="BV890"/>
          <cell r="BW890"/>
          <cell r="BX890"/>
          <cell r="BY890"/>
          <cell r="BZ890"/>
          <cell r="CA890"/>
          <cell r="CB890"/>
          <cell r="CC890"/>
          <cell r="CD890"/>
          <cell r="CE890"/>
          <cell r="CF890"/>
          <cell r="CG890"/>
          <cell r="CH890"/>
          <cell r="CI890"/>
          <cell r="CJ890"/>
          <cell r="CK890"/>
          <cell r="CL890"/>
          <cell r="CM890"/>
          <cell r="CN890"/>
          <cell r="CO890"/>
        </row>
        <row r="891">
          <cell r="C891">
            <v>771</v>
          </cell>
          <cell r="D891" t="str">
            <v>ADRES-CPS-771-2023</v>
          </cell>
          <cell r="E891" t="str">
            <v>CONTRATACION DIRECTA</v>
          </cell>
          <cell r="F891" t="str">
            <v>PRESTACION DE SERVICIOS PROFESIONALES</v>
          </cell>
          <cell r="G891" t="str">
            <v>INICIAL</v>
          </cell>
          <cell r="H891">
            <v>45096</v>
          </cell>
          <cell r="I891" t="str">
            <v>VANESSA ISABEL OLIVEROS LÓPEZ</v>
          </cell>
          <cell r="J891" t="str">
            <v>CC</v>
          </cell>
          <cell r="K891">
            <v>1085229027</v>
          </cell>
          <cell r="L891">
            <v>3</v>
          </cell>
          <cell r="M891"/>
          <cell r="N891" t="str">
            <v>N</v>
          </cell>
          <cell r="O891" t="str">
            <v>N/A</v>
          </cell>
          <cell r="P891" t="str">
            <v>N/A</v>
          </cell>
          <cell r="Q891" t="str">
            <v>N/A</v>
          </cell>
          <cell r="R891">
            <v>45099</v>
          </cell>
          <cell r="S891">
            <v>45291</v>
          </cell>
          <cell r="T891">
            <v>39</v>
          </cell>
          <cell r="U891">
            <v>45138</v>
          </cell>
          <cell r="V891" t="str">
            <v>13 TP+25 MEP</v>
          </cell>
          <cell r="W891" t="str">
            <v>Prestar servicios profesionales a la Dirección de Otras Prestaciones de la ADRES relacionados con la revisión, verificación, control y pago de las cuentas que se presenten ante la entidad administradora por los servicios y tecnologías en salud no financiadas c 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89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Y891"/>
          <cell r="Z891">
            <v>80111620</v>
          </cell>
          <cell r="AA891">
            <v>49236477</v>
          </cell>
          <cell r="AB891">
            <v>49236477</v>
          </cell>
          <cell r="AC891"/>
          <cell r="AD891"/>
          <cell r="AE891"/>
          <cell r="AF891"/>
          <cell r="AG891"/>
          <cell r="AH891"/>
          <cell r="AI891"/>
          <cell r="AJ891"/>
          <cell r="AK891"/>
          <cell r="AL891"/>
          <cell r="AM891">
            <v>5182787</v>
          </cell>
          <cell r="AN891"/>
          <cell r="AO891"/>
          <cell r="AP891"/>
          <cell r="AQ891" t="str">
            <v>N/A</v>
          </cell>
          <cell r="AR891">
            <v>604</v>
          </cell>
          <cell r="AS891">
            <v>45016</v>
          </cell>
          <cell r="AT891">
            <v>2806479189</v>
          </cell>
          <cell r="AU891">
            <v>10215</v>
          </cell>
          <cell r="AV891">
            <v>45097</v>
          </cell>
          <cell r="AW891">
            <v>49236477</v>
          </cell>
          <cell r="AX891" t="str">
            <v>A-02-02-02-008-003-01</v>
          </cell>
          <cell r="AY891" t="str">
            <v>SERVICIOS DE CONSULTORÍA EN ADMINISTRACIÓN Y SERVICIOS DE GESTIÓN; SERVICIOS DE TECNOLOGÍA DE LA INFORMACIÓN</v>
          </cell>
          <cell r="AZ891" t="str">
            <v>SEGUROS DEL ESTADO</v>
          </cell>
          <cell r="BA891" t="str">
            <v>14-46101095755</v>
          </cell>
          <cell r="BB891">
            <v>45097</v>
          </cell>
          <cell r="BC891" t="str">
            <v>CUMPLIMIENTO</v>
          </cell>
          <cell r="BD891">
            <v>25</v>
          </cell>
          <cell r="BE891">
            <v>12309119.25</v>
          </cell>
          <cell r="BF891">
            <v>45097</v>
          </cell>
          <cell r="BG891">
            <v>45099</v>
          </cell>
          <cell r="BH891">
            <v>45488</v>
          </cell>
          <cell r="BI891">
            <v>45098</v>
          </cell>
          <cell r="BJ891" t="str">
            <v>D. OTRAS PRESTACIONES</v>
          </cell>
          <cell r="BK891" t="str">
            <v>EDINSON MAURICIO HERNANDEZ MANRIQUE</v>
          </cell>
          <cell r="BL891"/>
          <cell r="BM891">
            <v>13928254</v>
          </cell>
          <cell r="BN891" t="str">
            <v>GRUPO DE GESTION DE RECONOCIMIENTOS</v>
          </cell>
          <cell r="BO891" t="str">
            <v>GESTOR DE OPERACIONES</v>
          </cell>
          <cell r="BP891" t="str">
            <v>DIANA CAROLINA BONILLA RODRIGUEZ</v>
          </cell>
          <cell r="BQ891" t="str">
            <v>TERMINADO</v>
          </cell>
          <cell r="BR891"/>
          <cell r="BS891"/>
          <cell r="BT891"/>
          <cell r="BU891"/>
          <cell r="BV891"/>
          <cell r="BW891"/>
          <cell r="BX891"/>
          <cell r="BY891"/>
          <cell r="BZ891"/>
          <cell r="CA891"/>
          <cell r="CB891"/>
          <cell r="CC891"/>
          <cell r="CD891"/>
          <cell r="CE891"/>
          <cell r="CF891"/>
          <cell r="CG891"/>
          <cell r="CH891"/>
          <cell r="CI891"/>
          <cell r="CJ891"/>
          <cell r="CK891"/>
          <cell r="CL891"/>
          <cell r="CM891"/>
          <cell r="CN891"/>
          <cell r="CO891"/>
        </row>
        <row r="892">
          <cell r="C892">
            <v>310</v>
          </cell>
          <cell r="D892" t="str">
            <v>ADRES-CPS-310-2023</v>
          </cell>
          <cell r="E892" t="str">
            <v>CONTRATACION DIRECTA</v>
          </cell>
          <cell r="F892" t="str">
            <v>PRESTACION DE SERVICIOS PROFESIONALES</v>
          </cell>
          <cell r="G892" t="str">
            <v>INICIAL</v>
          </cell>
          <cell r="H892">
            <v>44966</v>
          </cell>
          <cell r="I892" t="str">
            <v>AMARFY LUCIA STHEFANY ROSERO GUERRERO</v>
          </cell>
          <cell r="J892" t="str">
            <v>CC</v>
          </cell>
          <cell r="K892">
            <v>1085245691</v>
          </cell>
          <cell r="L892">
            <v>1</v>
          </cell>
          <cell r="M892" t="str">
            <v>Bogotá</v>
          </cell>
          <cell r="N892" t="str">
            <v>N</v>
          </cell>
          <cell r="O892" t="str">
            <v>N/A</v>
          </cell>
          <cell r="P892" t="str">
            <v>N/A</v>
          </cell>
          <cell r="Q892" t="str">
            <v>N/A</v>
          </cell>
          <cell r="R892">
            <v>44970</v>
          </cell>
          <cell r="S892">
            <v>45089</v>
          </cell>
          <cell r="T892">
            <v>119</v>
          </cell>
          <cell r="U892">
            <v>45089</v>
          </cell>
          <cell r="V892" t="str">
            <v>13 TP+25 MEP</v>
          </cell>
          <cell r="W892" t="str">
            <v>Prestar servicios profesionales a la Dirección de Otras Prestaciones de la ADRES en el proceso de revisión de calidad de los resultados de auditoría de las cuentas tramitadas directamente por la Entidad o por los terceros contratados para atender las solicitudes por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892"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Participar en los ajustes a los manuales, procesos y procedimientos asociados con la revisión, verificación y auditoria de las cuentas por concepto de recobros y reclamaciones. 4.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verificación.5. Realizar cuando lo requiera la coordinación o líder respectivo la retroalimentación correspondiente de los criterios de
auditoría determinados en la normativa y manuales vigentes, así como en la ejecución de jornadas de capacitación que se
requieran en el marco de la validación de resultados de auditoría.
6.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eventos catastróficos de origen natural, y eventos terroristas.
7. Asistir oportunamente a todas las reuniones, conciliaciones y/o mesas de trabajo programadas por el supervisor del contrato,
la respectiva Coordinación de Grupo y/o líder.
8. Participar en la elaboración de los informes que sean requeridos por organismos de control internos y/o externos, así como
los diferentes actores involucrados en el proceso de auditoría, validación, reconocimiento y pago.
9.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10. Atender las solicitudes de ajuste que se requieran en caso de que la revisión de los soportes asignados presente
inconsistencia o que el producto entregado en los tiempos establecidos no cumpla con la rigurosidad técnica requerida.
11. Apoyar en la realización de actividades de tipo operativo que demande la gestión administrativa requerida por la Dirección
de Otras Prestaciones</v>
          </cell>
          <cell r="Y892">
            <v>244</v>
          </cell>
          <cell r="Z892">
            <v>93151501</v>
          </cell>
          <cell r="AA892">
            <v>20731148</v>
          </cell>
          <cell r="AB892">
            <v>20731148</v>
          </cell>
          <cell r="AC892"/>
          <cell r="AD892"/>
          <cell r="AE892"/>
          <cell r="AF892"/>
          <cell r="AG892"/>
          <cell r="AH892"/>
          <cell r="AI892"/>
          <cell r="AJ892"/>
          <cell r="AK892"/>
          <cell r="AL892"/>
          <cell r="AM892">
            <v>5182787</v>
          </cell>
          <cell r="AN892"/>
          <cell r="AO892"/>
          <cell r="AP892"/>
          <cell r="AQ892" t="str">
            <v>N/A</v>
          </cell>
          <cell r="AR892">
            <v>449</v>
          </cell>
          <cell r="AS892">
            <v>44936</v>
          </cell>
          <cell r="AT892">
            <v>539009848</v>
          </cell>
          <cell r="AU892">
            <v>2553</v>
          </cell>
          <cell r="AV892">
            <v>44966</v>
          </cell>
          <cell r="AW892">
            <v>20731148</v>
          </cell>
          <cell r="AX892" t="str">
            <v>A-02-02-02-008-003-01</v>
          </cell>
          <cell r="AY892" t="str">
            <v>SERVICIOS DE CONSULTORÍA EN ADMINISTRACIÓN Y SERVICIOS DE GESTIÓN; SERVICIOS DE TECNOLOGÍA DE LA INFORMACIÓN</v>
          </cell>
          <cell r="AZ892" t="str">
            <v>SEGUROS DEL ESTADO</v>
          </cell>
          <cell r="BA892" t="str">
            <v>14-46-101087392</v>
          </cell>
          <cell r="BB892">
            <v>44966</v>
          </cell>
          <cell r="BC892" t="str">
            <v>CUMPLIMIENTO</v>
          </cell>
          <cell r="BD892">
            <v>25</v>
          </cell>
          <cell r="BE892">
            <v>5182787</v>
          </cell>
          <cell r="BF892">
            <v>44967</v>
          </cell>
          <cell r="BG892">
            <v>44967</v>
          </cell>
          <cell r="BH892">
            <v>45301</v>
          </cell>
          <cell r="BI892">
            <v>44968</v>
          </cell>
          <cell r="BJ892" t="str">
            <v>D. OTRAS PRESTACIONES</v>
          </cell>
          <cell r="BK892" t="str">
            <v>CAMILO ANDRES PLAZAS VELOZA-RODRIGO ALEXANDER MOLINA PALOMARES RAD 20231450019843 DEL 14 DE ABRIL AL 7 DE MAYO DE 2023</v>
          </cell>
          <cell r="BL892"/>
          <cell r="BM892">
            <v>4151998</v>
          </cell>
          <cell r="BN892" t="str">
            <v>GRUPO DE VERIFICACIÓN Y AUDITORÍA DE CUENTAS</v>
          </cell>
          <cell r="BO892" t="str">
            <v>GESTOR DE OPERACIONES</v>
          </cell>
          <cell r="BP892" t="str">
            <v>KARLA MAYELIS MENGUAL REDONDO</v>
          </cell>
          <cell r="BQ892" t="str">
            <v>TERMINADO</v>
          </cell>
          <cell r="BR892" t="str">
            <v>FEMENINO</v>
          </cell>
          <cell r="BS892" t="str">
            <v>Bogotá</v>
          </cell>
          <cell r="BT892" t="str">
            <v>Cl 13 No 45 06</v>
          </cell>
          <cell r="BU892">
            <v>3006562318</v>
          </cell>
          <cell r="BV892" t="str">
            <v>stefanrosgue123@gmail.com</v>
          </cell>
          <cell r="BW892">
            <v>31388</v>
          </cell>
          <cell r="BX892">
            <v>45247</v>
          </cell>
          <cell r="BY892">
            <v>37</v>
          </cell>
          <cell r="BZ892" t="str">
            <v>NUEVA EPS</v>
          </cell>
          <cell r="CA892" t="str">
            <v>COLPENSIONES</v>
          </cell>
          <cell r="CB892" t="str">
            <v>POSITIVA</v>
          </cell>
          <cell r="CC892" t="str">
            <v>ODONTOLOGIA-ESP EN GERENCIA Y AUDITORIA DE LA CALIDAD EN SALUD-MAESTRIA EN ADMINISTRACION DE
NEGOCIOS MBA</v>
          </cell>
          <cell r="CD892"/>
          <cell r="CE892"/>
          <cell r="CF892"/>
          <cell r="CG892"/>
          <cell r="CH892" t="str">
            <v>CO1.PCCNTR.4592474</v>
          </cell>
          <cell r="CI892"/>
          <cell r="CJ892"/>
          <cell r="CK892"/>
          <cell r="CL892"/>
          <cell r="CM892"/>
          <cell r="CN892"/>
          <cell r="CO892"/>
        </row>
        <row r="893">
          <cell r="C893">
            <v>576</v>
          </cell>
          <cell r="D893" t="str">
            <v>ADRES-CTO-576-2023</v>
          </cell>
          <cell r="E893" t="str">
            <v>ORDEN DE COMPRA 110177</v>
          </cell>
          <cell r="F893" t="str">
            <v>PRESTACION DE SERVICIOS</v>
          </cell>
          <cell r="G893" t="str">
            <v>INICIAL</v>
          </cell>
          <cell r="H893">
            <v>45075</v>
          </cell>
          <cell r="I893" t="str">
            <v>UNIÓN TEMPORAL TIGO - BEXT 2021</v>
          </cell>
          <cell r="J893" t="str">
            <v>Nit</v>
          </cell>
          <cell r="K893">
            <v>901537095</v>
          </cell>
          <cell r="L893">
            <v>3</v>
          </cell>
          <cell r="M893" t="str">
            <v>Bogotá</v>
          </cell>
          <cell r="N893" t="str">
            <v>J</v>
          </cell>
          <cell r="O893" t="str">
            <v>Hector Martin Rodriguez Acevedo</v>
          </cell>
          <cell r="P893">
            <v>4119065</v>
          </cell>
          <cell r="Q893" t="str">
            <v>N/A</v>
          </cell>
          <cell r="R893">
            <v>45078</v>
          </cell>
          <cell r="S893">
            <v>45970</v>
          </cell>
          <cell r="T893">
            <v>892</v>
          </cell>
          <cell r="U893">
            <v>45970</v>
          </cell>
          <cell r="W893" t="str">
            <v>La ADRES requiere contar con los servicios de nube pública para sincronizar la operación de la Entidad con el centro de datos principal, mitigando los riesgos operacionales, de esta manera no afectar e interrumpir el normal funcionamiento de la Entidad</v>
          </cell>
          <cell r="AA893">
            <v>11255903088.74</v>
          </cell>
          <cell r="AB893">
            <v>11255903088.74</v>
          </cell>
          <cell r="AC893"/>
          <cell r="AM893"/>
          <cell r="AO893"/>
          <cell r="AP893"/>
          <cell r="AR893">
            <v>635</v>
          </cell>
          <cell r="AU893">
            <v>10004</v>
          </cell>
          <cell r="AV893">
            <v>45078</v>
          </cell>
          <cell r="AW893">
            <v>2462976260.9699998</v>
          </cell>
          <cell r="AX893" t="str">
            <v>A-02-02-02-008-003-01</v>
          </cell>
          <cell r="AY893" t="str">
            <v>SERVICIOS DE CONSULTORÍA EN ADMINISTRACIÓN Y SERVICIOS DE GESTIÓN; SERVICIOS DE TECNOLOGÍA DE LA INFORMACIÓN</v>
          </cell>
          <cell r="AZ893" t="str">
            <v>ASEGURADORA SOLIDARIA DE COLOMBIA</v>
          </cell>
          <cell r="BA893"/>
          <cell r="BE893"/>
          <cell r="BK893" t="str">
            <v>SAUL DIAZ OLIVAREZ</v>
          </cell>
          <cell r="BP893" t="str">
            <v>JOSE WILLMAN TORRRES GOMEZ</v>
          </cell>
          <cell r="BQ893" t="str">
            <v>EN EJECUCION</v>
          </cell>
        </row>
        <row r="894">
          <cell r="C894">
            <v>121</v>
          </cell>
          <cell r="D894" t="str">
            <v>ADRES-CPS-121-2023</v>
          </cell>
          <cell r="E894" t="str">
            <v>CONTRATACION DIRECTA</v>
          </cell>
          <cell r="F894" t="str">
            <v>PRESTACION DE SERVICIOS PROFESIONALES</v>
          </cell>
          <cell r="G894" t="str">
            <v>INICIAL</v>
          </cell>
          <cell r="H894">
            <v>44949</v>
          </cell>
          <cell r="I894" t="str">
            <v>DIEGO FERNANDO GUERRA BOLAÑOS</v>
          </cell>
          <cell r="J894" t="str">
            <v>CC</v>
          </cell>
          <cell r="K894">
            <v>1085264301</v>
          </cell>
          <cell r="L894">
            <v>5</v>
          </cell>
          <cell r="M894" t="str">
            <v>Bogotá</v>
          </cell>
          <cell r="N894" t="str">
            <v>N</v>
          </cell>
          <cell r="O894" t="str">
            <v>N/A</v>
          </cell>
          <cell r="P894" t="str">
            <v>N/A</v>
          </cell>
          <cell r="Q894" t="str">
            <v>N/A</v>
          </cell>
          <cell r="R894">
            <v>44950</v>
          </cell>
          <cell r="S894">
            <v>45069</v>
          </cell>
          <cell r="T894">
            <v>119</v>
          </cell>
          <cell r="U894">
            <v>45069</v>
          </cell>
          <cell r="V894" t="str">
            <v>9 TP+E+23MPR</v>
          </cell>
          <cell r="W894" t="str">
            <v>Prestar los servicios profesionales en la oficina de Control Interno en la ejecución del plan de auditoría interna 2023. para apoyar en las evaluaciones que se aplicaran a los procesos jurídicos y de gestión en el marco del Sistema de Control Interno de la Entidad. y en las demás actividades derivadas de las funciones de la Oficina de Control interno</v>
          </cell>
          <cell r="X894" t="str">
            <v>1. Realizar las actividades necesarias para las evaluaciones de gestión por parte de la OCI en las
diferentes dependencias de la Entidad y proponer la adopción de correctivos inmediatos cuando
sean necesarios. así como. proyectar los informes que surjan de las mismas. de acuerdo con los
procedimientos establecidos por la OCI y el Plan de Auditorías para la vigencia.
2. Apoyar en la estructuración y alcance del programa de auditorías para la vigencia 2023.
3. Efectuar el respectivo seguimiento y cierre que efectúa la OCI a los planes de mejoramiento
susCraitos con las dependencias y proyectar los informes correspondientes. relacionado con los
procesos de gestión jurídica. gestión contractual y demás que surjan en las evaluaciones
adelantadas para la vigencia 2023 por la oficina de Control Interno de la ADRES.
4. Revisar y generar las observaciones de carácter jurídico. ante la Jefatura de la Oficina de Control
Interno. del contenido de las fichas técnicas presentadas para consideración del Comité de
Conciliación de la vigencia 2023 y asistir a las sesiones de éste. en los casos que se requiera.
5. Diligenciar los formatos del procedimiento de auditorías de gestión que corresponda.
consolidando el expediente digital con los soportes o evidencias para cada factor evaluado luego
de la verificación del cumplimiento de las normas y reglamentaciones aplicables a los objetos de
auditoría o verificación y su cargue en las carpetas digitales de OneDrive de la ADRES.
6. Apoyar seguimiento a las recomendaciones y hallazgos de los planes de mejoramiento
generados por la Revisoría Fiscal. cuando aplique.
7. Elaborar los análisis cuantitativos o cualitativos. oficios. memorandos o documentos. en
condiciones de calidad y oportunidad. relacionados con los temas o asuntos que le sean solicitados
por el Supervisor en el marco de la ejecución contractual. y gestionar lo que corresponda en el
aplicativo de gestión documental de la entidad.
8. Cumplir con las demás actividades que se deriven del objeto y naturaleza del presente contrat</v>
          </cell>
          <cell r="Y894">
            <v>188</v>
          </cell>
          <cell r="Z894">
            <v>84111603</v>
          </cell>
          <cell r="AA894">
            <v>34797028</v>
          </cell>
          <cell r="AB894">
            <v>34797028</v>
          </cell>
          <cell r="AC894"/>
          <cell r="AD894"/>
          <cell r="AE894"/>
          <cell r="AF894"/>
          <cell r="AG894"/>
          <cell r="AH894"/>
          <cell r="AI894"/>
          <cell r="AJ894"/>
          <cell r="AK894"/>
          <cell r="AL894"/>
          <cell r="AM894">
            <v>8699257</v>
          </cell>
          <cell r="AN894"/>
          <cell r="AO894"/>
          <cell r="AP894"/>
          <cell r="AQ894" t="str">
            <v>N/A</v>
          </cell>
          <cell r="AR894">
            <v>526</v>
          </cell>
          <cell r="AS894">
            <v>44939</v>
          </cell>
          <cell r="AT894">
            <v>34797028</v>
          </cell>
          <cell r="AU894">
            <v>479</v>
          </cell>
          <cell r="AV894">
            <v>44950</v>
          </cell>
          <cell r="AW894">
            <v>34797028</v>
          </cell>
          <cell r="AX894" t="str">
            <v>A-02-02-02-008-003-01</v>
          </cell>
          <cell r="AY894" t="str">
            <v>SERVICIOS DE CONSULTORÍA EN ADMINISTRACIÓN Y SERVICIOS DE GESTIÓN; SERVICIOS DE TECNOLOGÍA DE LA INFORMACIÓN</v>
          </cell>
          <cell r="AZ894" t="str">
            <v>SEGUROS DEL ESTADO</v>
          </cell>
          <cell r="BA894" t="str">
            <v>11-44-101196475</v>
          </cell>
          <cell r="BB894">
            <v>44949</v>
          </cell>
          <cell r="BC894" t="str">
            <v>CUMPLIMIENTO</v>
          </cell>
          <cell r="BD894">
            <v>25</v>
          </cell>
          <cell r="BE894">
            <v>8699257</v>
          </cell>
          <cell r="BF894">
            <v>44949</v>
          </cell>
          <cell r="BG894">
            <v>44950</v>
          </cell>
          <cell r="BH894">
            <v>45253</v>
          </cell>
          <cell r="BI894">
            <v>44950</v>
          </cell>
          <cell r="BJ894" t="str">
            <v>O. CONTROL INTERNO</v>
          </cell>
          <cell r="BK894" t="str">
            <v>DIEGO HERNANDO SANTACRUZ SANTACRUZ</v>
          </cell>
          <cell r="BL894"/>
          <cell r="BM894">
            <v>19436803</v>
          </cell>
          <cell r="BN894" t="str">
            <v>OFICINA DE CONTROL INTERNO</v>
          </cell>
          <cell r="BO894" t="str">
            <v>JEFE</v>
          </cell>
          <cell r="BP894" t="str">
            <v>KELLY JHOANA ITURRIAGO TORREGROSA</v>
          </cell>
          <cell r="BQ894" t="str">
            <v>TERMINADO</v>
          </cell>
          <cell r="BR894" t="str">
            <v>MASCULINO</v>
          </cell>
          <cell r="BS894" t="str">
            <v>Bogotá</v>
          </cell>
          <cell r="BT894" t="str">
            <v xml:space="preserve">Cra 97 No 24 b 35 casa 67 cofradia </v>
          </cell>
          <cell r="BU894">
            <v>3178770103</v>
          </cell>
          <cell r="BV894" t="str">
            <v>diegofer_1103@hotmail.com</v>
          </cell>
          <cell r="BW894">
            <v>32262</v>
          </cell>
          <cell r="BX894">
            <v>45247</v>
          </cell>
          <cell r="BY894">
            <v>35</v>
          </cell>
          <cell r="BZ894" t="str">
            <v>SANITAS</v>
          </cell>
          <cell r="CA894" t="str">
            <v>PORVENIR</v>
          </cell>
          <cell r="CB894" t="str">
            <v>POSITIVA</v>
          </cell>
          <cell r="CC894" t="str">
            <v>ABOGADO</v>
          </cell>
          <cell r="CD894"/>
          <cell r="CE894"/>
          <cell r="CF894"/>
          <cell r="CG894"/>
          <cell r="CH894" t="str">
            <v>CO1.PCCNTR.4459313</v>
          </cell>
          <cell r="CI894"/>
          <cell r="CJ894"/>
          <cell r="CK894"/>
          <cell r="CL894"/>
          <cell r="CM894"/>
          <cell r="CN894"/>
          <cell r="CO894"/>
        </row>
        <row r="895">
          <cell r="C895">
            <v>579</v>
          </cell>
          <cell r="D895" t="str">
            <v>ADRES-CTO-579-2023</v>
          </cell>
          <cell r="E895" t="str">
            <v>CONTRATACION DIRECTA</v>
          </cell>
          <cell r="F895" t="str">
            <v>CONTRATO INTERADMINISTRATIVO</v>
          </cell>
          <cell r="G895" t="str">
            <v>INICIAL</v>
          </cell>
          <cell r="H895">
            <v>45078</v>
          </cell>
          <cell r="I895" t="str">
            <v>UNIVERSIDAD DE ANTIOQUIA</v>
          </cell>
          <cell r="J895" t="str">
            <v>Nit</v>
          </cell>
          <cell r="K895">
            <v>890980040</v>
          </cell>
          <cell r="L895">
            <v>8</v>
          </cell>
          <cell r="M895" t="str">
            <v>Bogotá</v>
          </cell>
          <cell r="N895" t="str">
            <v>J</v>
          </cell>
          <cell r="O895" t="str">
            <v>Jose Pablo Escobar Vasco</v>
          </cell>
          <cell r="P895">
            <v>70104375</v>
          </cell>
          <cell r="Q895" t="str">
            <v>N/A</v>
          </cell>
          <cell r="R895">
            <v>45107</v>
          </cell>
          <cell r="S895">
            <v>45291</v>
          </cell>
          <cell r="T895">
            <v>184</v>
          </cell>
          <cell r="U895">
            <v>45291</v>
          </cell>
          <cell r="V895" t="str">
            <v>N/A</v>
          </cell>
          <cell r="W895" t="str">
            <v>Realizar la interventoría técnica, administrativa, financiera, jurídica, social y ambiental del contrato CN-01-132-2014 cuyo objeto es: “administración y operación de la clínica anteriormente denominada Henrique de la Vega (en adelante la clínica), bajo la exclusiva dirección, responsabilidad y plena autonomía administrativa y financiera del contratista, para la prestación del servicio de salud en la clínica, durante quince (15) años o hasta la fecha en que haga uso de la opción de compra.</v>
          </cell>
          <cell r="Z895">
            <v>81111500</v>
          </cell>
          <cell r="AA895">
            <v>2270337559</v>
          </cell>
          <cell r="AB895">
            <v>2270337559</v>
          </cell>
          <cell r="AC895"/>
          <cell r="AM895"/>
          <cell r="AO895"/>
          <cell r="AP895"/>
          <cell r="AR895">
            <v>614</v>
          </cell>
          <cell r="AS895">
            <v>45042</v>
          </cell>
          <cell r="AT895" t="str">
            <v>2.495.393.134.</v>
          </cell>
          <cell r="AU895">
            <v>10001</v>
          </cell>
          <cell r="AV895">
            <v>45078</v>
          </cell>
          <cell r="AW895">
            <v>2270337559</v>
          </cell>
          <cell r="AX895" t="str">
            <v>A-02-02-02-008-003-01</v>
          </cell>
          <cell r="AY895" t="str">
            <v>SERVICIOS DE CONSULTORÍA EN ADMINISTRACIÓN Y SERVICIOS DE GESTIÓN; SERVICIOS DE TECNOLOGÍA DE LA INFORMACIÓN</v>
          </cell>
          <cell r="AZ895" t="str">
            <v>SURAMERICANA</v>
          </cell>
          <cell r="BA895" t="str">
            <v>3653380-7</v>
          </cell>
          <cell r="BB895">
            <v>45079</v>
          </cell>
          <cell r="BC895" t="str">
            <v>CALIDAD DE LOS BIENES Y EQUIPOS SUMINISTRADOS
CUMPLIMIENTO DEL CONTRATO
PAGO DE SALARIOS,PRESTACIONES SOCIALES E INDEMNIZACIONES LABORALES</v>
          </cell>
          <cell r="BE895" t="str">
            <v>227.033.756,00
454.067.512,00
113.516.878,00</v>
          </cell>
          <cell r="BF895">
            <v>45078</v>
          </cell>
          <cell r="BG895">
            <v>45083</v>
          </cell>
          <cell r="BH895">
            <v>45657</v>
          </cell>
          <cell r="BK895" t="str">
            <v>ISABEL CRISTINA ESTRADA GONZALEZ
 CESAR ANDRES JIMENEZ VALENCIA
 MARCOS JAHER PARRA OVIEDO</v>
          </cell>
          <cell r="BP895" t="str">
            <v>JOSE WILLMAN TORRRES GOMEZ</v>
          </cell>
          <cell r="BQ895" t="str">
            <v>EN EJECUCION</v>
          </cell>
          <cell r="BR895" t="str">
            <v>N/A</v>
          </cell>
        </row>
        <row r="896">
          <cell r="C896">
            <v>22</v>
          </cell>
          <cell r="D896" t="str">
            <v>ADRES-CPS-022-2023</v>
          </cell>
          <cell r="E896" t="str">
            <v>CONTRATACION DIRECTA</v>
          </cell>
          <cell r="F896" t="str">
            <v>PRESTACION DE SERVICIOS PROFESIONALES</v>
          </cell>
          <cell r="G896" t="str">
            <v>INICIAL</v>
          </cell>
          <cell r="H896">
            <v>44943</v>
          </cell>
          <cell r="I896" t="str">
            <v>JAMES DANNY RODRIGUEZ CAICEDO</v>
          </cell>
          <cell r="J896" t="str">
            <v>CC</v>
          </cell>
          <cell r="K896">
            <v>1085279070</v>
          </cell>
          <cell r="L896">
            <v>4</v>
          </cell>
          <cell r="M896" t="str">
            <v>Bogotá</v>
          </cell>
          <cell r="N896" t="str">
            <v>N</v>
          </cell>
          <cell r="O896" t="str">
            <v>N/A</v>
          </cell>
          <cell r="P896" t="str">
            <v>N/A</v>
          </cell>
          <cell r="Q896" t="str">
            <v>N/A</v>
          </cell>
          <cell r="R896">
            <v>44944</v>
          </cell>
          <cell r="S896">
            <v>45063</v>
          </cell>
          <cell r="T896">
            <v>119</v>
          </cell>
          <cell r="U896">
            <v>45063</v>
          </cell>
          <cell r="V896" t="str">
            <v>11 TP+E+11 MEP</v>
          </cell>
          <cell r="W896" t="str">
            <v xml:space="preserve">Prestar servicios profesionales para tramitar consultas y peticiones de carácter jurídico. revisión frente al contenido de actos administrativos y mantener actualizada la información de normas constitucionales y legales y demás asuntos de competencia de la ADRES </v>
          </cell>
          <cell r="X896" t="str">
            <v>1. Proyectar conceptos. respuestas a las consultas y peticiones de carácter jurídico elevadas a la ADRES por los usuarios. la ciudadanía en general y por las diferentes dependencias de la Entidad. V</v>
          </cell>
          <cell r="Y896">
            <v>129</v>
          </cell>
          <cell r="Z896">
            <v>85101702</v>
          </cell>
          <cell r="AA896">
            <v>27904000</v>
          </cell>
          <cell r="AB896">
            <v>27904000</v>
          </cell>
          <cell r="AC896"/>
          <cell r="AD896"/>
          <cell r="AE896"/>
          <cell r="AF896"/>
          <cell r="AG896"/>
          <cell r="AH896"/>
          <cell r="AI896"/>
          <cell r="AJ896"/>
          <cell r="AK896"/>
          <cell r="AL896"/>
          <cell r="AM896">
            <v>6976000</v>
          </cell>
          <cell r="AN896"/>
          <cell r="AO896"/>
          <cell r="AP896"/>
          <cell r="AQ896" t="str">
            <v>N/A</v>
          </cell>
          <cell r="AR896">
            <v>398</v>
          </cell>
          <cell r="AS896">
            <v>44932</v>
          </cell>
          <cell r="AT896">
            <v>27904000</v>
          </cell>
          <cell r="AU896">
            <v>395</v>
          </cell>
          <cell r="AV896">
            <v>44943</v>
          </cell>
          <cell r="AW896">
            <v>27904000</v>
          </cell>
          <cell r="AX896" t="str">
            <v>A-02-02-02-008-002-01</v>
          </cell>
          <cell r="AY896" t="str">
            <v>SERVICIOS JURÍDICOS</v>
          </cell>
          <cell r="AZ896" t="str">
            <v>SEGUROS DEL ESTADO</v>
          </cell>
          <cell r="BA896" t="str">
            <v>33-46-101046282</v>
          </cell>
          <cell r="BB896">
            <v>44943</v>
          </cell>
          <cell r="BC896" t="str">
            <v>CUMPLIMIENTO</v>
          </cell>
          <cell r="BD896">
            <v>25</v>
          </cell>
          <cell r="BE896">
            <v>6976000</v>
          </cell>
          <cell r="BF896">
            <v>44943</v>
          </cell>
          <cell r="BG896">
            <v>44944</v>
          </cell>
          <cell r="BH896">
            <v>45254</v>
          </cell>
          <cell r="BI896">
            <v>44944</v>
          </cell>
          <cell r="BJ896" t="str">
            <v>O. ASESORA JURIDICA</v>
          </cell>
          <cell r="BK896" t="str">
            <v>NATHALY CONSTANZA ALVARADO NÚÑEZ-JULIO EDUARDO RODRIGUEZ ALVARADO RAD 20231450026783 DEL 2 AL 23 DE MAYO DE 2023</v>
          </cell>
          <cell r="BL896"/>
          <cell r="BM896">
            <v>1015415271</v>
          </cell>
          <cell r="BN896" t="str">
            <v>O. ASESORA JURIDICA</v>
          </cell>
          <cell r="BO896" t="str">
            <v>GESTOR DE OPERACIONES</v>
          </cell>
          <cell r="BP896" t="str">
            <v>ROSA ELIANA RODRIGUEZ BERNAL</v>
          </cell>
          <cell r="BQ896" t="str">
            <v>TERMINADO</v>
          </cell>
          <cell r="BR896" t="str">
            <v>MASCULINO</v>
          </cell>
          <cell r="BS896" t="str">
            <v>Bogotá</v>
          </cell>
          <cell r="BT896" t="str">
            <v>Cra 68A No 23b 53 INT 3 Apto 501 Salitres</v>
          </cell>
          <cell r="BU896">
            <v>3013366991</v>
          </cell>
          <cell r="BV896" t="str">
            <v>guitarjames37@gmail.com</v>
          </cell>
          <cell r="BW896">
            <v>32702</v>
          </cell>
          <cell r="BX896">
            <v>45247</v>
          </cell>
          <cell r="BY896">
            <v>34</v>
          </cell>
          <cell r="BZ896" t="str">
            <v>NUEVA EPS</v>
          </cell>
          <cell r="CA896" t="str">
            <v>COLPENSIONES</v>
          </cell>
          <cell r="CB896" t="str">
            <v>POSITIVA</v>
          </cell>
          <cell r="CC896" t="str">
            <v>ABOGADO</v>
          </cell>
          <cell r="CD896"/>
          <cell r="CE896"/>
          <cell r="CF896"/>
          <cell r="CG896"/>
          <cell r="CH896" t="str">
            <v>CO1.PCCNTR.4399039</v>
          </cell>
          <cell r="CI896"/>
          <cell r="CJ896"/>
          <cell r="CK896"/>
          <cell r="CL896"/>
          <cell r="CM896"/>
          <cell r="CN896"/>
          <cell r="CO896"/>
        </row>
        <row r="897">
          <cell r="C897">
            <v>99</v>
          </cell>
          <cell r="D897" t="str">
            <v>ADRES-CI-099-2023</v>
          </cell>
          <cell r="E897" t="str">
            <v>CONTRATACION DIRECTA</v>
          </cell>
          <cell r="F897" t="str">
            <v>CONVENIO DE COOPERACION</v>
          </cell>
          <cell r="G897" t="str">
            <v>INICIAL</v>
          </cell>
          <cell r="H897">
            <v>44944</v>
          </cell>
          <cell r="I897" t="str">
            <v>UNIVERSIDAD DE ANTIOQUIA -UDEA</v>
          </cell>
          <cell r="J897" t="str">
            <v>Nit</v>
          </cell>
          <cell r="K897">
            <v>890980040</v>
          </cell>
          <cell r="L897">
            <v>8</v>
          </cell>
          <cell r="M897" t="str">
            <v>Bogotá</v>
          </cell>
          <cell r="N897" t="str">
            <v>J</v>
          </cell>
          <cell r="O897" t="str">
            <v>Elmer de Jesús Gaviria Rivera</v>
          </cell>
          <cell r="P897">
            <v>71622852</v>
          </cell>
          <cell r="Q897" t="str">
            <v>N/A</v>
          </cell>
          <cell r="R897">
            <v>44944</v>
          </cell>
          <cell r="S897">
            <v>46404</v>
          </cell>
          <cell r="T897">
            <v>1460</v>
          </cell>
          <cell r="U897">
            <v>46404</v>
          </cell>
          <cell r="V897" t="str">
            <v>N/A</v>
          </cell>
          <cell r="W897" t="str">
            <v>Establecer las bases de una mutua cooperación para la realización de actividades académicas. docentes. investigativas. de difusión de su misionalidad y extensión de servicios en todas aquellas áreas de interés recíproco propios de sus objetivos y funciones. con miras al logro de sus fines y el aprovechamiento racional de sus recursos</v>
          </cell>
          <cell r="X897" t="str">
            <v xml:space="preserve">1. Desarrollar conjuntamente actividades de capacitación. investigación. consultoría.
asesoría. asistencia técnica y extensión de acuerdo con la misionalidad de cada una
de las entidades.
2. Aprovechar conjuntamente las facilidades de planta e instalaciones físicas de que se
disponga. cuando ello sea necesario para la debida ejecución del presente convenio.
3. Capacitar docentes y funcionarios. en áreas que sean de la incumbencia de las partes.
4. Realizar publicaciones conjuntas e intercambio de material didáctico y bibliográfico.
5. Intercambiar estudios que impacten las funciones propias de cada una de las
entidades.
6. Compartir recursos físicos. tales como instalaciones y campos de práctica </v>
          </cell>
          <cell r="Y897">
            <v>0</v>
          </cell>
          <cell r="Z897">
            <v>0</v>
          </cell>
          <cell r="AA897">
            <v>0</v>
          </cell>
          <cell r="AB897">
            <v>0</v>
          </cell>
          <cell r="AC897"/>
          <cell r="AD897"/>
          <cell r="AE897"/>
          <cell r="AF897"/>
          <cell r="AG897"/>
          <cell r="AH897"/>
          <cell r="AI897"/>
          <cell r="AJ897"/>
          <cell r="AK897"/>
          <cell r="AL897"/>
          <cell r="AM897">
            <v>0</v>
          </cell>
          <cell r="AN897"/>
          <cell r="AO897"/>
          <cell r="AP897"/>
          <cell r="AQ897" t="str">
            <v>N/A</v>
          </cell>
          <cell r="AR897">
            <v>0</v>
          </cell>
          <cell r="AS897" t="str">
            <v>N/A</v>
          </cell>
          <cell r="AT897">
            <v>0</v>
          </cell>
          <cell r="AU897" t="str">
            <v>N/A</v>
          </cell>
          <cell r="AV897" t="str">
            <v>N/A</v>
          </cell>
          <cell r="AW897">
            <v>0</v>
          </cell>
          <cell r="AX897" t="str">
            <v>N/A</v>
          </cell>
          <cell r="AY897" t="str">
            <v>N/A</v>
          </cell>
          <cell r="AZ897" t="str">
            <v>N/A</v>
          </cell>
          <cell r="BA897" t="str">
            <v>N/A</v>
          </cell>
          <cell r="BB897" t="str">
            <v>N/A</v>
          </cell>
          <cell r="BC897" t="str">
            <v>N/A</v>
          </cell>
          <cell r="BD897" t="str">
            <v>N/A</v>
          </cell>
          <cell r="BE897" t="str">
            <v>N/A</v>
          </cell>
          <cell r="BF897" t="str">
            <v>N/A</v>
          </cell>
          <cell r="BG897" t="str">
            <v>N/A</v>
          </cell>
          <cell r="BH897" t="str">
            <v>N/A</v>
          </cell>
          <cell r="BI897" t="str">
            <v>N/A</v>
          </cell>
          <cell r="BJ897" t="str">
            <v>D. ADMINISTRATIVA Y FINANCIERA</v>
          </cell>
          <cell r="BK897" t="str">
            <v>LUIS MIGUEL RODRIGUEZ GARZON</v>
          </cell>
          <cell r="BL897"/>
          <cell r="BM897">
            <v>79882728</v>
          </cell>
          <cell r="BN897" t="str">
            <v>O. ASESORA JURIDICA</v>
          </cell>
          <cell r="BO897" t="str">
            <v>JEFE</v>
          </cell>
          <cell r="BP897" t="str">
            <v>KELLY JHOANA ITURRIAGO TORREGROSA</v>
          </cell>
          <cell r="BQ897" t="str">
            <v>EN EJECUCION</v>
          </cell>
          <cell r="BR897" t="str">
            <v>N/A</v>
          </cell>
          <cell r="BS897" t="str">
            <v>Medellin</v>
          </cell>
          <cell r="BT897" t="str">
            <v>Cl 62 No. 52 – 19</v>
          </cell>
          <cell r="BU897">
            <v>2196800</v>
          </cell>
          <cell r="BV897" t="str">
            <v>decasaludpublica@udea.edu.co</v>
          </cell>
          <cell r="BW897"/>
          <cell r="BX897"/>
          <cell r="BY897" t="str">
            <v>N/A</v>
          </cell>
          <cell r="BZ897" t="str">
            <v>N/A</v>
          </cell>
          <cell r="CA897" t="str">
            <v>N/A</v>
          </cell>
          <cell r="CB897" t="str">
            <v>N/A</v>
          </cell>
          <cell r="CC897" t="str">
            <v>N/A</v>
          </cell>
          <cell r="CE897" t="str">
            <v>N/A</v>
          </cell>
          <cell r="CF897" t="str">
            <v>N/A</v>
          </cell>
          <cell r="CG897" t="str">
            <v>N/A</v>
          </cell>
          <cell r="CH897" t="str">
            <v>CO1.PCCNTR.4419262</v>
          </cell>
          <cell r="CI897"/>
          <cell r="CJ897"/>
          <cell r="CK897"/>
          <cell r="CL897"/>
          <cell r="CM897"/>
          <cell r="CN897"/>
          <cell r="CO897"/>
        </row>
        <row r="898">
          <cell r="C898">
            <v>146</v>
          </cell>
          <cell r="D898" t="str">
            <v>ADRES-CPS-146-2023</v>
          </cell>
          <cell r="E898" t="str">
            <v>CONTRATACION DIRECTA</v>
          </cell>
          <cell r="F898" t="str">
            <v>PRESTACION DE SERVICIOS PROFESIONALES</v>
          </cell>
          <cell r="G898" t="str">
            <v>INICIAL</v>
          </cell>
          <cell r="H898">
            <v>44957</v>
          </cell>
          <cell r="I898" t="str">
            <v>STEFAN AUGUSTO OBANDO BELALCAZAR</v>
          </cell>
          <cell r="J898" t="str">
            <v>CC</v>
          </cell>
          <cell r="K898">
            <v>1085313282</v>
          </cell>
          <cell r="L898">
            <v>4</v>
          </cell>
          <cell r="M898" t="str">
            <v>Bogotá</v>
          </cell>
          <cell r="N898" t="str">
            <v>N</v>
          </cell>
          <cell r="O898" t="str">
            <v>N/A</v>
          </cell>
          <cell r="P898" t="str">
            <v>N/A</v>
          </cell>
          <cell r="Q898" t="str">
            <v>N/A</v>
          </cell>
          <cell r="R898">
            <v>44958</v>
          </cell>
          <cell r="S898">
            <v>45077</v>
          </cell>
          <cell r="T898">
            <v>119</v>
          </cell>
          <cell r="U898">
            <v>45077</v>
          </cell>
          <cell r="V898" t="str">
            <v>11 TP+E+11 MEP</v>
          </cell>
          <cell r="W898" t="str">
            <v>Prestar servicios profesionales especializados a la Dirección de Otras Prestaciones de la ADRES para la ejecución de las actividades que forman parte de los procesos de revisión y verificación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los trámites necesarios en el proceso de adelantar. elaborar. solicitar y responder requerimientos de la Oficina Asesora Jurídica efectuados a la Dirección de Otras Prestaciones relacionados con insumos de procesos judiciales</v>
          </cell>
          <cell r="X898" t="str">
            <v xml:space="preserve">1. Apoyar en la elaboración de los insumos requeridos por la Oficina Asesora Jurídica
con ocasión a acciones de tutela. fallos de primera y segunda instancia. incidentes de
desacato y demás que se derivan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2. Apoyar en la revisión de las comunicaciones y/o respuestas que se deriven de los
insumos requeridos por la Oficina Asesora Jurídica con ocasión a acciones de tutela.
fallos de primera y segunda instancia e incidentes de desacato contra la entidad.
3. Proyectar las fichas técnicas solicitadas por la Oficina Asesora Jurídica con ocasión a
demandas presentadas contra la ADRES. que se deriven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4. Apoyar con la realización de las actividades de seguimiento. monitoreo y gestión de
las acciones de tutela e incidentes de desacato que se presenten contra la Dirección de
Otras Prestaciones. con ocasión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5. Actualización de las bases de datos de tutelas. fallos de primera y segunda instancia
e incidentes de desacato. y apoyo en los informes que con respecto a las mismos se
deban presentar.
6. Apoyar a la Dirección de Otras Prestaciones en la elaboración de las respuestas de
las consultas. requerimientos y peticiones enviadas por los diferentes actores que
conforman el Sistema de Seguridad Social en Salud. así como de los diferentes entes de
inspección. vigilancia. control e investigación que estén relacionadas con la prestación
de servicios de salud a víctimas de eventos de origen natural. de eventos terroristas. de las víctimas de accidentes de tránsito cuando no exista cobertura por parte del SOAT y
de las solicitudes por servicios y tecnologías en salud no financiadas por la UPC.
7. Apoyar en la revisión de las comunicaciones de resultados que resulten del proceso
de revisión y verificación de las prestaciones de servicios de salud a víctimas de eventos
de origen natural. de eventos terroristas. de las víctimas de accidentes de tránsito cuando
no exista cobertura por parte del SOAT y de las solicitudes por servicios y tecnologías
en salud no financiadas por la UPC.
8. Las demás actividades que se deriven del objeto y naturaleza del contrato. que para
el efecto le asigne la Dirección de Otras Prestaciones. </v>
          </cell>
          <cell r="Y898">
            <v>369</v>
          </cell>
          <cell r="Z898">
            <v>93151501</v>
          </cell>
          <cell r="AA898">
            <v>29529488</v>
          </cell>
          <cell r="AB898">
            <v>29529488</v>
          </cell>
          <cell r="AM898">
            <v>7382372</v>
          </cell>
          <cell r="AQ898" t="str">
            <v>N/A</v>
          </cell>
          <cell r="AR898">
            <v>483</v>
          </cell>
          <cell r="AS898">
            <v>44936</v>
          </cell>
          <cell r="AT898">
            <v>29529488</v>
          </cell>
          <cell r="AU898">
            <v>2427</v>
          </cell>
          <cell r="AV898">
            <v>44957</v>
          </cell>
          <cell r="AW898">
            <v>29529488</v>
          </cell>
          <cell r="AX898" t="str">
            <v>A-02-02-02-008-003-01</v>
          </cell>
          <cell r="AY898" t="str">
            <v>SERVICIOS DE CONSULTORÍA EN ADMINISTRACIÓN Y SERVICIOS DE GESTIÓN; SERVICIOS DE TECNOLOGÍA DE LA INFORMACIÓN</v>
          </cell>
          <cell r="AZ898" t="str">
            <v>SEGUROS DEL ESTADO</v>
          </cell>
          <cell r="BA898" t="str">
            <v>17-46-101024041</v>
          </cell>
          <cell r="BB898">
            <v>44958</v>
          </cell>
          <cell r="BC898" t="str">
            <v>CUMPLIMIENTO</v>
          </cell>
          <cell r="BD898">
            <v>25</v>
          </cell>
          <cell r="BE898">
            <v>7382372</v>
          </cell>
          <cell r="BF898">
            <v>44958</v>
          </cell>
          <cell r="BG898">
            <v>44959</v>
          </cell>
          <cell r="BH898">
            <v>45290</v>
          </cell>
          <cell r="BI898">
            <v>44958</v>
          </cell>
          <cell r="BJ898" t="str">
            <v>D. OTRAS PRESTACIONES</v>
          </cell>
          <cell r="BK898" t="str">
            <v>MAURICIO PAEZ VILLALBA</v>
          </cell>
          <cell r="BM898">
            <v>1010178182</v>
          </cell>
          <cell r="BN898" t="str">
            <v>GRUPO DE VERIFICACIÓN Y AUDITORÍA DE CUENTAS</v>
          </cell>
          <cell r="BO898" t="str">
            <v>GESTOR DE OPERACIONES</v>
          </cell>
          <cell r="BP898" t="str">
            <v>JUAN CAMILO MARTINEZ RODRIGUEZ</v>
          </cell>
          <cell r="BQ898" t="str">
            <v>TERMINADO</v>
          </cell>
          <cell r="BR898" t="str">
            <v>MASCULINO</v>
          </cell>
          <cell r="BS898" t="str">
            <v>Bogotá</v>
          </cell>
          <cell r="BT898" t="str">
            <v>Cra 22 137 79 Apto 202</v>
          </cell>
          <cell r="BU898"/>
          <cell r="BV898" t="str">
            <v>Stefan.obando@hotmail.com</v>
          </cell>
          <cell r="BW898">
            <v>34500</v>
          </cell>
          <cell r="BX898">
            <v>45247</v>
          </cell>
          <cell r="BY898">
            <v>29</v>
          </cell>
          <cell r="BZ898" t="str">
            <v>COMPENSAR</v>
          </cell>
          <cell r="CA898" t="str">
            <v>SKANDIA</v>
          </cell>
          <cell r="CB898" t="str">
            <v>POSITIVA</v>
          </cell>
          <cell r="CC898" t="str">
            <v>ABOGADO-ESP EN DERECHO ADMINISTRATIVO</v>
          </cell>
          <cell r="CH898" t="str">
            <v>CO1.PCCNTR.4516006</v>
          </cell>
        </row>
        <row r="899">
          <cell r="C899">
            <v>451</v>
          </cell>
          <cell r="D899" t="str">
            <v>ADRES-CTO-451-2023</v>
          </cell>
          <cell r="E899" t="str">
            <v>CONTRATACION DIRECTA</v>
          </cell>
          <cell r="F899" t="str">
            <v>CONVENIO DE COOPERACION</v>
          </cell>
          <cell r="G899" t="str">
            <v>INICIAL</v>
          </cell>
          <cell r="H899">
            <v>45055</v>
          </cell>
          <cell r="I899" t="str">
            <v xml:space="preserve">UNIVERSIDAD DE LOS ANDES </v>
          </cell>
          <cell r="J899" t="str">
            <v>Nit</v>
          </cell>
          <cell r="K899">
            <v>860007386</v>
          </cell>
          <cell r="L899">
            <v>1</v>
          </cell>
          <cell r="M899" t="str">
            <v>Bogotá</v>
          </cell>
          <cell r="N899" t="str">
            <v>J</v>
          </cell>
          <cell r="O899" t="str">
            <v>Silvia Caro SPINEL</v>
          </cell>
          <cell r="P899">
            <v>52249483</v>
          </cell>
          <cell r="Q899" t="str">
            <v>N/A</v>
          </cell>
          <cell r="R899">
            <v>45055</v>
          </cell>
          <cell r="S899">
            <v>46510</v>
          </cell>
          <cell r="T899">
            <v>1455</v>
          </cell>
          <cell r="U899">
            <v>46510</v>
          </cell>
          <cell r="V899" t="str">
            <v>N/A</v>
          </cell>
          <cell r="W899" t="str">
            <v>Establecer las bases de una mutua cooperación interinstitucional para la realización de actividades académicas, investigativas y de extensión de servicios, de interés recíproco, propios de sus objetivos y funciones, mediante la ejecución de convenios específicos enmarcados en las actividades de ciencia, tecnología e innovación de interés de ADRES y de UNIANDES</v>
          </cell>
          <cell r="X899" t="str">
            <v>Fomentar la investigación y asesoría en temas y áreas de interés común. b) Fomentar redes de información y cooperación, con el propósito de dinamizar y fortalecer el conocimiento y las capacidades de LAS PARTES. c) Aportar el personal, equipos e infraestructura, que sean necesarios para el desarrollo del presente Convenio. d) Prestar el apoyo y acompañamiento requerido para desarrollar el objeto del presente Convenio y de los convenios específicos que se llegasen a suscribir. e) Brindar la información y asesoría científica y técnica requerida en el desarrollo de los proyectos de investigación y asesoría. f) Fomentar el intercambio de información y documentos entre LAS PARTES. g) Disponer de los recursos humanos y financieros para ejecutar las actividades definidas conjuntamente en los convenios específicos. h) Las demás que sean necesarias para alcanzar los objetivos del presente Convenio.</v>
          </cell>
          <cell r="Y899"/>
          <cell r="Z899">
            <v>80121704</v>
          </cell>
          <cell r="AA899">
            <v>0</v>
          </cell>
          <cell r="AB899">
            <v>0</v>
          </cell>
          <cell r="AC899"/>
          <cell r="AD899"/>
          <cell r="AE899"/>
          <cell r="AF899"/>
          <cell r="AG899"/>
          <cell r="AH899"/>
          <cell r="AI899"/>
          <cell r="AJ899"/>
          <cell r="AK899"/>
          <cell r="AL899"/>
          <cell r="AM899">
            <v>0</v>
          </cell>
          <cell r="AN899"/>
          <cell r="AO899"/>
          <cell r="AP899"/>
          <cell r="AQ899"/>
          <cell r="AR899">
            <v>0</v>
          </cell>
          <cell r="AS899"/>
          <cell r="AT899">
            <v>0</v>
          </cell>
          <cell r="AU899">
            <v>0</v>
          </cell>
          <cell r="AV899"/>
          <cell r="AW899">
            <v>0</v>
          </cell>
          <cell r="AX899">
            <v>0</v>
          </cell>
          <cell r="AY899" t="str">
            <v>N/A</v>
          </cell>
          <cell r="AZ899" t="str">
            <v>N/A</v>
          </cell>
          <cell r="BA899" t="str">
            <v>N/A</v>
          </cell>
          <cell r="BB899" t="str">
            <v>N/A</v>
          </cell>
          <cell r="BC899" t="str">
            <v>N/A</v>
          </cell>
          <cell r="BD899"/>
          <cell r="BE899"/>
          <cell r="BF899"/>
          <cell r="BG899"/>
          <cell r="BH899"/>
          <cell r="BI899" t="str">
            <v>N/A</v>
          </cell>
          <cell r="BJ899" t="str">
            <v>O. ASESORA JURIDICA</v>
          </cell>
          <cell r="BK899" t="str">
            <v>LUIS MIGUEL RODRIGUEZ GARZON</v>
          </cell>
          <cell r="BL899"/>
          <cell r="BM899">
            <v>79882728</v>
          </cell>
          <cell r="BN899" t="str">
            <v>O. ASESORA JURIDICA</v>
          </cell>
          <cell r="BO899" t="str">
            <v>JEFE</v>
          </cell>
          <cell r="BP899" t="str">
            <v>KELLY JHOANA ITURRIAGO TORREGROSA</v>
          </cell>
          <cell r="BQ899" t="str">
            <v>EN EJECUCION</v>
          </cell>
          <cell r="BR899" t="str">
            <v>N/A</v>
          </cell>
          <cell r="BS899" t="str">
            <v>Bogotá</v>
          </cell>
          <cell r="BT899" t="str">
            <v>Cra 1 No. 18A-12</v>
          </cell>
          <cell r="BU899">
            <v>3394949</v>
          </cell>
          <cell r="BV899"/>
          <cell r="BW899"/>
          <cell r="BX899">
            <v>45247</v>
          </cell>
          <cell r="BY899">
            <v>123</v>
          </cell>
          <cell r="BZ899"/>
          <cell r="CA899"/>
          <cell r="CB899"/>
          <cell r="CC899"/>
          <cell r="CD899"/>
          <cell r="CE899"/>
          <cell r="CF899"/>
          <cell r="CG899"/>
          <cell r="CH899" t="str">
            <v>CO1.PCCNTR.4912452</v>
          </cell>
          <cell r="CI899"/>
          <cell r="CJ899"/>
          <cell r="CK899"/>
          <cell r="CL899"/>
          <cell r="CM899"/>
          <cell r="CN899"/>
          <cell r="CO899"/>
        </row>
        <row r="900">
          <cell r="C900">
            <v>394</v>
          </cell>
          <cell r="D900" t="str">
            <v>ADRES-CPS-394-2023</v>
          </cell>
          <cell r="E900" t="str">
            <v>CONTRATACION DIRECTA</v>
          </cell>
          <cell r="F900" t="str">
            <v>PRESTACION DE SERVICIOS PROFESIONALES</v>
          </cell>
          <cell r="G900" t="str">
            <v>INICIAL</v>
          </cell>
          <cell r="H900">
            <v>44986</v>
          </cell>
          <cell r="I900" t="str">
            <v>SHADEN BENAVIDES MUHAMAD</v>
          </cell>
          <cell r="J900" t="str">
            <v>CC</v>
          </cell>
          <cell r="K900">
            <v>1085321912</v>
          </cell>
          <cell r="L900">
            <v>1</v>
          </cell>
          <cell r="M900" t="str">
            <v>Bogotá</v>
          </cell>
          <cell r="N900" t="str">
            <v>N</v>
          </cell>
          <cell r="O900" t="str">
            <v>N/A</v>
          </cell>
          <cell r="P900" t="str">
            <v>N/A</v>
          </cell>
          <cell r="Q900" t="str">
            <v>N/A</v>
          </cell>
          <cell r="R900">
            <v>44991</v>
          </cell>
          <cell r="S900">
            <v>45112</v>
          </cell>
          <cell r="T900">
            <v>121</v>
          </cell>
          <cell r="U900">
            <v>45112</v>
          </cell>
          <cell r="V900" t="str">
            <v>11 TP+E+11 MEP</v>
          </cell>
          <cell r="W900"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900" t="str">
            <v>a) En relación con acciones de tutela. 1. Realizar la clasificación de los radicados relacionados con acciones de tutela asignadas para trámite, donde ADRES sea parte o tercero interviniente, de acuerdo con las tipologías establecidas por la Entidad.2.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900">
            <v>109</v>
          </cell>
          <cell r="Z900">
            <v>80121700</v>
          </cell>
          <cell r="AA900">
            <v>27904000</v>
          </cell>
          <cell r="AB900">
            <v>27904000</v>
          </cell>
          <cell r="AC900"/>
          <cell r="AD900"/>
          <cell r="AE900"/>
          <cell r="AF900"/>
          <cell r="AG900"/>
          <cell r="AH900"/>
          <cell r="AI900"/>
          <cell r="AJ900"/>
          <cell r="AK900"/>
          <cell r="AL900"/>
          <cell r="AM900">
            <v>6976000</v>
          </cell>
          <cell r="AN900"/>
          <cell r="AO900"/>
          <cell r="AP900"/>
          <cell r="AQ900" t="str">
            <v>N/A</v>
          </cell>
          <cell r="AR900">
            <v>584</v>
          </cell>
          <cell r="AS900">
            <v>44979</v>
          </cell>
          <cell r="AT900">
            <v>83712000</v>
          </cell>
          <cell r="AU900">
            <v>4343</v>
          </cell>
          <cell r="AV900">
            <v>44987</v>
          </cell>
          <cell r="AW900">
            <v>27904000</v>
          </cell>
          <cell r="AX900" t="str">
            <v>A-02-02-02-008-002-01</v>
          </cell>
          <cell r="AY900" t="str">
            <v>SERVICIOS JURÍDICOS</v>
          </cell>
          <cell r="AZ900" t="str">
            <v>SEGUROS DEL ESTADO</v>
          </cell>
          <cell r="BA900" t="str">
            <v>33-46-101049428</v>
          </cell>
          <cell r="BB900">
            <v>44987</v>
          </cell>
          <cell r="BC900" t="str">
            <v>CUMPLIMIENTO</v>
          </cell>
          <cell r="BD900">
            <v>25</v>
          </cell>
          <cell r="BE900">
            <v>6976000</v>
          </cell>
          <cell r="BF900">
            <v>44986</v>
          </cell>
          <cell r="BG900">
            <v>44988</v>
          </cell>
          <cell r="BH900">
            <v>45298</v>
          </cell>
          <cell r="BI900">
            <v>44988</v>
          </cell>
          <cell r="BJ900" t="str">
            <v>O. ASESORA JURIDICA</v>
          </cell>
          <cell r="BK900" t="str">
            <v>JULIO EDUARDO RODRIGUEZ ALVARADO</v>
          </cell>
          <cell r="BL900"/>
          <cell r="BM900">
            <v>1085251376</v>
          </cell>
          <cell r="BN900" t="str">
            <v>GRUPO DE ACCIONES CONSTITUCIONALES Y TUTELAS</v>
          </cell>
          <cell r="BO900" t="str">
            <v>COORDINADOR</v>
          </cell>
          <cell r="BP900" t="str">
            <v>KELLY JHOANA ITURRIAGO TORREGROSA</v>
          </cell>
          <cell r="BQ900" t="str">
            <v>TERMINADO</v>
          </cell>
          <cell r="BR900" t="str">
            <v>FEMENINO</v>
          </cell>
          <cell r="BS900" t="str">
            <v>Pasto</v>
          </cell>
          <cell r="BT900" t="str">
            <v>Cra 39 - 19 126</v>
          </cell>
          <cell r="BU900">
            <v>7220016</v>
          </cell>
          <cell r="BV900" t="str">
            <v>shadenbmuhamad@gmail.com</v>
          </cell>
          <cell r="BW900">
            <v>34887</v>
          </cell>
          <cell r="BX900">
            <v>45247</v>
          </cell>
          <cell r="BY900">
            <v>28</v>
          </cell>
          <cell r="BZ900" t="str">
            <v>NUEVA EPS</v>
          </cell>
          <cell r="CA900" t="str">
            <v>PORVENIR</v>
          </cell>
          <cell r="CB900" t="str">
            <v>POSITIVA</v>
          </cell>
          <cell r="CC900" t="str">
            <v>ABOGADA</v>
          </cell>
          <cell r="CD900"/>
          <cell r="CE900"/>
          <cell r="CF900"/>
          <cell r="CG900"/>
          <cell r="CH900" t="str">
            <v>CO1.PCCNTR.4712737</v>
          </cell>
          <cell r="CI900"/>
          <cell r="CJ900"/>
          <cell r="CK900"/>
          <cell r="CL900"/>
          <cell r="CM900"/>
          <cell r="CN900"/>
          <cell r="CO900"/>
        </row>
        <row r="901">
          <cell r="C901">
            <v>379</v>
          </cell>
          <cell r="D901" t="str">
            <v>ADRES-CPS-379-2023</v>
          </cell>
          <cell r="E901" t="str">
            <v>CONTRATACION DIRECTA</v>
          </cell>
          <cell r="F901" t="str">
            <v>CONTRATO INTERADMINISTRATIVO</v>
          </cell>
          <cell r="G901" t="str">
            <v>INICIAL</v>
          </cell>
          <cell r="H901">
            <v>44991</v>
          </cell>
          <cell r="I901" t="str">
            <v>UNIVERSIDAD NACIONAL DE COLOMBIA</v>
          </cell>
          <cell r="J901" t="str">
            <v>Nit</v>
          </cell>
          <cell r="K901">
            <v>899999063</v>
          </cell>
          <cell r="L901">
            <v>3</v>
          </cell>
          <cell r="M901" t="str">
            <v>Bogotá</v>
          </cell>
          <cell r="N901" t="str">
            <v>J</v>
          </cell>
          <cell r="O901" t="str">
            <v>Juan Camilo Restrepo Gutierrez</v>
          </cell>
          <cell r="P901">
            <v>71684038</v>
          </cell>
          <cell r="Q901" t="str">
            <v>N/A</v>
          </cell>
          <cell r="R901">
            <v>45000</v>
          </cell>
          <cell r="S901">
            <v>45275</v>
          </cell>
          <cell r="T901">
            <v>275</v>
          </cell>
          <cell r="U901">
            <v>45275</v>
          </cell>
          <cell r="V901" t="str">
            <v>N/A</v>
          </cell>
          <cell r="W901" t="str">
            <v>Prestar el servicio de capacitaciones en conocimiento de lo público, así como el fortalecimiento de competencias, habilidades y destrezas de los servidores públicos de la ADRES.</v>
          </cell>
          <cell r="X901" t="str">
            <v>1. Desarrollar las actividades de capacitación de conformidad con el Plan
Institucional de Capacitación de la ADRES, conforme al Anexo Técnico del
proceso.
2. Cumplir a cabalidad con las especificaciones técnicas descritas en el anexo
técnico del presente proceso de contratación, esto es que, deberá llevar a cabo la realización de las temáticas propuestas conforme los requerimientos
establecidos por la Entidad en el anexo técnico y conforme a los precios
unitarios y globales establecidos en su oferta.
3. Disponer del Recurso Humano mínimo establecido en la Oferta y contenidos en
el Anexo Técnico del proceso.
4. Adelantar la metodología tanto presencial como remota u Online, acogiendo las
dimensiones requeridas por la Entidad en los documentos del proceso.
5. Garantizar, para el caso de las capacitaciones virtuales, todas las condiciones en
cuanto a acceso (dispositivos, biblioteca virtual), requerimientos del sistema,
cursos de inducción y reinducción, paquete de contenido digital, permisos, entre
otros, de acuerdo con lo contenido en el Anexo Técnico del proceso.
6. Contar con las autorizaciones necesarias para la utilización de obras que sean
sujetas a derechos de autor que no sean de su propiedad, de conformidad con
el Anexo Técnico del proceso.
7. Cumplir con las condiciones de evaluación y certificaciones requeridas por la
Entidad en los documentos del proceso.
8. Guardar la confidencialidad sobre la información sometida por la parte
originadora y conocida en virtud del desarrollo y ejecución del contrato.
9. Cumplir a cabalidad con las especificaciones técnicas descritas en el anexo
técnico del presente proceso de contratación, esto es que, deberá llevar a cabo
la realización de las temáticas propuestas conforme los requerimientos
establecidos por la Entidad en el anexo técnico y conforme a los precios
unitarios y globales establecidos en su oferta.
10. Contar con los elementos y material de apoyo necesarios para el adecuado
desarrollo de las temáticas requeridas por parte de la Entidad.
11. Disponer de espacios físicos que garanticen el óptimo desarrollo de las temáticas
establecidas para tal fin, caracterizándose por una adecuada infraestructura técnica
y tecnológica, garantizando una estancia cómoda y apta para el aprendizaje de los
participantes.
12. Garantizar que el profesional que dicte las capacitaciones cuente con amplia
experiencia e idoneidad en los temas que conforman cada uno de los temas
descritos en el anexo técnico; de igual manera, y para tal fin, el contratista deberá
remitir junto con el cronograma de trabajo, las hojas de vida del personal que llevará
a cabo las capacitaciones. Todo lo anterior, conforme a lo establecido en el anexo
técnico.
13. Permitir que las capacitaciones faciliten las dinámicas de trabajo en equipo, a partir
de las experiencias de los participantes.
14. Contar con los equipos audiovisuales, sonido y recursos didácticos, material de
apoyo, instalaciones y los formadores que dictaran la respectiva capacitación.
15. Entregar dentro de los cinco (5) días hábiles siguientes a la suscripción del acta de
inicio el cronograma, fechas, horarios y metodología a utilizar con los participantes
de los cursos de capacitación.
16. Realizar las capacitaciones de conformidad con el cronograma de actividades,
anexo técnico, estudios previos, pliego de condiciones y la oferta presentada.
17. Utilizar metodologías activas de aprendizajes para adultos, que conlleve el desarrollo de talleres, dinámicas, estudio de casos, solución de problemas,
elaboración de propuestas, actividades experimentales y demás aspectos que
permitan aprehensión de conocimientos el fortalecimiento y desarrollo de las
competencias comportamentales y/o funcionales.
18. Asignar un coordinador como interlocutor del contratista y quien atenderá los
requerimientos tales como: el cumplimiento del cronograma en la realización de las
actividades, la ejecución financiera y los trámites de presentación de la facturación
del contrato.
19. Garantizar que sus instalaciones cuenten con las características ambientales
adecuadas para cada actividad o evento, así como con las condiciones adecuadas
de aseo y salubridad.
20. Mantener estricta reserva y confidencialidad sobre la información que conozca por
causa o con ocasión del contrato.
21. Aplicar pruebas para cada tema de formación que hace parte de los ejes temáticos
del respectivo programa de capacitación.
22. Obtener aprobación del supervisor del contrato, de manera previa a la realización
del correspondiente curso o seminario, de la eventual modificación en los
cronogramas, contenidos o docentes.
23. Entregar al supervisor del contrato, dentro de los cinco (5) días hábiles siguientes
a la fecha final de cada curso o seminario, en medio físico y magnético, un
documento con los siguientes aspectos:
● Análisis del proceso de aprendizaje de los participantes en cada uno de los
cursos y seminarios, señalando las competencias desarrolladas.
● Evaluaciones de calidad.
● Estadísticas de asistencia.
24. Diligenciar en cada sesión del curso o seminario, listas de asistencias para dejar
evidencia en físico de la asistencia de los inscritos en cada capacitación de acuerdo
al formato establecido por la Universidad Nacional de Colombia.
25. Entregar dentro del mes siguiente de finalización del respectivo seminario o curso,
el certificado de cursó y aprobó a los participantes que cumplan mínimo con el
ochenta (80%) de asistencia y obtengan una calificación de por lo menos 3/5 de las
evaluaciones efectuadas. El valor de la impresión y producción de los certificados
se encuentra incluido en el valor del respectivo curso o seminario.
26. Entregar al finalizar el respectivo curso o seminario, el medio magnético a cada uno
de los participantes las memorias del curso o seminario. El valor de estos materiales
se encuentra incluido dentro del valor del respectivo curso o seminario.
27. Entregar al inicio del curso o seminario, a cada uno de los asistentes, un esfero y
una libreta para tomar apuntes. El valor de estos materiales se encuentra incluido
dentro del valor del respectivo curso o seminario.
28. Identificar los procesos y procedimientos junto con los instructivos y demás
directrices de la ADRES que sean aplicables a su gestión para la correcta prestación
del servicio.
29. Responder por los daños y perjuicios que se causen a los participantes de los eventos y/o actividades, en el caso de intoxicaciones por causa de alimentos o
accidentes generados en la prestación del servicio, de manera previa a la realización
de cada evento o actividad del CONTRATISTA, mediante el facilitador deberá
informar a la ADRES, sobre las acciones a implementarse en caso de emergencias,
de acuerdo a lo establecido al plan de contingencias del lugar donde se realiza el
evento o actividad.
30. Mantener los precios ofrecidos en la propuesta presentada.
31. Las demás inherentes al objeto y la naturaleza del contrato y todas aquellas
indicadas en el estudio previo, anexo técnico, el contrato y demás documentos que
forman parte integral del mismo.</v>
          </cell>
          <cell r="Y901"/>
          <cell r="Z901" t="str">
            <v>80111500
86101700
86101800
80111504</v>
          </cell>
          <cell r="AA901">
            <v>608000000</v>
          </cell>
          <cell r="AB901">
            <v>608000000</v>
          </cell>
          <cell r="AC901"/>
          <cell r="AD901"/>
          <cell r="AE901"/>
          <cell r="AF901"/>
          <cell r="AG901"/>
          <cell r="AH901"/>
          <cell r="AI901"/>
          <cell r="AJ901"/>
          <cell r="AK901"/>
          <cell r="AL901"/>
          <cell r="AM901"/>
          <cell r="AN901"/>
          <cell r="AO901"/>
          <cell r="AP901"/>
          <cell r="AQ901" t="str">
            <v>N/A</v>
          </cell>
          <cell r="AR901">
            <v>563</v>
          </cell>
          <cell r="AS901" t="str">
            <v>26/01//2023</v>
          </cell>
          <cell r="AT901">
            <v>608000000</v>
          </cell>
          <cell r="AU901">
            <v>4361</v>
          </cell>
          <cell r="AV901">
            <v>44992</v>
          </cell>
          <cell r="AW901">
            <v>608000000</v>
          </cell>
          <cell r="AX901" t="str">
            <v>A-02-02-02-008-003-01</v>
          </cell>
          <cell r="AY901" t="str">
            <v>SERVICIOS DE CONSULTORÍA EN ADMINISTRACIÓN Y SERVICIOS DE GESTIÓN; SERVICIOS DE TECNOLOGÍA DE LA INFORMACIÓN</v>
          </cell>
          <cell r="AZ901" t="str">
            <v>ASEGURADORA SOLIDARIA DE COLOMBIA</v>
          </cell>
          <cell r="BA901" t="str">
            <v>530-47-994000038460</v>
          </cell>
          <cell r="BB901">
            <v>44994</v>
          </cell>
          <cell r="BC901" t="str">
            <v>CUMPLIMIENTO-PAGO DE SALARIOS PRESTACIONES SOCIALES E IND-CALIDAD DEL SERVICIO</v>
          </cell>
          <cell r="BD901">
            <v>25</v>
          </cell>
          <cell r="BE901" t="str">
            <v>151.200.000-30.400.000-121.600.000</v>
          </cell>
          <cell r="BF901">
            <v>44993</v>
          </cell>
          <cell r="BG901">
            <v>44999</v>
          </cell>
          <cell r="BH901">
            <v>46371</v>
          </cell>
          <cell r="BI901" t="str">
            <v>N/A</v>
          </cell>
          <cell r="BJ901" t="str">
            <v>D. ADMINISTRATIVA Y FINANCIERA</v>
          </cell>
          <cell r="BK901" t="str">
            <v>LADDY ASTRID GIRLADO PIEDRAHITA</v>
          </cell>
          <cell r="BL901"/>
          <cell r="BM901">
            <v>32558811</v>
          </cell>
          <cell r="BN901" t="str">
            <v>GRUPO DE GESTIÓN DE TALENTO HUMANO</v>
          </cell>
          <cell r="BO901" t="str">
            <v>GESTOR DE OPERACIONES</v>
          </cell>
          <cell r="BP901" t="str">
            <v>KARLA MAYELIS MENGUAL REDONDO</v>
          </cell>
          <cell r="BQ901" t="str">
            <v>EN EJECUCION</v>
          </cell>
          <cell r="BR901" t="str">
            <v>N/A</v>
          </cell>
          <cell r="BS901" t="str">
            <v>Bogotá</v>
          </cell>
          <cell r="BT901" t="str">
            <v>Cra 45 No 26 - 85</v>
          </cell>
          <cell r="BU901">
            <v>6012868888</v>
          </cell>
          <cell r="BV901" t="str">
            <v>N/A</v>
          </cell>
          <cell r="BW901" t="str">
            <v>N/A</v>
          </cell>
          <cell r="BX901" t="str">
            <v>N/A</v>
          </cell>
          <cell r="BY901" t="str">
            <v>N/A</v>
          </cell>
          <cell r="BZ901" t="str">
            <v>N/A</v>
          </cell>
          <cell r="CA901" t="str">
            <v>N/A</v>
          </cell>
          <cell r="CB901" t="str">
            <v>N/A</v>
          </cell>
          <cell r="CC901" t="str">
            <v>N/A</v>
          </cell>
          <cell r="CD901"/>
          <cell r="CE901"/>
          <cell r="CF901"/>
          <cell r="CG901"/>
          <cell r="CH901" t="str">
            <v>CO1.PCCNTR.4724489</v>
          </cell>
          <cell r="CI901"/>
          <cell r="CJ901"/>
          <cell r="CK901"/>
          <cell r="CL901"/>
          <cell r="CM901"/>
          <cell r="CN901"/>
          <cell r="CO901"/>
        </row>
        <row r="902">
          <cell r="C902">
            <v>885</v>
          </cell>
          <cell r="D902" t="str">
            <v>ADRES-CTO-885-2023</v>
          </cell>
          <cell r="E902" t="str">
            <v>CONTRATACION DIRECTA</v>
          </cell>
          <cell r="F902" t="str">
            <v>CONVENIO DE COOPERACION</v>
          </cell>
          <cell r="G902" t="str">
            <v>INICIAL</v>
          </cell>
          <cell r="H902">
            <v>45106</v>
          </cell>
          <cell r="I902" t="str">
            <v>UNIVERSIDAD NACIONAL DE COLOMBIA</v>
          </cell>
          <cell r="J902" t="str">
            <v>Nit</v>
          </cell>
          <cell r="K902">
            <v>899999063</v>
          </cell>
          <cell r="L902">
            <v>3</v>
          </cell>
          <cell r="M902" t="str">
            <v>Bogotá</v>
          </cell>
          <cell r="N902" t="str">
            <v>J</v>
          </cell>
          <cell r="O902" t="str">
            <v>Marta Juanita Villaveces Niño</v>
          </cell>
          <cell r="P902">
            <v>52045353</v>
          </cell>
          <cell r="Q902" t="str">
            <v>N/A</v>
          </cell>
          <cell r="R902">
            <v>45111</v>
          </cell>
          <cell r="S902">
            <v>46563</v>
          </cell>
          <cell r="T902">
            <v>1452</v>
          </cell>
          <cell r="U902">
            <v>46563</v>
          </cell>
          <cell r="V902" t="str">
            <v>N/A</v>
          </cell>
          <cell r="W902" t="str">
            <v>Convenio Marco de Cooperación Interinstitucional entre la Universidad Nacional y la Administradora de los Recursos del Sistema General de Seguridad Social en Salud (ADRES), con la finalidad de establecer bases sólidas para una mutua cooperación en la realización de actividades académicas, docentes, investigativas, de difusión de misionalidad y extensión de servicios en todas aquellas áreas de intereses recíprocos propios de sus objetivos y funciones, con miras al logro de sus fines y el aprovechamiento racional de sus recursos</v>
          </cell>
          <cell r="X902"/>
          <cell r="Y902"/>
          <cell r="Z902"/>
          <cell r="AA902">
            <v>0</v>
          </cell>
          <cell r="AB902">
            <v>0</v>
          </cell>
          <cell r="AC902"/>
          <cell r="AD902"/>
          <cell r="AE902"/>
          <cell r="AF902"/>
          <cell r="AG902"/>
          <cell r="AH902"/>
          <cell r="AI902"/>
          <cell r="AJ902"/>
          <cell r="AK902"/>
          <cell r="AL902"/>
          <cell r="AM902">
            <v>0</v>
          </cell>
          <cell r="AN902"/>
          <cell r="AO902"/>
          <cell r="AP902"/>
          <cell r="AQ902"/>
          <cell r="AR902"/>
          <cell r="AS902"/>
          <cell r="AT902"/>
          <cell r="AU902"/>
          <cell r="AV902"/>
          <cell r="AW902"/>
          <cell r="AX902"/>
          <cell r="AY902"/>
          <cell r="AZ902"/>
          <cell r="BA902"/>
          <cell r="BB902"/>
          <cell r="BC902"/>
          <cell r="BD902"/>
          <cell r="BE902"/>
          <cell r="BF902"/>
          <cell r="BG902"/>
          <cell r="BH902"/>
          <cell r="BI902"/>
          <cell r="BJ902"/>
          <cell r="BK902" t="str">
            <v>MARCOS JAHER PARRA OVIEDO</v>
          </cell>
          <cell r="BL902"/>
          <cell r="BM902"/>
          <cell r="BN902"/>
          <cell r="BO902"/>
          <cell r="BP902" t="str">
            <v>KELLY JHOANA ITURRIAGO TORREGROSA</v>
          </cell>
          <cell r="BQ902" t="str">
            <v>EN EJECUCION</v>
          </cell>
          <cell r="BR902" t="str">
            <v>N/A</v>
          </cell>
          <cell r="BS902"/>
          <cell r="BT902"/>
          <cell r="BU902"/>
          <cell r="BV902"/>
          <cell r="BW902"/>
          <cell r="BX902"/>
          <cell r="BY902"/>
          <cell r="BZ902"/>
          <cell r="CA902"/>
          <cell r="CB902"/>
          <cell r="CC902"/>
          <cell r="CD902"/>
          <cell r="CE902"/>
          <cell r="CF902"/>
          <cell r="CG902"/>
          <cell r="CH902"/>
          <cell r="CI902"/>
          <cell r="CJ902"/>
          <cell r="CK902"/>
          <cell r="CL902"/>
          <cell r="CM902"/>
          <cell r="CN902"/>
          <cell r="CO902"/>
        </row>
        <row r="903">
          <cell r="C903">
            <v>41</v>
          </cell>
          <cell r="D903" t="str">
            <v>ADRES-CPS-041-2023</v>
          </cell>
          <cell r="E903" t="str">
            <v>CONTRATACION DIRECTA</v>
          </cell>
          <cell r="F903" t="str">
            <v>PRESTACION DE SERVICIOS PROFESIONALES</v>
          </cell>
          <cell r="G903" t="str">
            <v>INICIAL</v>
          </cell>
          <cell r="H903">
            <v>44944</v>
          </cell>
          <cell r="I903" t="str">
            <v>LUISA CAMILA ENRIQUEZ LUNA</v>
          </cell>
          <cell r="J903" t="str">
            <v>CC</v>
          </cell>
          <cell r="K903">
            <v>1085343021</v>
          </cell>
          <cell r="L903">
            <v>7</v>
          </cell>
          <cell r="M903" t="str">
            <v>Bogotá</v>
          </cell>
          <cell r="N903" t="str">
            <v>N</v>
          </cell>
          <cell r="O903" t="str">
            <v>N/A</v>
          </cell>
          <cell r="P903" t="str">
            <v>N/A</v>
          </cell>
          <cell r="Q903" t="str">
            <v>N/A</v>
          </cell>
          <cell r="R903">
            <v>44946</v>
          </cell>
          <cell r="S903">
            <v>45065</v>
          </cell>
          <cell r="T903">
            <v>119</v>
          </cell>
          <cell r="U903">
            <v>45065</v>
          </cell>
          <cell r="V903" t="str">
            <v>11 TP+E+11 MEP</v>
          </cell>
          <cell r="W903"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903"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903">
            <v>149</v>
          </cell>
          <cell r="Z903">
            <v>80121706</v>
          </cell>
          <cell r="AA903">
            <v>27904000</v>
          </cell>
          <cell r="AB903">
            <v>27904000</v>
          </cell>
          <cell r="AM903">
            <v>6976000</v>
          </cell>
          <cell r="AQ903" t="str">
            <v>N/A</v>
          </cell>
          <cell r="AR903">
            <v>402</v>
          </cell>
          <cell r="AS903">
            <v>44932</v>
          </cell>
          <cell r="AT903">
            <v>139520000</v>
          </cell>
          <cell r="AU903">
            <v>419</v>
          </cell>
          <cell r="AV903">
            <v>44944</v>
          </cell>
          <cell r="AW903">
            <v>27904000</v>
          </cell>
          <cell r="AX903" t="str">
            <v>A-02-02-02-008-002-01</v>
          </cell>
          <cell r="AY903" t="str">
            <v>SERVICIOS JURÍDICOS</v>
          </cell>
          <cell r="AZ903" t="str">
            <v>SEGUROS DEL ESTADO</v>
          </cell>
          <cell r="BA903" t="str">
            <v>21-46-101057330</v>
          </cell>
          <cell r="BB903">
            <v>44943</v>
          </cell>
          <cell r="BC903" t="str">
            <v>CUMPLIMIENTO</v>
          </cell>
          <cell r="BD903">
            <v>25</v>
          </cell>
          <cell r="BE903">
            <v>6976000</v>
          </cell>
          <cell r="BF903">
            <v>44943</v>
          </cell>
          <cell r="BG903">
            <v>44945</v>
          </cell>
          <cell r="BH903">
            <v>45250</v>
          </cell>
          <cell r="BI903">
            <v>44946</v>
          </cell>
          <cell r="BJ903" t="str">
            <v>O. ASESORA JURIDICA</v>
          </cell>
          <cell r="BK903" t="str">
            <v>YEIMY JOHANA AFRICANO MARTINEZ</v>
          </cell>
          <cell r="BL903"/>
          <cell r="BM903">
            <v>1026270498</v>
          </cell>
          <cell r="BN903" t="str">
            <v>GRUPO PREJUDICIAL</v>
          </cell>
          <cell r="BO903" t="str">
            <v>GESTOR DE OPERACIONES</v>
          </cell>
          <cell r="BP903" t="str">
            <v>ROSA ELIANA RODRIGUEZ BERNAL</v>
          </cell>
          <cell r="BQ903" t="str">
            <v>TERMINADO</v>
          </cell>
          <cell r="BR903" t="str">
            <v>FEMENINO</v>
          </cell>
          <cell r="BS903" t="str">
            <v>Bogotá</v>
          </cell>
          <cell r="BT903" t="str">
            <v>Cra 45 45 71 torre 4 apto 601 Rafael Nu?ez</v>
          </cell>
          <cell r="BU903">
            <v>3195025892</v>
          </cell>
          <cell r="BV903" t="str">
            <v>luisacamilaenriquez@gmail.com</v>
          </cell>
          <cell r="BW903">
            <v>36129</v>
          </cell>
          <cell r="BX903">
            <v>45247</v>
          </cell>
          <cell r="BY903">
            <v>24</v>
          </cell>
          <cell r="BZ903" t="str">
            <v>COMPENSAR</v>
          </cell>
          <cell r="CA903" t="str">
            <v>COLPENSIONES</v>
          </cell>
          <cell r="CB903" t="str">
            <v>POSITIVA</v>
          </cell>
          <cell r="CC903" t="str">
            <v>ABOGADA</v>
          </cell>
          <cell r="CH903" t="str">
            <v>CO1.PCCNTR.4420857</v>
          </cell>
        </row>
        <row r="904">
          <cell r="C904">
            <v>948</v>
          </cell>
          <cell r="D904" t="str">
            <v>ADRES-CTO-948-2023</v>
          </cell>
          <cell r="E904" t="str">
            <v>CONTRATACION DIRECTA</v>
          </cell>
          <cell r="F904" t="str">
            <v>CONTRATO INTERADMINISTRATIVO</v>
          </cell>
          <cell r="G904" t="str">
            <v>INICIAL</v>
          </cell>
          <cell r="H904">
            <v>45216</v>
          </cell>
          <cell r="I904" t="str">
            <v>UNIVERSIDAD NACIONAL DE COLOMBIA</v>
          </cell>
          <cell r="J904" t="str">
            <v>Nit</v>
          </cell>
          <cell r="K904">
            <v>899999063</v>
          </cell>
          <cell r="L904">
            <v>3</v>
          </cell>
          <cell r="M904" t="str">
            <v>Bogotá</v>
          </cell>
          <cell r="N904" t="str">
            <v>J</v>
          </cell>
          <cell r="O904" t="str">
            <v>Marta Juanita Villaveces Niño</v>
          </cell>
          <cell r="P904">
            <v>52045353</v>
          </cell>
          <cell r="Q904" t="str">
            <v>N/A</v>
          </cell>
          <cell r="R904" t="str">
            <v>Sin inicio</v>
          </cell>
          <cell r="S904">
            <v>45291</v>
          </cell>
          <cell r="T904" t="e">
            <v>#VALUE!</v>
          </cell>
          <cell r="U904">
            <v>45291</v>
          </cell>
          <cell r="V904"/>
          <cell r="W904" t="str">
            <v>Adelantar un estudio de viabilidad de la Modalidad de Teletrabajo incluyendo un análisis del piloto de teletrabajo implementado en la Administradora de los Recursos del Sistema General de Seguridad Social en Salud - ADRES con el fin de ofrecer los resultados y recomendaciones respectivas a la alta dirección sobre la pertinencia de su ejecución permanente</v>
          </cell>
          <cell r="X904"/>
          <cell r="Y904"/>
          <cell r="Z904"/>
          <cell r="AA904">
            <v>201000000</v>
          </cell>
          <cell r="AB904">
            <v>201000000</v>
          </cell>
          <cell r="AC904"/>
          <cell r="AD904"/>
          <cell r="AE904"/>
          <cell r="AF904"/>
          <cell r="AG904"/>
          <cell r="AH904"/>
          <cell r="AI904"/>
          <cell r="AJ904"/>
          <cell r="AK904"/>
          <cell r="AL904"/>
          <cell r="AM904"/>
          <cell r="AN904"/>
          <cell r="AO904"/>
          <cell r="AP904"/>
          <cell r="AQ904"/>
          <cell r="AR904"/>
          <cell r="AS904"/>
          <cell r="AT904"/>
          <cell r="AU904"/>
          <cell r="AV904"/>
          <cell r="AW904"/>
          <cell r="AX904"/>
          <cell r="AY904"/>
          <cell r="AZ904"/>
          <cell r="BA904"/>
          <cell r="BB904"/>
          <cell r="BC904"/>
          <cell r="BD904"/>
          <cell r="BE904"/>
          <cell r="BF904"/>
          <cell r="BG904"/>
          <cell r="BH904"/>
          <cell r="BI904"/>
          <cell r="BJ904" t="str">
            <v>D. ADMINISTRATIVA Y FINANCIERA</v>
          </cell>
          <cell r="BK904" t="str">
            <v>LADDY ASTRID GIRALDO PIEDRAHITA</v>
          </cell>
          <cell r="BL904"/>
          <cell r="BM904"/>
          <cell r="BN904" t="str">
            <v>COORDINADORA</v>
          </cell>
          <cell r="BO904"/>
          <cell r="BP904"/>
          <cell r="BQ904" t="str">
            <v>EN EJECUCION</v>
          </cell>
          <cell r="BR904"/>
          <cell r="BS904"/>
          <cell r="BT904"/>
          <cell r="BU904"/>
          <cell r="BV904"/>
          <cell r="BW904"/>
          <cell r="BX904"/>
          <cell r="BY904"/>
          <cell r="BZ904"/>
          <cell r="CA904"/>
          <cell r="CB904"/>
          <cell r="CC904"/>
          <cell r="CD904"/>
          <cell r="CE904"/>
          <cell r="CF904"/>
          <cell r="CG904"/>
          <cell r="CH904"/>
          <cell r="CI904"/>
          <cell r="CJ904"/>
          <cell r="CK904"/>
          <cell r="CL904"/>
          <cell r="CM904"/>
          <cell r="CN904"/>
          <cell r="CO904"/>
        </row>
        <row r="905">
          <cell r="C905">
            <v>868</v>
          </cell>
          <cell r="D905" t="str">
            <v>ADRES-CTO-868-2023</v>
          </cell>
          <cell r="E905" t="str">
            <v>LICITACION PUBLICA</v>
          </cell>
          <cell r="F905" t="str">
            <v xml:space="preserve">PRESTACION DE SERVICIOS </v>
          </cell>
          <cell r="G905" t="str">
            <v>INICIAL</v>
          </cell>
          <cell r="H905">
            <v>45113</v>
          </cell>
          <cell r="I905" t="str">
            <v>UT SOC ADRES 2023</v>
          </cell>
          <cell r="J905" t="str">
            <v>Nit</v>
          </cell>
          <cell r="K905">
            <v>901728743</v>
          </cell>
          <cell r="L905">
            <v>8</v>
          </cell>
          <cell r="M905" t="str">
            <v>Bogotá</v>
          </cell>
          <cell r="N905" t="str">
            <v>J</v>
          </cell>
          <cell r="O905" t="str">
            <v>José́ Fernando Quintero Vargas</v>
          </cell>
          <cell r="P905">
            <v>79689381</v>
          </cell>
          <cell r="Q905" t="str">
            <v>N/A</v>
          </cell>
          <cell r="R905">
            <v>45120</v>
          </cell>
          <cell r="S905">
            <v>46022</v>
          </cell>
          <cell r="T905">
            <v>902</v>
          </cell>
          <cell r="U905">
            <v>46022</v>
          </cell>
          <cell r="V905"/>
          <cell r="W905" t="str">
            <v>Prestar el Servicio de Centro de Operaciones de Seguridad para la ADRES (SOC).</v>
          </cell>
          <cell r="X905"/>
          <cell r="Y905"/>
          <cell r="Z905" t="str">
            <v>81111700
81111800
81161500</v>
          </cell>
          <cell r="AA905">
            <v>6543127416</v>
          </cell>
          <cell r="AB905">
            <v>6543127416</v>
          </cell>
          <cell r="AC905"/>
          <cell r="AD905"/>
          <cell r="AE905"/>
          <cell r="AF905"/>
          <cell r="AG905"/>
          <cell r="AH905"/>
          <cell r="AI905"/>
          <cell r="AJ905"/>
          <cell r="AK905"/>
          <cell r="AL905"/>
          <cell r="AM905"/>
          <cell r="AN905"/>
          <cell r="AO905"/>
          <cell r="AP905"/>
          <cell r="AQ905" t="str">
            <v>S</v>
          </cell>
          <cell r="AR905">
            <v>656</v>
          </cell>
          <cell r="AS905">
            <v>45056</v>
          </cell>
          <cell r="AT905">
            <v>2077339446</v>
          </cell>
          <cell r="AU905">
            <v>12296</v>
          </cell>
          <cell r="AV905">
            <v>45117</v>
          </cell>
          <cell r="AW905">
            <v>1762183892</v>
          </cell>
          <cell r="AX905" t="str">
            <v>A-02-02-02-008-003-01</v>
          </cell>
          <cell r="AY905" t="str">
            <v>SERVICIOS DE CONSULTORÍA EN ADMINISTRACIÓN Y SERVICIOS DE GESTIÓN; SERVICIOS DE TECNOLOGÍA DE LA INFORMACIÓN</v>
          </cell>
          <cell r="AZ905" t="str">
            <v>AXA COLPATRIA SEGUROS SA</v>
          </cell>
          <cell r="BA905">
            <v>2454</v>
          </cell>
          <cell r="BB905">
            <v>45112</v>
          </cell>
          <cell r="BC905" t="str">
            <v>CUMPLIMIENTO-PAGO DE SALARIOS, PRESTACIONES SOCIALES-CALIDAD DEL SERVICIO</v>
          </cell>
          <cell r="BD905"/>
          <cell r="BE905" t="str">
            <v>654.312.742
327.156.371
654.312.742</v>
          </cell>
          <cell r="BF905">
            <v>45111</v>
          </cell>
          <cell r="BG905">
            <v>45113</v>
          </cell>
          <cell r="BH905">
            <v>47118</v>
          </cell>
          <cell r="BI905" t="str">
            <v>N/A</v>
          </cell>
          <cell r="BJ905" t="str">
            <v>D. GESTION TECNOLOGIAS DE LA INFORMACION Y COMUNICACIONES</v>
          </cell>
          <cell r="BK905" t="str">
            <v>WILMER JAVIER HERNANDEZ ESCAMILLA</v>
          </cell>
          <cell r="BL905"/>
          <cell r="BM905">
            <v>1014201429</v>
          </cell>
          <cell r="BN905" t="str">
            <v>GRUPO DE GESTIÓN DE SOPORTE A LAS TECNOLOGIAS</v>
          </cell>
          <cell r="BO905" t="str">
            <v>GESTOR DE OPERACIONES</v>
          </cell>
          <cell r="BP905" t="str">
            <v>ROSA ELIANA RODRIGUEZ BERNAL</v>
          </cell>
          <cell r="BQ905" t="str">
            <v>EN EJECUCION</v>
          </cell>
          <cell r="BR905"/>
          <cell r="BS905"/>
          <cell r="BT905"/>
          <cell r="BU905"/>
          <cell r="BV905"/>
          <cell r="BW905"/>
          <cell r="BX905"/>
          <cell r="BY905"/>
          <cell r="BZ905"/>
          <cell r="CA905"/>
          <cell r="CB905"/>
          <cell r="CC905"/>
          <cell r="CD905"/>
          <cell r="CE905"/>
          <cell r="CF905"/>
          <cell r="CG905"/>
          <cell r="CH905"/>
          <cell r="CI905"/>
          <cell r="CJ905"/>
          <cell r="CK905"/>
          <cell r="CL905"/>
          <cell r="CM905"/>
          <cell r="CN905"/>
          <cell r="CO905"/>
        </row>
        <row r="906">
          <cell r="C906">
            <v>665</v>
          </cell>
          <cell r="D906" t="str">
            <v>ADRES-CPS-665-2023</v>
          </cell>
          <cell r="E906" t="str">
            <v>CONTRATACION DIRECTA</v>
          </cell>
          <cell r="F906" t="str">
            <v>PRESTACION DE SERVICIOS DE APOYO A LA GESTION</v>
          </cell>
          <cell r="G906" t="str">
            <v>INICIAL</v>
          </cell>
          <cell r="H906">
            <v>45084</v>
          </cell>
          <cell r="I906" t="str">
            <v>VALENTINA ANGULO LOPEZ</v>
          </cell>
          <cell r="J906" t="str">
            <v>CC</v>
          </cell>
          <cell r="K906">
            <v>1233891452</v>
          </cell>
          <cell r="L906">
            <v>4</v>
          </cell>
          <cell r="N906" t="str">
            <v>N</v>
          </cell>
          <cell r="O906" t="str">
            <v>N/A</v>
          </cell>
          <cell r="P906" t="str">
            <v>N/A</v>
          </cell>
          <cell r="Q906" t="str">
            <v>N/A</v>
          </cell>
          <cell r="R906">
            <v>45085</v>
          </cell>
          <cell r="S906">
            <v>45291</v>
          </cell>
          <cell r="T906">
            <v>206</v>
          </cell>
          <cell r="U906">
            <v>45291</v>
          </cell>
          <cell r="W906" t="str">
            <v>Prestar servicios de apoyo en los procesos de reconocimiento de la compensación económica temporal y de la Liquidación Mensual de Afiliados - LMA a cargo de la Subdirección de Liquidaciones del Aseguramiento</v>
          </cell>
          <cell r="X906" t="str">
            <v>1. Brindar soporte técnico a las EPS en lo relacionado con el reporte de información que deben efectuar ante la ADRES para surtir el trámite de compensación económica temporal para los afiliados al Régimen Subsidiado con diagnóstico confirmado de Coronavirus COVID-19. 2. Apoyar las actividades de validación de la información reportada por las EPS en el marco del mecanismo de compensación económica temporal para los afiliados al Régimen Subsidiado con diagnóstico confirmado de Coronavirus COVID-19 previsto en el artículo 14 del Decreto Legislativo 538 de 2020. 3. Apoyar en la proyección de respuesta a solicitudes y derechos de petición relacionados con el proceso de compensación económica temporal para los afiliados al Régimen Subsidiado. 4. Brindar asistencia a las EPS del régimen subsidiado en las operaciones relativas a su función como aseguradoras del régimen contributivo por cuenta de la normativa de movilidad entre regímenes vigente. 5. Apoyar en la proyección de respuestas a solicitudes y derechos de petición relacionados con el proceso de la LMA del régimen subsidiado, cuyo trámite le sea asignado. 6. Las demás actividades que se deriven del objeto y naturaleza del contrato, que para el efecto le asigne Subdirección de Liquidaciones del Aseguramiento. 7. Documentar las actividades objeto de ejecución entregando los respectivos soportes para que la ADRES tenga la trazabilidad de los asuntos desarrollados y asignados. 8. Participar en las reuniones en las cuales sea convocada por el Supervisor del Contrato y que requiera la Subdirección de Liquidación y Garantías en relación con los temas y actividades asignadas de conformidad con objeto del contrato</v>
          </cell>
          <cell r="Z906">
            <v>93151501</v>
          </cell>
          <cell r="AA906">
            <v>31012065</v>
          </cell>
          <cell r="AB906">
            <v>31012065</v>
          </cell>
          <cell r="AM906">
            <v>4430295</v>
          </cell>
          <cell r="AQ906" t="str">
            <v>N/A</v>
          </cell>
          <cell r="AR906">
            <v>753</v>
          </cell>
          <cell r="AS906">
            <v>45071</v>
          </cell>
          <cell r="AT906">
            <v>31012065</v>
          </cell>
          <cell r="AU906">
            <v>10079</v>
          </cell>
          <cell r="AV906">
            <v>45085</v>
          </cell>
          <cell r="AW906">
            <v>31012065</v>
          </cell>
          <cell r="AX906" t="str">
            <v>A-02-02-02-008-003-01</v>
          </cell>
          <cell r="AY906" t="str">
            <v>SERVICIOS DE CONSULTORÍA EN ADMINISTRACIÓN Y SERVICIOS DE GESTIÓN; SERVICIOS DE TECNOLOGÍA DE LA INFORMACIÓN</v>
          </cell>
          <cell r="AZ906" t="str">
            <v>ASEGURADORA SOLIDARIA DE COLOMBIA</v>
          </cell>
          <cell r="BA906" t="str">
            <v>340-47-994000045664</v>
          </cell>
          <cell r="BB906">
            <v>45083</v>
          </cell>
          <cell r="BC906" t="str">
            <v>CUMPLIMIENTO</v>
          </cell>
          <cell r="BD906">
            <v>25</v>
          </cell>
          <cell r="BE906">
            <v>7753016.25</v>
          </cell>
          <cell r="BF906">
            <v>45083</v>
          </cell>
          <cell r="BG906">
            <v>45085</v>
          </cell>
          <cell r="BH906">
            <v>45478</v>
          </cell>
          <cell r="BI906">
            <v>45085</v>
          </cell>
          <cell r="BJ906" t="str">
            <v>D. DE LIQUIDACIONES Y GARANTIAS</v>
          </cell>
          <cell r="BK906" t="str">
            <v>JULIO ANDRES GONZALEZ GODOY-CLAUDIA PULIDO BUITRAGO RAD 20236400059973 A PARTIR DEL 26 DE SEPTIEMBRE AL 17 DE OCTUBRE</v>
          </cell>
          <cell r="BM906">
            <v>80187584</v>
          </cell>
          <cell r="BN906" t="str">
            <v>SUBDIRECCION DE LIQUIDACIONES DEL ASEGURAMIENTO</v>
          </cell>
          <cell r="BO906" t="str">
            <v>ASESOR</v>
          </cell>
          <cell r="BP906" t="str">
            <v>JOSE WILLMAN TORRRES GOMEZ</v>
          </cell>
          <cell r="BQ906" t="str">
            <v>EN EJECUCION</v>
          </cell>
        </row>
        <row r="907">
          <cell r="C907">
            <v>612</v>
          </cell>
          <cell r="D907" t="str">
            <v>ADRES-CPS-612-2023</v>
          </cell>
          <cell r="E907" t="str">
            <v>CONTRATACION DIRECTA</v>
          </cell>
          <cell r="F907" t="str">
            <v>PRESTACION DE SERVICIOS PROFESIONALES</v>
          </cell>
          <cell r="G907" t="str">
            <v>INICIAL</v>
          </cell>
          <cell r="H907">
            <v>45076</v>
          </cell>
          <cell r="I907" t="str">
            <v>VICTOR JOSE HERNANDEZ TOBAR</v>
          </cell>
          <cell r="J907" t="str">
            <v>CC</v>
          </cell>
          <cell r="K907">
            <v>1018494164</v>
          </cell>
          <cell r="L907">
            <v>5</v>
          </cell>
          <cell r="N907" t="str">
            <v>N</v>
          </cell>
          <cell r="O907" t="str">
            <v>N/A</v>
          </cell>
          <cell r="P907" t="str">
            <v>N/A</v>
          </cell>
          <cell r="Q907" t="str">
            <v>N/A</v>
          </cell>
          <cell r="R907">
            <v>45078</v>
          </cell>
          <cell r="S907">
            <v>45291</v>
          </cell>
          <cell r="T907">
            <v>213</v>
          </cell>
          <cell r="U907">
            <v>45291</v>
          </cell>
          <cell r="W907" t="str">
            <v>Prestar servicios profesionales para ejercer el apoyo requerido por la Oficina Asesora Jurídica en manejo y análisis de datos, ofimática, construcción, revisión y procesamiento de bases de datos</v>
          </cell>
          <cell r="X907" t="str">
            <v>1. Apoyar y soportar todas las actividades de administración de bases de datos requeridas por la Oficina Asesora jurídica. 2. Apoyar y documentar el análisis de datos que se produzcan como resultado de la actividad de la oficina Asesora Jurídica. 3. Apoyar las actividades de gestión de información de la Oficina Asesora jurídica. 4. Proponer soluciones tecnológicas que apoyen la gestión de la información de la Oficina Asesora jurídica. 5. Realizar estructuraciones, validaciones, combinaciones, reorganizaciones y demás ajustes que requieran las bases de datos de la Oficina Asesora Jurídica. 6. Elaborar los informes, reportes y registros relacionados con los datos de la Oficina Asesora Jurídica. 7. Prestar el apoyo requerido por los integrantes de la oficina Asesora jurídica en temas relacionados con el uso y manejo de los Sistemas de información para el análisis y consolidación de bases de datos. 8. Cumplir con las demás actividades que se deriven del objeto y naturaleza del presente contrato. 9. Asistir a las convocatorias de reuniones que realice el supervisor del contrato y todas aquellas en las que se requiera de su presencia en la entidad.</v>
          </cell>
          <cell r="Z907">
            <v>93151501</v>
          </cell>
          <cell r="AA907">
            <v>55808000</v>
          </cell>
          <cell r="AB907">
            <v>55808000</v>
          </cell>
          <cell r="AM907">
            <v>6976000</v>
          </cell>
          <cell r="AQ907" t="str">
            <v>N/A</v>
          </cell>
          <cell r="AR907">
            <v>670</v>
          </cell>
          <cell r="AS907">
            <v>45057</v>
          </cell>
          <cell r="AT907">
            <v>55808000</v>
          </cell>
          <cell r="AU907">
            <v>9977</v>
          </cell>
          <cell r="AV907">
            <v>45078</v>
          </cell>
          <cell r="AW907">
            <v>55808000</v>
          </cell>
          <cell r="AX907" t="str">
            <v>A-02-02-02-008-003-01</v>
          </cell>
          <cell r="AY907" t="str">
            <v>SERVICIOS DE CONSULTORÍA EN ADMINISTRACIÓN Y SERVICIOS DE GESTIÓN; SERVICIOS DE TECNOLOGÍA DE LA INFORMACIÓN</v>
          </cell>
          <cell r="AZ907" t="str">
            <v>SEGUROS DEL ESTADO</v>
          </cell>
          <cell r="BA907" t="str">
            <v>33-44-101238855</v>
          </cell>
          <cell r="BB907">
            <v>45076</v>
          </cell>
          <cell r="BC907" t="str">
            <v>CUMPLIMIENTO</v>
          </cell>
          <cell r="BD907">
            <v>25</v>
          </cell>
          <cell r="BE907">
            <v>13952000</v>
          </cell>
          <cell r="BF907">
            <v>45076</v>
          </cell>
          <cell r="BG907">
            <v>45076</v>
          </cell>
          <cell r="BH907">
            <v>45473</v>
          </cell>
          <cell r="BI907">
            <v>45076</v>
          </cell>
          <cell r="BJ907" t="str">
            <v>O. ASESORA JURIDICA</v>
          </cell>
          <cell r="BK907" t="str">
            <v>LUIS MIGUEL RODRIGUEZ GARZON-JULIO EDUARDO RODRIGUEZ RAD 20236400041643 A PARTIR DEL 1 DE JULIO</v>
          </cell>
          <cell r="BL907" t="str">
            <v>JULIO EDUARDO RODRIGUEZ A PARTIR DEL 1 DE JULIO MEMO 20236400041643 DEL 26 DE JUNIO DE 2023</v>
          </cell>
          <cell r="BM907">
            <v>79882728</v>
          </cell>
          <cell r="BN907" t="str">
            <v>O. ASESORA JURIDICA</v>
          </cell>
          <cell r="BO907" t="str">
            <v>JEFE</v>
          </cell>
          <cell r="BP907" t="str">
            <v>KELLY JHOANA ITURRIAGO TORREGROSA</v>
          </cell>
          <cell r="BQ907" t="str">
            <v>EN EJECUCION</v>
          </cell>
        </row>
        <row r="908">
          <cell r="C908">
            <v>48</v>
          </cell>
          <cell r="D908" t="str">
            <v>ADRES-CPS-048-2023</v>
          </cell>
          <cell r="E908" t="str">
            <v>CONTRATACION DIRECTA</v>
          </cell>
          <cell r="F908" t="str">
            <v>PRESTACION DE SERVICIOS PROFESIONALES</v>
          </cell>
          <cell r="G908" t="str">
            <v>INICIAL</v>
          </cell>
          <cell r="H908">
            <v>44943</v>
          </cell>
          <cell r="I908" t="str">
            <v>ANGELA MILENA OVALLE TORRES</v>
          </cell>
          <cell r="J908" t="str">
            <v>CC</v>
          </cell>
          <cell r="K908">
            <v>1090420045</v>
          </cell>
          <cell r="L908">
            <v>1</v>
          </cell>
          <cell r="M908" t="str">
            <v>Bogotá</v>
          </cell>
          <cell r="N908" t="str">
            <v>N</v>
          </cell>
          <cell r="O908" t="str">
            <v>N/A</v>
          </cell>
          <cell r="P908" t="str">
            <v>N/A</v>
          </cell>
          <cell r="Q908" t="str">
            <v>N/A</v>
          </cell>
          <cell r="R908">
            <v>44946</v>
          </cell>
          <cell r="S908">
            <v>45065</v>
          </cell>
          <cell r="T908">
            <v>119</v>
          </cell>
          <cell r="U908">
            <v>45065</v>
          </cell>
          <cell r="V908" t="str">
            <v>14 TP</v>
          </cell>
          <cell r="W908" t="str">
            <v xml:space="preserve">Prestar servicios profesionales para realizar la adecuada administración. verificación documental y financiera. así como el seguimiento de las obligaciones de los Contratos y Convenios asociados a la gestión de la DGTIC </v>
          </cell>
          <cell r="X908" t="str">
            <v>1) Realizar los documentos técnicos requeridos para adelantar los tramites de la DGTIC. frente a los contratos o convenios que le fueron aprobados en el plan anual de adquisiciones de la ADRES en las etapas pre – contractual. contractual y post – contractual. 2) Apoyar en la gestión para hacer la entrega de los documentos que deben ser allegados al Grupo de Gestión Contractual de la Dirección Administrativa y Financiera. requeridos para adelantar las contrataciones que le indique el Supervisor del contrato. 3) Apoyar en la proyección del componente jurídico de los documentos y actos administrativos que se requieran para los trámites de contratación en las etapas pre - contractual. contractual y post - contractual. 4) Apoyar en los procesos evaluación de ofertas para verificar el cumplimiento de los requisitos y etapas que legalmente correspondan a cada modalidad de contratación. verificando que cuenten con los documentos. aprobaciones y/o requisitos exigidos para su ejecución. 5) Realizar la consulta de la información sobre los contratos o convenios a cargo de la Dirección de Gestión de Tecnologías de la Información y las comunicaciones en el sistema de información y gestión del empleo público SIGEP – SECOP. 6) Apoyar en la revisión de actas de inicio. actas de pagos parciales. informes de ejecución y actas de liquidación u otros documentos que se deriven de los contratos o convenios asociados a la DGTIC. 7) Revisar los documentos que soportan las cuentas de cobro presentadas en ejecución de los contratos o convenios de la DGTIC. que le indique el supervisor del contrato. 8) Apoyar la supervisión de los contratos y convenios asociados a la DGTIC. que le indique el Supervisor del contrato. 9) Realizar y verificar técnicamente el estado financiero y plan de pagos de cada contrato o convenio asociado a la gestión de la DGTIC. 10) Verificar las vigencias de los amparos de las garantías contractuales de conformidad con lo pactado por las partes y lo establecido por la ley. así mismo exigir con la debida anticipación su renovación y/o modificación. si fuere el caso 11) Poner en conocimiento al supervisor del contrato o convenio sobre los hechos irregulares que se originen en desarrollo de la ejecución del contrato o convenio a cargo de la DGTIC12) Las demás actividades que se deriven del objeto y naturaleza del contrato. que para el efecto
le designe la DGTIC</v>
          </cell>
          <cell r="Y908">
            <v>418</v>
          </cell>
          <cell r="Z908">
            <v>80161500</v>
          </cell>
          <cell r="AA908">
            <v>19152496</v>
          </cell>
          <cell r="AB908">
            <v>19152496</v>
          </cell>
          <cell r="AM908">
            <v>4788124</v>
          </cell>
          <cell r="AQ908" t="str">
            <v>N/A</v>
          </cell>
          <cell r="AR908">
            <v>492</v>
          </cell>
          <cell r="AS908">
            <v>44937</v>
          </cell>
          <cell r="AT908">
            <v>19152496</v>
          </cell>
          <cell r="AU908">
            <v>404</v>
          </cell>
          <cell r="AV908">
            <v>44944</v>
          </cell>
          <cell r="AW908">
            <v>19152496</v>
          </cell>
          <cell r="AX908" t="str">
            <v>A-02-02-02-008-003-01</v>
          </cell>
          <cell r="AY908" t="str">
            <v>SERVICIOS DE CONSULTORÍA EN ADMINISTRACIÓN Y SERVICIOS DE GESTIÓN; SERVICIOS DE TECNOLOGÍA DE LA INFORMACIÓN</v>
          </cell>
          <cell r="AZ908" t="str">
            <v>ASEGURADORA SOLIDARIA DE COLOMBIA</v>
          </cell>
          <cell r="BA908" t="str">
            <v>376-47-994000020416</v>
          </cell>
          <cell r="BB908">
            <v>44945</v>
          </cell>
          <cell r="BC908" t="str">
            <v>CUMPLIMIENTO</v>
          </cell>
          <cell r="BD908">
            <v>25</v>
          </cell>
          <cell r="BE908">
            <v>4788124</v>
          </cell>
          <cell r="BF908">
            <v>44943</v>
          </cell>
          <cell r="BG908">
            <v>44945</v>
          </cell>
          <cell r="BH908">
            <v>45260</v>
          </cell>
          <cell r="BI908">
            <v>44945</v>
          </cell>
          <cell r="BJ908" t="str">
            <v>D. GESTION TECNOLOGIAS DE LA INFORMACION Y COMUNICACIONES</v>
          </cell>
          <cell r="BK908" t="str">
            <v>SAUL DIAZ OLIVAREZ</v>
          </cell>
          <cell r="BM908">
            <v>19462003</v>
          </cell>
          <cell r="BN908" t="str">
            <v>D. GESTION TECNOLOGIAS DE LA INFORMACION Y COMUNICACIONES</v>
          </cell>
          <cell r="BO908" t="str">
            <v>ASESOR</v>
          </cell>
          <cell r="BP908" t="str">
            <v>ROSA ELIANA RODRIGUEZ BERNAL</v>
          </cell>
          <cell r="BQ908" t="str">
            <v>TERMINADO</v>
          </cell>
          <cell r="BR908" t="str">
            <v>FEMENINO</v>
          </cell>
          <cell r="BS908" t="str">
            <v>Bogotá</v>
          </cell>
          <cell r="BT908" t="str">
            <v>Cra 78A 78-40 Sur</v>
          </cell>
          <cell r="BU908"/>
          <cell r="BV908" t="str">
            <v>angela.ovalle9@gmail.com</v>
          </cell>
          <cell r="BW908">
            <v>32809</v>
          </cell>
          <cell r="BX908">
            <v>45247</v>
          </cell>
          <cell r="BY908">
            <v>34</v>
          </cell>
          <cell r="BZ908" t="str">
            <v>SURA</v>
          </cell>
          <cell r="CA908" t="str">
            <v>COLPENSIONES</v>
          </cell>
          <cell r="CB908" t="str">
            <v>POSITIVA</v>
          </cell>
          <cell r="CC908" t="str">
            <v>ABOGADA</v>
          </cell>
          <cell r="CH908" t="str">
            <v>CO1.PCCNTR.4420817</v>
          </cell>
        </row>
        <row r="909">
          <cell r="C909">
            <v>535</v>
          </cell>
          <cell r="D909" t="str">
            <v>ADRES-CPS-535-2023</v>
          </cell>
          <cell r="E909" t="str">
            <v>CONTRATACION DIRECTA</v>
          </cell>
          <cell r="F909" t="str">
            <v>PRESTACION DE SERVICIOS PROFESIONALES</v>
          </cell>
          <cell r="G909" t="str">
            <v>CESION</v>
          </cell>
          <cell r="H909">
            <v>45104</v>
          </cell>
          <cell r="I909" t="str">
            <v>VICTOR JULIO GOMEZ CARVAJAL</v>
          </cell>
          <cell r="J909" t="str">
            <v>CC</v>
          </cell>
          <cell r="K909">
            <v>91281972</v>
          </cell>
          <cell r="L909">
            <v>1</v>
          </cell>
          <cell r="M909" t="str">
            <v>Bogotá</v>
          </cell>
          <cell r="N909" t="str">
            <v>N</v>
          </cell>
          <cell r="O909" t="str">
            <v>N/A</v>
          </cell>
          <cell r="P909" t="str">
            <v>N/A</v>
          </cell>
          <cell r="Q909" t="str">
            <v>N/A</v>
          </cell>
          <cell r="R909">
            <v>45104</v>
          </cell>
          <cell r="S909">
            <v>45291</v>
          </cell>
          <cell r="T909">
            <v>187</v>
          </cell>
          <cell r="U909">
            <v>45291</v>
          </cell>
          <cell r="W909" t="str">
            <v>Prestar servicios profesionales por sus propios medios con plena autonomía técnica, administrativa y financiera a la Dirección de Gestión de los Recursos Financieros de Salud en las actividades de formulación de requerimientos e implementación de las mejoras de los sistemas de registro de ingreso financiero de la entidad; así como en el soporte a los usuarios de las dependencias en la identificación de mejoras funcionales y no funcionales del sistema</v>
          </cell>
          <cell r="X909" t="str">
            <v>1. Proponer técnicamente las mejoras a los requerimientos inherentes a los sistemas de información de registro de ingresos y financiero de la Dirección de Gestión de Recursos Financieros de Salud. 2. Efectuar la formulación de las especificaciones tecnológicas para la presentación de los requerimientos tendientes a la generación de herramientas de la Dirección de Gestión de Recursos Financieros de Salud que permitan el procesamiento y presentación de informes derivados de la información de la Unidad de Recursos Administrados de la ADRES. 3. Acompañar técnicamente a la Dirección de Gestión de Recursos Financieros de Salud en las etapas de desarrollo e implementación del proyecto Optimización del ERP, así como el apoyo con el contratista encargado respeto a todo el entendimiento, diseño, implementación, y post implementación del proyecto por medio del control y validación de los entregables del contratista por cada etapa del proyecto. 4. Efectuar la dispersión de los archivos de validación y enrolamiento a las entidades bancarias, así como ejecutar las pruebas y verificaciones pertinentes de la información dispuesta por las entidades bancarias para el reconocimiento de la compensación económica temporal (CET), la cual está enmarcada en el Decreto 538 de 2020, el Decreto 1374 de octubre de 2020 y la Circular 015 de 2021. Adicional realizar las validaciones de reciprocidad correspondientes a cada proceso ejecutado. 5. Realizar el acompañamiento a la Dirección de Gestión de Recursos Financieros de Salud en la realización de las pruebas funcionales a las mejoras formuladas a los sistemas de información de registro de ingresos y financiero de la entidad. 6. Efectuar las validaciones, análisis, verificación y cruce de la información contenida en las bases de datos y demás fuentes de información del proceso de Recaudo, pagos y giro de los recursos SGSSS, que permitan la generación de informes. 7. Las demás actividades que se deriven del objeto y naturaleza del contrato, que para el efecto designe la entidad</v>
          </cell>
          <cell r="Z909">
            <v>93151501</v>
          </cell>
          <cell r="AA909">
            <v>0</v>
          </cell>
          <cell r="AB909">
            <v>0</v>
          </cell>
          <cell r="AE909">
            <v>45104</v>
          </cell>
          <cell r="AF909">
            <v>53424300.130000003</v>
          </cell>
          <cell r="AM909">
            <v>7934302</v>
          </cell>
          <cell r="AQ909" t="str">
            <v>N/A</v>
          </cell>
          <cell r="AR909">
            <v>619</v>
          </cell>
          <cell r="AS909">
            <v>45044</v>
          </cell>
          <cell r="AT909">
            <v>63474416</v>
          </cell>
          <cell r="AU909">
            <v>10276</v>
          </cell>
          <cell r="AV909">
            <v>45104</v>
          </cell>
          <cell r="AW909">
            <v>53424300.130000003</v>
          </cell>
          <cell r="AX909" t="str">
            <v>A-02-02-02-008-003-01</v>
          </cell>
          <cell r="AY909" t="str">
            <v>SERVICIOS DE CONSULTORÍA EN ADMINISTRACIÓN Y SERVICIOS DE GESTIÓN; SERVICIOS DE TECNOLOGÍA DE LA INFORMACIÓN</v>
          </cell>
          <cell r="AZ909" t="str">
            <v>SEGUROS DEL ESTADO</v>
          </cell>
          <cell r="BA909" t="str">
            <v>25-46-101028623</v>
          </cell>
          <cell r="BB909">
            <v>45104</v>
          </cell>
          <cell r="BC909" t="str">
            <v>CUMPLIMIENTO</v>
          </cell>
          <cell r="BD909">
            <v>25</v>
          </cell>
          <cell r="BE909">
            <v>0</v>
          </cell>
          <cell r="BF909">
            <v>45104</v>
          </cell>
          <cell r="BG909">
            <v>45104</v>
          </cell>
          <cell r="BH909">
            <v>45474</v>
          </cell>
          <cell r="BI909">
            <v>45104</v>
          </cell>
          <cell r="BJ909" t="str">
            <v>D. DE GESTION DE LOS RECURSOS FINANCIEROS DE LA SALUD</v>
          </cell>
          <cell r="BK909" t="str">
            <v>WILMER ANDRES ERAZO QUINTERO</v>
          </cell>
          <cell r="BP909" t="str">
            <v>LAURA SANCHEZ SANTAMARIA</v>
          </cell>
          <cell r="BQ909" t="str">
            <v>EN EJECUCION</v>
          </cell>
          <cell r="BX909">
            <v>45247</v>
          </cell>
          <cell r="BY909">
            <v>123</v>
          </cell>
        </row>
        <row r="910">
          <cell r="C910">
            <v>12</v>
          </cell>
          <cell r="D910" t="str">
            <v>ADRES-CPS-012-2023</v>
          </cell>
          <cell r="E910" t="str">
            <v>CONTRATACION DIRECTA</v>
          </cell>
          <cell r="F910" t="str">
            <v>PRESTACION DE SERVICIOS PROFESIONALES</v>
          </cell>
          <cell r="G910" t="str">
            <v>INICIAL</v>
          </cell>
          <cell r="H910">
            <v>44942</v>
          </cell>
          <cell r="I910" t="str">
            <v>LINA FERNANDA RANGEL QUINTERO</v>
          </cell>
          <cell r="J910" t="str">
            <v>CC</v>
          </cell>
          <cell r="K910">
            <v>1091673800</v>
          </cell>
          <cell r="L910">
            <v>5</v>
          </cell>
          <cell r="M910" t="str">
            <v>Ocaña</v>
          </cell>
          <cell r="N910" t="str">
            <v>N</v>
          </cell>
          <cell r="O910" t="str">
            <v>N/A</v>
          </cell>
          <cell r="P910" t="str">
            <v>N/A</v>
          </cell>
          <cell r="Q910" t="str">
            <v>N/A</v>
          </cell>
          <cell r="R910">
            <v>44943</v>
          </cell>
          <cell r="S910">
            <v>45062</v>
          </cell>
          <cell r="T910">
            <v>119</v>
          </cell>
          <cell r="U910">
            <v>45062</v>
          </cell>
          <cell r="V910" t="str">
            <v>14 TP</v>
          </cell>
          <cell r="W910" t="str">
            <v>Prestar sus servicios profesionales en la Oficina Asesora Jurídica para tramitar las acciones constitucionales y demás asuntos derivados de éstas. que se instauren contra la Administradora de los Recursos del Sistema General de Seguridad Social en Salud - ADRES o contra el entonces FOSYGA</v>
          </cell>
          <cell r="X910" t="str">
            <v>a) En relación con acciones de tutela.
1. Apoyar en la clasificación de los radicados relacionados con acciones de tutela que le sean
asignadas para trámite. 2. Solicitar los insumos técnicos a las distintas áreas de la ADRES o de entidades diferentes a
ella en las acciones de tutela asignadas.
3. Proyectar las respuestas a los requerimientos de las autoridades judiciales o administrativas
que le sean asignados conforme a los parámetros institucionales establecidos y dentro de los
términos otorgados para ello.
4. Proyectar las impugnaciones contra las providencias o fallos adversos a la ADRES. dentro de
los términos legales establecidos para ello.
5. Brindar apoyo jurídico en los incidentes de desacato que se promuevan en las acciones de
tutela que le hubiesen sido asignadas por la Coordinación6. Archivar los radicados de tutela que no necesiten trámite. de acuerdo con los parámetros
institucionales establecido.
7. Hacer la vigilancia judicial de las acciones de tutela que le sean asignadas
8. Realizar seguimiento al cumplimiento de sentencias de tutela que impongan obligación a la
ADRES. remitiendo las constancias o soportes correspondientes.
b) En relación con otras acciones constitucionales
10. Ejercer la representación judicial y extrajudicial en las acciones Constituciones que le sean
asignados durante la ejecución del contrato dentro de los términos legales.
11. Proyectar la contestación de las respectivas demandas en las acciones constituciones en
que sea parte la ADRES. y que le sean asignadas. aportando las respectivas pruebas.
12. Proyectar e interponer dentro de los términos legales. los recursos contra las providencias o
fallos adversos a la ADRES.
13. Tramitar los incidentes que se presenten en las acciones Constituciones que le sean
asignadas.
14. Responder los requerimientos de autoridades competentes. relacionados con las acciones
constitucionales que le sean asignadas.
15. Asistir a las audiencias que se surtan dentro de las acciones constitucionales y que le sean
asignadas.
16. Ejercer la vigilancia judicial de las acciones constitucionales en que sea parte la ADRES y
que le sean asignadas.
17. Mantener y custodiar los expedientes a cargo dentro de los cuales deberá reposar todas las
actuaciones surtidas. sean o no de carácter judicial. pero que tengan relación con las acciones
populares y de grupo en que sea parte la ADRES. y que le sean asignadas. 18. Comunicar en oportunidad la terminación de los procesos a su cargo. las sentencias de
carácter condenatorio. con el fin de que la ADRES pueda proceder al pronto al cumplimiento o
pago de estas. cuando a ello hubiere lugar.
19. Apoyar en la suscripción de acuerdos conciliatorios. siempre y cuando sean procedentes y
favorables para ADRES. previa aprobación del Comité de Conciliación.
20. Presentar dentro del término las acciones de repetición para estudio y decisión del comité.
21.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22. Elaborar y actualizar las fichas que serán presentadas para el estudio en los comités de
conciliación. de conformidad con los instructivos que la Agencia Nacional de Defensa Jurídica del
Estado expida para tal fin.
23.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24.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25. Realizar los desplazamientos que se requieran para el desarrollo de sus obligaciones
conforme con la solicitud de la Oficina Asesora Jurídica. Para lo anterior. la ADRES realizará de
forma previa el trámite presupuestal y administrativo correspondiente.
26. Entregar al finalizar el plazo de ejecución del contrato. soporte generado por el Sistema de
Gestión Documental que para el efecto tenga implementada la ADRES. en el cual se evidencia
que la documentación asignada se encuentra tramitada.
27. Apoyar la proyección de respuestas a los derechos de petición. consultas. observaciones y
solicitudes que sean competencia de Oficina Asesora Jurídica. dentro del término otorgado por la
ley.
28. Cumplir con las demás actividades que se deriven del objeto y naturaleza del presente
contrato.</v>
          </cell>
          <cell r="Y910">
            <v>100</v>
          </cell>
          <cell r="Z910">
            <v>80121700</v>
          </cell>
          <cell r="AA910">
            <v>17046168</v>
          </cell>
          <cell r="AB910">
            <v>17046168</v>
          </cell>
          <cell r="AM910">
            <v>4261542</v>
          </cell>
          <cell r="AQ910" t="str">
            <v>N/A</v>
          </cell>
          <cell r="AR910">
            <v>395</v>
          </cell>
          <cell r="AS910">
            <v>44932</v>
          </cell>
          <cell r="AT910">
            <v>51138504</v>
          </cell>
          <cell r="AU910">
            <v>381</v>
          </cell>
          <cell r="AV910">
            <v>44943</v>
          </cell>
          <cell r="AW910">
            <v>17046168</v>
          </cell>
          <cell r="AX910" t="str">
            <v>A-02-02-02-008-002-01</v>
          </cell>
          <cell r="AY910" t="str">
            <v>SERVICIOS JURÍDICOS</v>
          </cell>
          <cell r="AZ910" t="str">
            <v>SEGUROS DEL ESTADO</v>
          </cell>
          <cell r="BA910" t="str">
            <v>33-46-101046158</v>
          </cell>
          <cell r="BB910">
            <v>44942</v>
          </cell>
          <cell r="BC910" t="str">
            <v>CUMPLIMIENTO</v>
          </cell>
          <cell r="BD910">
            <v>25</v>
          </cell>
          <cell r="BE910">
            <v>4261542</v>
          </cell>
          <cell r="BF910">
            <v>44942</v>
          </cell>
          <cell r="BG910">
            <v>44942</v>
          </cell>
          <cell r="BH910">
            <v>45260</v>
          </cell>
          <cell r="BI910">
            <v>44940</v>
          </cell>
          <cell r="BJ910" t="str">
            <v>O. ASESORA JURIDICA</v>
          </cell>
          <cell r="BK910" t="str">
            <v>JULIO EDUARDO RODRIGUEZ ALVARADO</v>
          </cell>
          <cell r="BM910">
            <v>1085251376</v>
          </cell>
          <cell r="BN910" t="str">
            <v>GRUPO DE ACCIONES CONSTITUCIONALES Y DE TUTELA</v>
          </cell>
          <cell r="BO910" t="str">
            <v>COORDINADOR</v>
          </cell>
          <cell r="BP910" t="str">
            <v>KELLY JHOANA ITURRIAGO TORREGROSA</v>
          </cell>
          <cell r="BQ910" t="str">
            <v>TERMINADO</v>
          </cell>
          <cell r="BR910" t="str">
            <v>FEMENINO</v>
          </cell>
          <cell r="BS910" t="str">
            <v>OCAÑA</v>
          </cell>
          <cell r="BT910" t="str">
            <v>Cr 6A 12 206 OLAYA HERRERA</v>
          </cell>
          <cell r="BU910">
            <v>3157826</v>
          </cell>
          <cell r="BV910" t="str">
            <v>linafernandarangel@gmail.com</v>
          </cell>
          <cell r="BW910">
            <v>34709</v>
          </cell>
          <cell r="BX910">
            <v>45247</v>
          </cell>
          <cell r="BY910">
            <v>28</v>
          </cell>
          <cell r="BZ910" t="str">
            <v>NUEVA EPS</v>
          </cell>
          <cell r="CA910" t="str">
            <v>PORVENIR</v>
          </cell>
          <cell r="CB910" t="str">
            <v>POSITIVA</v>
          </cell>
          <cell r="CC910" t="str">
            <v>ABOGADA</v>
          </cell>
          <cell r="CH910" t="str">
            <v>CO1.PCCNTR.4399517</v>
          </cell>
        </row>
        <row r="911">
          <cell r="C911">
            <v>541</v>
          </cell>
          <cell r="D911" t="str">
            <v>ADRES-CPS-541-2023</v>
          </cell>
          <cell r="E911" t="str">
            <v>CONTRATACION DIRECTA</v>
          </cell>
          <cell r="F911" t="str">
            <v>PRESTACION DE SERVICIOS PROFESIONALES</v>
          </cell>
          <cell r="G911" t="str">
            <v>INICIAL</v>
          </cell>
          <cell r="H911">
            <v>45064</v>
          </cell>
          <cell r="I911" t="str">
            <v>LINA FERNANDA RANGEL QUINTERO</v>
          </cell>
          <cell r="J911" t="str">
            <v>CC</v>
          </cell>
          <cell r="K911">
            <v>1091673800</v>
          </cell>
          <cell r="L911">
            <v>5</v>
          </cell>
          <cell r="M911" t="str">
            <v>Bogotá</v>
          </cell>
          <cell r="N911" t="str">
            <v>N</v>
          </cell>
          <cell r="O911" t="str">
            <v>N/A</v>
          </cell>
          <cell r="P911" t="str">
            <v>N/A</v>
          </cell>
          <cell r="Q911" t="str">
            <v>N/A</v>
          </cell>
          <cell r="R911">
            <v>45065</v>
          </cell>
          <cell r="S911">
            <v>45291</v>
          </cell>
          <cell r="T911">
            <v>47</v>
          </cell>
          <cell r="U911">
            <v>45112</v>
          </cell>
          <cell r="V911" t="str">
            <v>14 TP</v>
          </cell>
          <cell r="W911" t="str">
            <v>Prestar sus servicios profesionales en la Oficina Asesora Jurídica para tramitar las acciones constitucionales y demás asuntos derivados de éstas, que se instauren contra la Administradora de los Recursos del Sistema General de Seguridad Social en Salud - ADRES o contra el entonces FOSYGA</v>
          </cell>
          <cell r="X911" t="str">
            <v>a) En relación con acciones de tutela. 
1.	Apoyar en la clasificación de los radicados relacionados con acciones de tutela que le sean asignadas para trámite.
2.	Solicitar los insumos técnicos a las distintas áreas de la ADRES o de entidades diferentes a ella en las accio-nes de tutela asignadas. 
3.	Proyectar las respuestas a los requerimientos de las autoridades judiciales o administrativas que le sean asig-nados conforme a los parámetros institucionales establecidos y dentro de los términos otorgados para ello. 
4.	Proyectar las impugnaciones contra las providencias o fallos adversos a la ADRES, dentro de los términos legales establecidos para ello. 
5.	Brindar apoyo jurídico en los incidentes de desacato que se promuevan en las acciones de tutela que le hu-biesen sido asignadas por la Coordinación
6.	Archivar los radicados de tutela que no necesiten trámite, de acuerdo con los parámetros institucionales esta-blecido.
7.	Hacer la vigilancia judicial de las acciones de tutela que le sean asignadas 
8.	Realizar seguimiento al cumplimiento de sentencias de tutela que impongan obligación a la ADRES, remitien-do las constancias o soportes correspondientes. 
b) En relación con otras acciones constitucionales 
10.	Ejercer la representación judicial y extrajudicial en las acciones Constituciones que le sean asignados durante la ejecución del contrato dentro de los términos legales. 
11.	Proyectar la contestación de las respectivas demandas en las acciones constituciones en que sea parte la ADRES, y que le sean asignadas, aportando las respectivas pruebas. 
12.	Proyectar e interponer dentro de los términos legales, los recursos contra las providencias o fallos adversos a la ADRES. 
13.	Tramitar los incidentes que se presenten en las acciones Constituciones que le sean asignadas. 
14.	Responder los requerimientos de autoridades competentes, relacionados con las acciones constitucionales que le sean asignadas.
15.	Asistir a las audiencias que se surtan dentro de las acciones constitucionales y que le sean asignadas.
16.	Ejercer la vigilancia judicial de las acciones constitucionales en que sea parte la ADRES y que le sean asig-nadas. 
17.	Mantener y custodiar los expedientes a cargo dentro de los cuales deberá reposar todas las actuaciones surti-das, sean o no de carácter judicial, pero que tengan relación con las acciones populares y de grupo en que sea parte la ADRES, y que le sean asignadas. 
18.	Comunicar en oportunidad la terminación de los procesos a su cargo, las sentencias de carácter condenatorio, con el fin de que la ADRES pueda proceder al pronto al cumplimiento o pago de estas, cuando a ello hubiere lugar. 
19.	Apoyar en la suscripción de acuerdos conciliatorios, siempre y cuando sean procedentes y favorables para ADRES, previa aprobación del Comité de Conciliación. 
20.	Presentar dentro del término las acciones de repetición para estudio y decisión del comité.
21.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22.	Elaborar y actualizar las fichas que serán presentadas para el estudio en los comités de conciliación, de con-formidad con los instructivos que la Agencia Nacional de Defensa Jurídica del Estado expida para tal fin.
23.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24.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25.	Realizar los desplazamientos que se requieran para el desarrollo de sus obligaciones conforme con la solici-tud de la Oficina Asesora Jurídica. Para lo anterior, la ADRES realizará de forma previa el trámite presupuestal y administrativo correspondiente. 
26.	Entregar al finalizar el plazo de ejecución del contrato, soporte generado por el Sistema de Gestión Documen-tal que para el efecto tenga implementada la ADRES, en el cual se evidencia que la documentación asignada se encuentra tramitada. 
27.	Apoyar la proyección de respuestas a los derechos de petición, consultas, observaciones y solicitudes que sean competencia de Oficina Asesora Jurídica, dentro del término otorgado por la ley.
28.	Cumplir con las demás actividades que se deriven del objeto y naturaleza del presente contrato</v>
          </cell>
          <cell r="Z911">
            <v>93151501</v>
          </cell>
          <cell r="AA911">
            <v>34092336</v>
          </cell>
          <cell r="AB911">
            <v>34092336</v>
          </cell>
          <cell r="AM911">
            <v>4261542</v>
          </cell>
          <cell r="AQ911" t="str">
            <v>N/A</v>
          </cell>
          <cell r="AR911">
            <v>663</v>
          </cell>
          <cell r="AS911">
            <v>45056</v>
          </cell>
          <cell r="AT911">
            <v>102277008</v>
          </cell>
          <cell r="AU911">
            <v>8144</v>
          </cell>
          <cell r="AV911">
            <v>45065</v>
          </cell>
          <cell r="AW911">
            <v>34092336</v>
          </cell>
          <cell r="AX911" t="str">
            <v>A-02-02-02-008-002-01</v>
          </cell>
          <cell r="AY911" t="str">
            <v>SERVICIOS JURÍDICOS</v>
          </cell>
          <cell r="AZ911" t="str">
            <v>SEGUROS DEL ESTADO</v>
          </cell>
          <cell r="BA911" t="str">
            <v>33-46-101051038</v>
          </cell>
          <cell r="BB911">
            <v>45064</v>
          </cell>
          <cell r="BC911" t="str">
            <v>CUMPLIMIENTO</v>
          </cell>
          <cell r="BD911">
            <v>25</v>
          </cell>
          <cell r="BE911">
            <v>8523084</v>
          </cell>
          <cell r="BF911">
            <v>45064</v>
          </cell>
          <cell r="BG911">
            <v>45064</v>
          </cell>
          <cell r="BH911">
            <v>45478</v>
          </cell>
          <cell r="BI911">
            <v>45065</v>
          </cell>
          <cell r="BJ911" t="str">
            <v>O. ASESORA JURIDICA</v>
          </cell>
          <cell r="BK911" t="str">
            <v>JULIO EDUARDO RODRIGUEZ ALVARADO</v>
          </cell>
          <cell r="BL911"/>
          <cell r="BM911">
            <v>1085251376</v>
          </cell>
          <cell r="BN911" t="str">
            <v>GRUPO DE ACCIONES CONSTITUCIONALES Y TUTELAS</v>
          </cell>
          <cell r="BO911" t="str">
            <v>COORDINADOR</v>
          </cell>
          <cell r="BP911" t="str">
            <v>JUAN CAMILO MARTINEZ RODRIGUEZ</v>
          </cell>
          <cell r="BQ911" t="str">
            <v>TERMINADO</v>
          </cell>
          <cell r="BR911" t="str">
            <v>FEMENINO</v>
          </cell>
          <cell r="BS911" t="str">
            <v>Ocaña</v>
          </cell>
          <cell r="BT911" t="str">
            <v>Cra 6 #12-206 Olaya Herrea</v>
          </cell>
          <cell r="BU911">
            <v>3157826204</v>
          </cell>
          <cell r="BV911" t="str">
            <v>Linafernandarangel@gmail.com</v>
          </cell>
          <cell r="BW911">
            <v>34709</v>
          </cell>
          <cell r="BX911">
            <v>45247</v>
          </cell>
          <cell r="BY911">
            <v>28</v>
          </cell>
          <cell r="BZ911" t="str">
            <v>NUEVA EPS</v>
          </cell>
          <cell r="CA911" t="str">
            <v>PORVENIR</v>
          </cell>
          <cell r="CB911" t="str">
            <v>POSITIVA</v>
          </cell>
          <cell r="CC911" t="str">
            <v>ABOGADA</v>
          </cell>
        </row>
        <row r="912">
          <cell r="C912">
            <v>895</v>
          </cell>
          <cell r="D912" t="str">
            <v>ADRES-CPS-895-2023</v>
          </cell>
          <cell r="E912" t="str">
            <v>CONTRATACION DIRECTA</v>
          </cell>
          <cell r="F912" t="str">
            <v>PRESTACION DE SERVICIOS DE APOYO A LA GESTION</v>
          </cell>
          <cell r="G912" t="str">
            <v>INICIAL</v>
          </cell>
          <cell r="H912">
            <v>45104</v>
          </cell>
          <cell r="I912" t="str">
            <v>VIVIANA ANDREA CORREA JIMENEZ</v>
          </cell>
          <cell r="J912" t="str">
            <v>CC</v>
          </cell>
          <cell r="K912">
            <v>1022349594</v>
          </cell>
          <cell r="L912">
            <v>3</v>
          </cell>
          <cell r="N912" t="str">
            <v>N</v>
          </cell>
          <cell r="O912" t="str">
            <v>N/A</v>
          </cell>
          <cell r="P912" t="str">
            <v>N/A</v>
          </cell>
          <cell r="Q912" t="str">
            <v>N/A</v>
          </cell>
          <cell r="R912">
            <v>45107</v>
          </cell>
          <cell r="S912">
            <v>45291</v>
          </cell>
          <cell r="T912">
            <v>184</v>
          </cell>
          <cell r="U912">
            <v>45291</v>
          </cell>
          <cell r="V912" t="str">
            <v>15 TFTL/TL+4 ME O 6 SES+4 ME</v>
          </cell>
          <cell r="W912"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912"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912">
            <v>93151501</v>
          </cell>
          <cell r="AA912">
            <v>28339241</v>
          </cell>
          <cell r="AB912">
            <v>28339241</v>
          </cell>
          <cell r="AM912">
            <v>4048463</v>
          </cell>
          <cell r="AQ912" t="str">
            <v>N/A</v>
          </cell>
          <cell r="AR912">
            <v>736</v>
          </cell>
          <cell r="AS912">
            <v>45065</v>
          </cell>
          <cell r="AT912">
            <v>651802543</v>
          </cell>
          <cell r="AU912">
            <v>10584</v>
          </cell>
          <cell r="AV912">
            <v>45107</v>
          </cell>
          <cell r="AW912">
            <v>28339241</v>
          </cell>
          <cell r="AX912" t="str">
            <v>A-02-02-02-008-003-01</v>
          </cell>
          <cell r="AY912" t="str">
            <v>SERVICIOS DE CONSULTORÍA EN ADMINISTRACIÓN Y SERVICIOS DE GESTIÓN; SERVICIOS DE TECNOLOGÍA DE LA INFORMACIÓN</v>
          </cell>
          <cell r="AZ912" t="str">
            <v>SEGUROS DEL ESTADO</v>
          </cell>
          <cell r="BA912" t="str">
            <v>17-46-101027848</v>
          </cell>
          <cell r="BB912">
            <v>45105</v>
          </cell>
          <cell r="BC912" t="str">
            <v>CUMPLIMIENTO</v>
          </cell>
          <cell r="BD912">
            <v>25</v>
          </cell>
          <cell r="BE912">
            <v>7084810.25</v>
          </cell>
          <cell r="BF912">
            <v>45105</v>
          </cell>
          <cell r="BG912">
            <v>45106</v>
          </cell>
          <cell r="BH912">
            <v>45473</v>
          </cell>
          <cell r="BI912">
            <v>45106</v>
          </cell>
          <cell r="BJ912" t="str">
            <v>D. OTRAS PRESTACIONES</v>
          </cell>
          <cell r="BK912" t="str">
            <v>ANDREA RODRIGUEZ SIERRA</v>
          </cell>
          <cell r="BM912">
            <v>52394998</v>
          </cell>
          <cell r="BN912" t="str">
            <v>GRUPO DE VERIFICACION Y AUDITORIA DE CUENTAS</v>
          </cell>
          <cell r="BO912" t="str">
            <v>GESTOR DE OPERACIONES</v>
          </cell>
          <cell r="BP912" t="str">
            <v>JENNY CAROLINA GARCIA VARON</v>
          </cell>
          <cell r="BQ912" t="str">
            <v>EN EJECUCION</v>
          </cell>
        </row>
        <row r="913">
          <cell r="C913">
            <v>486</v>
          </cell>
          <cell r="D913" t="str">
            <v>ADRES-CPS-486-2023</v>
          </cell>
          <cell r="E913" t="str">
            <v>CONTRATACION DIRECTA</v>
          </cell>
          <cell r="F913" t="str">
            <v>PRESTACION DE SERVICIOS DE APOYO A LA GESTION</v>
          </cell>
          <cell r="G913" t="str">
            <v>INICIAL</v>
          </cell>
          <cell r="H913">
            <v>45058</v>
          </cell>
          <cell r="I913" t="str">
            <v>WENDDY JHOANA TAVERA TORRES</v>
          </cell>
          <cell r="J913" t="str">
            <v>CC</v>
          </cell>
          <cell r="K913">
            <v>1018473400</v>
          </cell>
          <cell r="L913">
            <v>9</v>
          </cell>
          <cell r="M913" t="str">
            <v>Bogotá</v>
          </cell>
          <cell r="N913" t="str">
            <v>N</v>
          </cell>
          <cell r="O913" t="str">
            <v>N/A</v>
          </cell>
          <cell r="P913" t="str">
            <v>N/A</v>
          </cell>
          <cell r="Q913" t="str">
            <v>N/A</v>
          </cell>
          <cell r="R913">
            <v>45062</v>
          </cell>
          <cell r="S913">
            <v>45291</v>
          </cell>
          <cell r="T913">
            <v>229</v>
          </cell>
          <cell r="U913">
            <v>45291</v>
          </cell>
          <cell r="V913" t="str">
            <v>15 TFTL/TL+4 ME O 6 SES+4 ME</v>
          </cell>
          <cell r="W913"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13"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913">
            <v>93151501</v>
          </cell>
          <cell r="AA913">
            <v>38460399</v>
          </cell>
          <cell r="AB913">
            <v>38460399</v>
          </cell>
          <cell r="AM913">
            <v>4048463</v>
          </cell>
          <cell r="AQ913" t="str">
            <v>N/A</v>
          </cell>
          <cell r="AR913">
            <v>605</v>
          </cell>
          <cell r="AS913">
            <v>45016</v>
          </cell>
          <cell r="AT913">
            <v>1999940748</v>
          </cell>
          <cell r="AU913">
            <v>8502</v>
          </cell>
          <cell r="AV913">
            <v>45071</v>
          </cell>
          <cell r="AW913">
            <v>38460399</v>
          </cell>
          <cell r="AX913" t="str">
            <v>A-02-02-02-008-003-01</v>
          </cell>
          <cell r="AY913" t="str">
            <v>SERVICIOS DE CONSULTORÍA EN ADMINISTRACIÓN Y SERVICIOS DE GESTIÓN; SERVICIOS DE TECNOLOGÍA DE LA INFORMACIÓN</v>
          </cell>
          <cell r="AZ913" t="str">
            <v>ASEGURADORA SOLIDARIA DE COLOMBIA</v>
          </cell>
          <cell r="BA913" t="str">
            <v>380 47 994000135010</v>
          </cell>
          <cell r="BB913">
            <v>45061</v>
          </cell>
          <cell r="BC913" t="str">
            <v>CUMPLIMIENTO</v>
          </cell>
          <cell r="BD913">
            <v>25</v>
          </cell>
          <cell r="BE913">
            <v>9615099.75</v>
          </cell>
          <cell r="BF913">
            <v>45058</v>
          </cell>
          <cell r="BG913">
            <v>45062</v>
          </cell>
          <cell r="BH913">
            <v>45476</v>
          </cell>
          <cell r="BI913">
            <v>45062</v>
          </cell>
          <cell r="BJ913" t="str">
            <v>D. OTRAS PRESTACIONES</v>
          </cell>
          <cell r="BK913" t="str">
            <v>CAMILO ALBERTO ALFARO JIMENEZ-EDINSON MAURICIO HERNANDEZ MANRIQUE RAD 20236400060953  A PARTIR DEL 29 DE SEPTIEMBRE AL 20 DE OCTUBRE</v>
          </cell>
          <cell r="BM913">
            <v>1020740232</v>
          </cell>
          <cell r="BN913" t="str">
            <v>GRUPO DE GESTIÓN DE RECONOCIMIENTOS</v>
          </cell>
          <cell r="BO913" t="str">
            <v>GESTOR DE OPERACIONES</v>
          </cell>
          <cell r="BP913" t="str">
            <v>JUAN CAMILO MARTINEZ RODRIGUEZ</v>
          </cell>
          <cell r="BQ913" t="str">
            <v>EN EJECUCION</v>
          </cell>
          <cell r="BX913">
            <v>45247</v>
          </cell>
          <cell r="BY913">
            <v>123</v>
          </cell>
          <cell r="CH913" t="str">
            <v>CO1.PCCNTR.4945760</v>
          </cell>
        </row>
        <row r="914">
          <cell r="C914">
            <v>358</v>
          </cell>
          <cell r="D914" t="str">
            <v>ADRES-CPS-358-2023</v>
          </cell>
          <cell r="E914" t="str">
            <v>CONTRATACION DIRECTA</v>
          </cell>
          <cell r="F914" t="str">
            <v>PRESTACION DE SERVICIOS PROFESIONALES</v>
          </cell>
          <cell r="G914" t="str">
            <v>INICIAL</v>
          </cell>
          <cell r="H914">
            <v>44960</v>
          </cell>
          <cell r="I914" t="str">
            <v>DAYRO ALEXANDER CASTILLO SIERRA</v>
          </cell>
          <cell r="J914" t="str">
            <v>CC</v>
          </cell>
          <cell r="K914">
            <v>1098638225</v>
          </cell>
          <cell r="L914">
            <v>7</v>
          </cell>
          <cell r="M914" t="str">
            <v>Bogotá</v>
          </cell>
          <cell r="N914" t="str">
            <v>N</v>
          </cell>
          <cell r="O914" t="str">
            <v>N/A</v>
          </cell>
          <cell r="P914" t="str">
            <v>N/A</v>
          </cell>
          <cell r="Q914" t="str">
            <v>N/A</v>
          </cell>
          <cell r="R914">
            <v>44964</v>
          </cell>
          <cell r="S914">
            <v>45083</v>
          </cell>
          <cell r="T914">
            <v>119</v>
          </cell>
          <cell r="U914">
            <v>45083</v>
          </cell>
          <cell r="V914" t="str">
            <v>14 TP</v>
          </cell>
          <cell r="W914" t="str">
            <v>Prestar servicios profesionales para apoyar a las dependencias de la ADRES en el proceso de notificación de actos administrativos expedidos por la entidad.</v>
          </cell>
          <cell r="X914" t="str">
            <v>1. Realizar el proceso de notificación de los Actos Administrativos emitidos por las distintas
dependencias de la ADRES en desarrollo de sus funciones.
2. De la información remitida por las áreas revisar que los actos administrativos cuenten con las
direcciones de los terceros. (personas naturales y jurídicas) para lograr la notificación en
debida forma. en caso negativo informar de manera inmediata al líder para la corrección del
área.
3. Proyectar los documentos requeridos para adelantar el proceso de notificación. desde la
citación hasta la publicación en la página web de la ADRES.
4. Adelantar el proceso de notificación dentro de los términos legales establecidos en la norma
vigente para la fecha de proyección de los actos administrativos. evitando riesgos de
procedimiento que generen violación al debido proceso.
5. Mantener actualizada la información del avance de los procesos de notificación que se
encuentren a su cargo. para lo cual deberá remitir informe de actividades al líder del proceso.
6. Llevar un registro sobre la radicación y el estado de los asuntos que le sean asignados.
7. Velar por el cumplimiento de las acciones. políticas y medidas encaminadas a la eficaz y
eficiente defensa de los intereses patrimoniales y judiciales de la ADRES.
8. Entregar al finalizar el plazo de ejecución del contrato. soporte generado por el Sistema de
Gestión Documental que para el efecto tenga implementada la ADRES. en el cual se evidencia
que la documentación asignada se encuentra tramitada.
9. Cumplir con las demás actividades que se deriven del objeto y naturaleza del presente contrato</v>
          </cell>
          <cell r="Y914">
            <v>136</v>
          </cell>
          <cell r="Z914">
            <v>93151501</v>
          </cell>
          <cell r="AA914">
            <v>17046168</v>
          </cell>
          <cell r="AB914">
            <v>17046168</v>
          </cell>
          <cell r="AC914"/>
          <cell r="AD914"/>
          <cell r="AE914"/>
          <cell r="AF914"/>
          <cell r="AG914"/>
          <cell r="AH914"/>
          <cell r="AI914"/>
          <cell r="AJ914"/>
          <cell r="AK914"/>
          <cell r="AL914"/>
          <cell r="AM914">
            <v>4261542</v>
          </cell>
          <cell r="AN914"/>
          <cell r="AO914"/>
          <cell r="AP914"/>
          <cell r="AQ914" t="str">
            <v>N/A</v>
          </cell>
          <cell r="AR914">
            <v>553</v>
          </cell>
          <cell r="AS914">
            <v>44945</v>
          </cell>
          <cell r="AT914">
            <v>153415512</v>
          </cell>
          <cell r="AU914">
            <v>2482</v>
          </cell>
          <cell r="AV914">
            <v>44960</v>
          </cell>
          <cell r="AW914">
            <v>17046168</v>
          </cell>
          <cell r="AX914" t="str">
            <v>A-02-02-02-008- 003-09</v>
          </cell>
          <cell r="AY914" t="str">
            <v>OTROS SERVICIOS PROFESIONALES Y TÉCNICOS N.C.P</v>
          </cell>
          <cell r="AZ914" t="str">
            <v>SEGUROS DEL ESTADO</v>
          </cell>
          <cell r="BA914" t="str">
            <v>33-46-101047992</v>
          </cell>
          <cell r="BB914">
            <v>44959</v>
          </cell>
          <cell r="BC914" t="str">
            <v>CUMPLIMIENTO</v>
          </cell>
          <cell r="BD914">
            <v>25</v>
          </cell>
          <cell r="BE914">
            <v>4261542</v>
          </cell>
          <cell r="BF914">
            <v>44959</v>
          </cell>
          <cell r="BG914">
            <v>44960</v>
          </cell>
          <cell r="BH914">
            <v>45291</v>
          </cell>
          <cell r="BI914">
            <v>44960</v>
          </cell>
          <cell r="BJ914" t="str">
            <v>O. ASESORA JURIDICA</v>
          </cell>
          <cell r="BK914" t="str">
            <v>LUIS MIGUEL RODRIGUEZ GARZON</v>
          </cell>
          <cell r="BL914"/>
          <cell r="BM914">
            <v>79882728</v>
          </cell>
          <cell r="BN914" t="str">
            <v>O. ASESORA JURIDICA</v>
          </cell>
          <cell r="BO914" t="str">
            <v>JEFE</v>
          </cell>
          <cell r="BP914" t="str">
            <v>KELLY JHOANA ITURRIAGO TORREGROSA</v>
          </cell>
          <cell r="BQ914" t="str">
            <v>TERMINADO</v>
          </cell>
          <cell r="BR914" t="str">
            <v>MASCULINO</v>
          </cell>
          <cell r="BS914" t="str">
            <v>Bogotá</v>
          </cell>
          <cell r="BT914" t="str">
            <v>Cl 147 No 17 -81</v>
          </cell>
          <cell r="BU914">
            <v>3153826135</v>
          </cell>
          <cell r="BV914" t="str">
            <v>dayro.a.castillo@gmail.com</v>
          </cell>
          <cell r="BW914">
            <v>31972</v>
          </cell>
          <cell r="BX914">
            <v>45247</v>
          </cell>
          <cell r="BY914">
            <v>36</v>
          </cell>
          <cell r="BZ914" t="str">
            <v>COMPENSAR</v>
          </cell>
          <cell r="CA914" t="str">
            <v>PROTECCION</v>
          </cell>
          <cell r="CB914" t="str">
            <v>POSITIVA</v>
          </cell>
          <cell r="CC914" t="str">
            <v>ING ELECTRONICA-ESP EN GERENCIA DE LA
PRODUCCION MEJORAMIENTO
CONTINUO</v>
          </cell>
          <cell r="CD914"/>
          <cell r="CE914"/>
          <cell r="CF914"/>
          <cell r="CG914"/>
          <cell r="CH914" t="str">
            <v>CO1.PCCNTR.4543229</v>
          </cell>
          <cell r="CI914"/>
          <cell r="CJ914"/>
          <cell r="CK914"/>
          <cell r="CL914"/>
          <cell r="CM914"/>
          <cell r="CN914"/>
          <cell r="CO914"/>
        </row>
        <row r="915">
          <cell r="C915">
            <v>952</v>
          </cell>
          <cell r="D915" t="str">
            <v>ADRES-CPS-952-2023</v>
          </cell>
          <cell r="E915" t="str">
            <v>CONTRATACION DIRECTA</v>
          </cell>
          <cell r="F915" t="str">
            <v>PRESTACION DE SERVICIOS PROFESIONALES</v>
          </cell>
          <cell r="G915" t="str">
            <v>INICIAL</v>
          </cell>
          <cell r="H915">
            <v>45204</v>
          </cell>
          <cell r="I915" t="str">
            <v>WENDY VANESSA MORENO LOPEZ</v>
          </cell>
          <cell r="J915" t="str">
            <v>CC</v>
          </cell>
          <cell r="K915">
            <v>1045522938</v>
          </cell>
          <cell r="M915" t="str">
            <v>Bogotá</v>
          </cell>
          <cell r="N915" t="str">
            <v>N</v>
          </cell>
          <cell r="O915" t="str">
            <v>N/A</v>
          </cell>
          <cell r="P915" t="str">
            <v>N/A</v>
          </cell>
          <cell r="Q915" t="str">
            <v>N/A</v>
          </cell>
          <cell r="R915">
            <v>45208</v>
          </cell>
          <cell r="S915">
            <v>45291</v>
          </cell>
          <cell r="T915">
            <v>83</v>
          </cell>
          <cell r="U915">
            <v>45291</v>
          </cell>
          <cell r="V915" t="str">
            <v>4 TP</v>
          </cell>
          <cell r="W915" t="str">
            <v>Prestar servicios profesionales a la Administradora de los Recursos del Sistema General de Seguridad Social en Salud- ADRES- en la organización y consolidación de la información obtenida de la verificación de la existencia y el funcionamiento de los equipos de salud territoriales en las Empresas Sociales del Estado - ESE y a las IPS indígenas de La Guajira de acuerdo con la estrategia de Atención Primaria en Salud en el marco del Estado de Emergencia Económica, Social y Ecológica declarado en el departamento de La Guajira mediante el Decreto 1085 del 2 de julio de 2023, así como en otras actividades de auditoría y análisis de la información requeridas por la Dirección Genera</v>
          </cell>
          <cell r="Y915">
            <v>1064</v>
          </cell>
          <cell r="Z915">
            <v>93151501</v>
          </cell>
          <cell r="AA915">
            <v>14809668</v>
          </cell>
          <cell r="AB915">
            <v>14809668</v>
          </cell>
          <cell r="AM915">
            <v>4936556</v>
          </cell>
          <cell r="AQ915" t="str">
            <v>N/A</v>
          </cell>
          <cell r="AR915">
            <v>882</v>
          </cell>
          <cell r="AS915">
            <v>45191</v>
          </cell>
          <cell r="AT915">
            <v>17276000</v>
          </cell>
          <cell r="AU915">
            <v>25423</v>
          </cell>
          <cell r="AV915">
            <v>45204</v>
          </cell>
          <cell r="AW915">
            <v>14809668</v>
          </cell>
          <cell r="AX915" t="str">
            <v>A-02-02-02-008-003-01</v>
          </cell>
          <cell r="AY915" t="str">
            <v>SERVICIOS DE CONSULTORÍA EN ADMINISTRACIÓN Y SERVICIOS DE GESTIÓN; SERVICIOS DE TECNOLOGÍA DE LA INFORMACIÓN</v>
          </cell>
          <cell r="AZ915" t="str">
            <v>SEGUROS DEL ESTADO</v>
          </cell>
          <cell r="BA915" t="str">
            <v>18-46-101020557</v>
          </cell>
          <cell r="BB915">
            <v>45204</v>
          </cell>
          <cell r="BC915" t="str">
            <v>CUMPLIMIENTO</v>
          </cell>
          <cell r="BD915">
            <v>25</v>
          </cell>
          <cell r="BE915">
            <v>3702417</v>
          </cell>
          <cell r="BF915">
            <v>45204</v>
          </cell>
          <cell r="BG915">
            <v>45208</v>
          </cell>
          <cell r="BH915">
            <v>45473</v>
          </cell>
          <cell r="BI915">
            <v>45205</v>
          </cell>
          <cell r="BJ915" t="str">
            <v>D. GENERAL</v>
          </cell>
          <cell r="BK915" t="str">
            <v>YASMIN CECILIA ESCAMILLA BADILLO</v>
          </cell>
          <cell r="BM915">
            <v>32769928</v>
          </cell>
          <cell r="BN915" t="str">
            <v>ASESORA</v>
          </cell>
          <cell r="BO915" t="str">
            <v>DIRECCION GENERAL</v>
          </cell>
          <cell r="BP915" t="str">
            <v>KELLY JHOANA ITURRIAGO TORREGROSA</v>
          </cell>
          <cell r="BQ915" t="str">
            <v>EN EJECUCION</v>
          </cell>
          <cell r="BR915" t="str">
            <v>FEMENINO</v>
          </cell>
          <cell r="CB915" t="str">
            <v>POSITIVA</v>
          </cell>
        </row>
        <row r="916">
          <cell r="C916">
            <v>632</v>
          </cell>
          <cell r="D916" t="str">
            <v>ADRES-CPS-632-2023</v>
          </cell>
          <cell r="E916" t="str">
            <v>CONTRATACION DIRECTA</v>
          </cell>
          <cell r="F916" t="str">
            <v>PRESTACION DE SERVICIOS DE APOYO A LA GESTION</v>
          </cell>
          <cell r="G916" t="str">
            <v>INICIAL</v>
          </cell>
          <cell r="H916">
            <v>45091</v>
          </cell>
          <cell r="I916" t="str">
            <v>WENDYS KLELIE RAMOS CONTRERAS</v>
          </cell>
          <cell r="J916" t="str">
            <v>CC</v>
          </cell>
          <cell r="K916">
            <v>39022882</v>
          </cell>
          <cell r="L916">
            <v>6</v>
          </cell>
          <cell r="N916" t="str">
            <v>N</v>
          </cell>
          <cell r="O916" t="str">
            <v>N/A</v>
          </cell>
          <cell r="P916" t="str">
            <v>N/A</v>
          </cell>
          <cell r="Q916" t="str">
            <v>N/A</v>
          </cell>
          <cell r="R916">
            <v>45093</v>
          </cell>
          <cell r="S916">
            <v>45291</v>
          </cell>
          <cell r="T916">
            <v>198</v>
          </cell>
          <cell r="U916">
            <v>45291</v>
          </cell>
          <cell r="V916" t="str">
            <v>15 TFTL/TL+4 ME O 6 SES+4 ME</v>
          </cell>
          <cell r="W91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1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916">
            <v>93151501</v>
          </cell>
          <cell r="AA916">
            <v>28339241</v>
          </cell>
          <cell r="AB916">
            <v>28339241</v>
          </cell>
          <cell r="AM916">
            <v>4048463</v>
          </cell>
          <cell r="AQ916" t="str">
            <v>N/A</v>
          </cell>
          <cell r="AR916">
            <v>688</v>
          </cell>
          <cell r="AS916">
            <v>45062</v>
          </cell>
          <cell r="AT916">
            <v>226713928</v>
          </cell>
          <cell r="AU916">
            <v>10150</v>
          </cell>
          <cell r="AV916">
            <v>45092</v>
          </cell>
          <cell r="AW916">
            <v>28339241</v>
          </cell>
          <cell r="AX916" t="str">
            <v>A-02-02-02-008-003-01</v>
          </cell>
          <cell r="AY916" t="str">
            <v>SERVICIOS DE CONSULTORÍA EN ADMINISTRACIÓN Y SERVICIOS DE GESTIÓN; SERVICIOS DE TECNOLOGÍA DE LA INFORMACIÓN</v>
          </cell>
          <cell r="AZ916" t="str">
            <v>SEGUROS DEL ESTADO</v>
          </cell>
          <cell r="BA916" t="str">
            <v>14-44-101184980</v>
          </cell>
          <cell r="BB916">
            <v>45091</v>
          </cell>
          <cell r="BC916" t="str">
            <v>CUMPLIMIENTO</v>
          </cell>
          <cell r="BD916">
            <v>25</v>
          </cell>
          <cell r="BE916">
            <v>7084810.25</v>
          </cell>
          <cell r="BF916">
            <v>45091</v>
          </cell>
          <cell r="BG916">
            <v>45092</v>
          </cell>
          <cell r="BH916">
            <v>45483</v>
          </cell>
          <cell r="BI916">
            <v>45093</v>
          </cell>
          <cell r="BJ916" t="str">
            <v>D. OTRAS PRESTACIONES</v>
          </cell>
          <cell r="BK916" t="str">
            <v>RODRIGO ALEXANDER MOLINA PALOMARES</v>
          </cell>
          <cell r="BL916"/>
          <cell r="BM916">
            <v>1078366565</v>
          </cell>
          <cell r="BN916" t="str">
            <v>GRUPO DE VALIDACIÓN DE RESULTADOS DE AUDITORÍA</v>
          </cell>
          <cell r="BP916" t="str">
            <v>ROSA ELIANA RODRIGUEZ BERNAL</v>
          </cell>
          <cell r="BQ916" t="str">
            <v>EN EJECUCION</v>
          </cell>
        </row>
        <row r="917">
          <cell r="C917">
            <v>724</v>
          </cell>
          <cell r="D917" t="str">
            <v>ADRES-CPS-724-2023</v>
          </cell>
          <cell r="E917" t="str">
            <v>CONTRATACION DIRECTA</v>
          </cell>
          <cell r="F917" t="str">
            <v>PRESTACION DE SERVICIOS PROFESIONALES</v>
          </cell>
          <cell r="G917" t="str">
            <v>INICIAL</v>
          </cell>
          <cell r="H917">
            <v>45084</v>
          </cell>
          <cell r="I917" t="str">
            <v>WILLIAM ALBERTO MENDOZA SANDOVAL</v>
          </cell>
          <cell r="J917" t="str">
            <v>CC</v>
          </cell>
          <cell r="K917">
            <v>1030600227</v>
          </cell>
          <cell r="L917">
            <v>1</v>
          </cell>
          <cell r="N917" t="str">
            <v>N</v>
          </cell>
          <cell r="O917" t="str">
            <v>N/A</v>
          </cell>
          <cell r="P917" t="str">
            <v>N/A</v>
          </cell>
          <cell r="Q917" t="str">
            <v>N/A</v>
          </cell>
          <cell r="R917">
            <v>45085</v>
          </cell>
          <cell r="S917">
            <v>45291</v>
          </cell>
          <cell r="T917">
            <v>206</v>
          </cell>
          <cell r="U917">
            <v>45291</v>
          </cell>
          <cell r="V917" t="str">
            <v>13 TP+25 MEP</v>
          </cell>
          <cell r="W917"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91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917">
            <v>93151501</v>
          </cell>
          <cell r="AA917">
            <v>41462296</v>
          </cell>
          <cell r="AB917">
            <v>41462296</v>
          </cell>
          <cell r="AM917">
            <v>5182787</v>
          </cell>
          <cell r="AQ917" t="str">
            <v>N/A</v>
          </cell>
          <cell r="AR917">
            <v>735</v>
          </cell>
          <cell r="AS917">
            <v>45065</v>
          </cell>
          <cell r="AT917">
            <v>1368255768</v>
          </cell>
          <cell r="AU917">
            <v>10068</v>
          </cell>
          <cell r="AV917">
            <v>45085</v>
          </cell>
          <cell r="AW917">
            <v>41462296</v>
          </cell>
          <cell r="AX917" t="str">
            <v>A-02-02-02-008-003-01</v>
          </cell>
          <cell r="AY917" t="str">
            <v>SERVICIOS DE CONSULTORÍA EN ADMINISTRACIÓN Y SERVICIOS DE GESTIÓN; SERVICIOS DE TECNOLOGÍA DE LA INFORMACIÓN</v>
          </cell>
          <cell r="AZ917" t="str">
            <v>SEGUROS DEL ESTADO</v>
          </cell>
          <cell r="BA917" t="str">
            <v>11-46-101037027</v>
          </cell>
          <cell r="BB917">
            <v>45084</v>
          </cell>
          <cell r="BC917" t="str">
            <v>CUMPLIMIENTO</v>
          </cell>
          <cell r="BD917">
            <v>25</v>
          </cell>
          <cell r="BE917">
            <v>10365574</v>
          </cell>
          <cell r="BF917">
            <v>45085</v>
          </cell>
          <cell r="BG917">
            <v>45085</v>
          </cell>
          <cell r="BH917">
            <v>45483</v>
          </cell>
          <cell r="BI917">
            <v>45085</v>
          </cell>
          <cell r="BJ917" t="str">
            <v>D. OTRAS PRESTACIONES</v>
          </cell>
          <cell r="BK917" t="str">
            <v>WILLIAM ENRIQUE TORRES RODRIGUEZ-JHAN PIERO CAMPOS CUELLAR RAD 20236400040153 A PARTIR DEL 20 DE JUNIO AL 11 DE JULIO DE 2023</v>
          </cell>
          <cell r="BL917"/>
          <cell r="BM917">
            <v>11275886</v>
          </cell>
          <cell r="BN917" t="str">
            <v>GRUPO DE VERIFICACION Y AUDITORIA DE CUENTAS</v>
          </cell>
          <cell r="BO917" t="str">
            <v>GESTOR DE OPERACIONES</v>
          </cell>
          <cell r="BP917" t="str">
            <v>JENNY CAROLINA GARCIA VARON</v>
          </cell>
          <cell r="BQ917" t="str">
            <v>EN EJECUCION</v>
          </cell>
        </row>
        <row r="918">
          <cell r="C918">
            <v>20</v>
          </cell>
          <cell r="D918" t="str">
            <v>ADRES-CPS-020-2023</v>
          </cell>
          <cell r="E918" t="str">
            <v>CONTRATACION DIRECTA</v>
          </cell>
          <cell r="F918" t="str">
            <v>PRESTACION DE SERVICIOS PROFESIONALES</v>
          </cell>
          <cell r="G918" t="str">
            <v>INICIAL</v>
          </cell>
          <cell r="H918">
            <v>44942</v>
          </cell>
          <cell r="I918" t="str">
            <v>KAREN LORENA RANGEL LOBO</v>
          </cell>
          <cell r="J918" t="str">
            <v>CC</v>
          </cell>
          <cell r="K918">
            <v>1098746521</v>
          </cell>
          <cell r="L918">
            <v>5</v>
          </cell>
          <cell r="M918" t="str">
            <v>Bogotá</v>
          </cell>
          <cell r="N918" t="str">
            <v>N</v>
          </cell>
          <cell r="O918" t="str">
            <v>N/A</v>
          </cell>
          <cell r="P918" t="str">
            <v>N/A</v>
          </cell>
          <cell r="Q918" t="str">
            <v>N/A</v>
          </cell>
          <cell r="R918">
            <v>44943</v>
          </cell>
          <cell r="S918">
            <v>45062</v>
          </cell>
          <cell r="T918">
            <v>119</v>
          </cell>
          <cell r="U918">
            <v>45062</v>
          </cell>
          <cell r="V918" t="str">
            <v>11 TP+E+11 MEP</v>
          </cell>
          <cell r="W918"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918"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918">
            <v>108</v>
          </cell>
          <cell r="Z918">
            <v>80121700</v>
          </cell>
          <cell r="AA918">
            <v>27904000</v>
          </cell>
          <cell r="AB918">
            <v>27904000</v>
          </cell>
          <cell r="AM918">
            <v>6976000</v>
          </cell>
          <cell r="AQ918" t="str">
            <v>N/A</v>
          </cell>
          <cell r="AR918">
            <v>396</v>
          </cell>
          <cell r="AS918">
            <v>44932</v>
          </cell>
          <cell r="AT918">
            <v>167424000</v>
          </cell>
          <cell r="AU918">
            <v>389</v>
          </cell>
          <cell r="AV918">
            <v>44943</v>
          </cell>
          <cell r="AW918">
            <v>27904000</v>
          </cell>
          <cell r="AX918" t="str">
            <v>A-02-02-02-008-002-01</v>
          </cell>
          <cell r="AY918" t="str">
            <v>SERVICIOS JURÍDICOS</v>
          </cell>
          <cell r="AZ918" t="str">
            <v>SEGUROS DEL ESTADO</v>
          </cell>
          <cell r="BA918" t="str">
            <v>33-46-101046165</v>
          </cell>
          <cell r="BB918">
            <v>44942</v>
          </cell>
          <cell r="BC918" t="str">
            <v>CUMPLIMIENTO</v>
          </cell>
          <cell r="BD918">
            <v>25</v>
          </cell>
          <cell r="BE918">
            <v>6976000</v>
          </cell>
          <cell r="BF918">
            <v>44942</v>
          </cell>
          <cell r="BG918">
            <v>44942</v>
          </cell>
          <cell r="BH918">
            <v>45260</v>
          </cell>
          <cell r="BI918">
            <v>44940</v>
          </cell>
          <cell r="BJ918" t="str">
            <v>O. ASESORA JURIDICA</v>
          </cell>
          <cell r="BK918" t="str">
            <v>JULIO EDUARDO RODRIGUEZ ALVARADO</v>
          </cell>
          <cell r="BM918">
            <v>1085251376</v>
          </cell>
          <cell r="BN918" t="str">
            <v>GRUPO DE ACCIONES CONSTITUCIONALES Y DE TUTELA</v>
          </cell>
          <cell r="BO918" t="str">
            <v>COORDINADOR</v>
          </cell>
          <cell r="BP918" t="str">
            <v>KELLY JHOANA ITURRIAGO TORREGROSA</v>
          </cell>
          <cell r="BQ918" t="str">
            <v>TERMINADO</v>
          </cell>
          <cell r="BR918" t="str">
            <v>FEMENINO</v>
          </cell>
          <cell r="BS918" t="str">
            <v>BUCARAMANGA</v>
          </cell>
          <cell r="BT918" t="str">
            <v xml:space="preserve">Av. Gonzalez Valencia No. 50-35 </v>
          </cell>
          <cell r="BU918"/>
          <cell r="BV918" t="str">
            <v>kaloren20@hotmail.com</v>
          </cell>
          <cell r="BW918">
            <v>34293</v>
          </cell>
          <cell r="BX918">
            <v>45247</v>
          </cell>
          <cell r="BY918">
            <v>29</v>
          </cell>
          <cell r="BZ918" t="str">
            <v>NUEVA EPS</v>
          </cell>
          <cell r="CA918" t="str">
            <v>COLPENSIONES</v>
          </cell>
          <cell r="CB918" t="str">
            <v>POSITIVA</v>
          </cell>
          <cell r="CC918" t="str">
            <v xml:space="preserve">ABOGADA-ESP EN DERECHO PUBLICO </v>
          </cell>
          <cell r="CH918" t="str">
            <v>CO1.PCCNTR.4398389</v>
          </cell>
        </row>
        <row r="919">
          <cell r="C919">
            <v>773</v>
          </cell>
          <cell r="D919" t="str">
            <v>ADRES-CPS-773-2023</v>
          </cell>
          <cell r="E919" t="str">
            <v>CONTRATACION DIRECTA</v>
          </cell>
          <cell r="F919" t="str">
            <v>PRESTACION DE SERVICIOS PROFESIONALES</v>
          </cell>
          <cell r="G919" t="str">
            <v>INICIAL</v>
          </cell>
          <cell r="H919">
            <v>45091</v>
          </cell>
          <cell r="I919" t="str">
            <v>WILLIAM MARROQUIN MANCERA</v>
          </cell>
          <cell r="J919" t="str">
            <v>CC</v>
          </cell>
          <cell r="K919">
            <v>79501966</v>
          </cell>
          <cell r="L919">
            <v>7</v>
          </cell>
          <cell r="N919" t="str">
            <v>N</v>
          </cell>
          <cell r="O919" t="str">
            <v>N/A</v>
          </cell>
          <cell r="P919" t="str">
            <v>N/A</v>
          </cell>
          <cell r="Q919" t="str">
            <v>N/A</v>
          </cell>
          <cell r="R919">
            <v>45093</v>
          </cell>
          <cell r="S919">
            <v>45291</v>
          </cell>
          <cell r="T919">
            <v>198</v>
          </cell>
          <cell r="U919">
            <v>45291</v>
          </cell>
          <cell r="V919" t="str">
            <v>13 TP+25 MEP</v>
          </cell>
          <cell r="W919"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919"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919">
            <v>93151501</v>
          </cell>
          <cell r="AA919">
            <v>41462296</v>
          </cell>
          <cell r="AB919">
            <v>41462296</v>
          </cell>
          <cell r="AM919">
            <v>5182787</v>
          </cell>
          <cell r="AQ919" t="str">
            <v>N/A</v>
          </cell>
          <cell r="AR919">
            <v>735</v>
          </cell>
          <cell r="AS919">
            <v>45065</v>
          </cell>
          <cell r="AT919">
            <v>1368255768</v>
          </cell>
          <cell r="AU919">
            <v>10133</v>
          </cell>
          <cell r="AV919">
            <v>45092</v>
          </cell>
          <cell r="AW919">
            <v>41462296</v>
          </cell>
          <cell r="AX919" t="str">
            <v>A-02-02-02-008-003-01</v>
          </cell>
          <cell r="AY919" t="str">
            <v>SERVICIOS DE CONSULTORÍA EN ADMINISTRACIÓN Y SERVICIOS DE GESTIÓN; SERVICIOS DE TECNOLOGÍA DE LA INFORMACIÓN</v>
          </cell>
          <cell r="AZ919" t="str">
            <v>SEGUROS DEL ESTADO</v>
          </cell>
          <cell r="BA919" t="str">
            <v>14-44101185085</v>
          </cell>
          <cell r="BB919">
            <v>45092</v>
          </cell>
          <cell r="BC919" t="str">
            <v>CUMPLIMIENTO</v>
          </cell>
          <cell r="BD919">
            <v>25</v>
          </cell>
          <cell r="BE919">
            <v>10365574</v>
          </cell>
          <cell r="BF919">
            <v>45091</v>
          </cell>
          <cell r="BG919">
            <v>45092</v>
          </cell>
          <cell r="BH919">
            <v>45483</v>
          </cell>
          <cell r="BI919">
            <v>45093</v>
          </cell>
          <cell r="BJ919" t="str">
            <v>D. OTRAS PRESTACIONES</v>
          </cell>
          <cell r="BK919" t="str">
            <v>RENA LISAG MORALES HERNANDEZ</v>
          </cell>
          <cell r="BL919"/>
          <cell r="BM919">
            <v>53139056</v>
          </cell>
          <cell r="BN919" t="str">
            <v>GRUPO DE GESTIÓN DE RECONOCIMIENTOS</v>
          </cell>
          <cell r="BO919" t="str">
            <v>GESTOR DE OPERACIONES</v>
          </cell>
          <cell r="BP919" t="str">
            <v>JENNY CAROLINA GARCIA VARON</v>
          </cell>
          <cell r="BQ919" t="str">
            <v>EN EJECUCION</v>
          </cell>
        </row>
        <row r="920">
          <cell r="C920">
            <v>372</v>
          </cell>
          <cell r="D920" t="str">
            <v>ADRES-CPS-372-2023</v>
          </cell>
          <cell r="E920" t="str">
            <v>CONTRATACION DIRECTA</v>
          </cell>
          <cell r="F920" t="str">
            <v>PRESTACION DE SERVICIOS PROFESIONALES</v>
          </cell>
          <cell r="G920" t="str">
            <v>INICIAL</v>
          </cell>
          <cell r="H920">
            <v>44967</v>
          </cell>
          <cell r="I920" t="str">
            <v>ANGIE SOFIA QUIÑONES VELASCO</v>
          </cell>
          <cell r="J920" t="str">
            <v>CC</v>
          </cell>
          <cell r="K920">
            <v>1101179254</v>
          </cell>
          <cell r="L920">
            <v>0</v>
          </cell>
          <cell r="M920" t="str">
            <v>Bogotá</v>
          </cell>
          <cell r="N920" t="str">
            <v>N</v>
          </cell>
          <cell r="O920" t="str">
            <v>N/A</v>
          </cell>
          <cell r="P920" t="str">
            <v>N/A</v>
          </cell>
          <cell r="Q920" t="str">
            <v>N/A</v>
          </cell>
          <cell r="R920">
            <v>44970</v>
          </cell>
          <cell r="S920">
            <v>45089</v>
          </cell>
          <cell r="T920">
            <v>119</v>
          </cell>
          <cell r="U920">
            <v>45089</v>
          </cell>
          <cell r="V920" t="str">
            <v>14 TP</v>
          </cell>
          <cell r="W920" t="str">
            <v>Prestar servicios profesionales a la Dirección de Otras Prestaciones de la ADRES en las actividades administrativas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20" t="str">
            <v>1. Realizar las actividades administrativas relacionadas con la revisión y validación de los soportes e información que permitan determinar la calidad de los resultados de auditoría de las cuentas tramitadas directamente por la ADRES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 2. Elaborar o ajustar los documentos administrativos propios de la validación de los resultados de auditoría, tales como manuales, procedimientos, entre otros, de cuentas por servicios y tecnologías en salud no financiadas con la UPC o con presupuestos máximos, reclamaciones de servicios médicos, indemnizaciones y gastos derivados de accidentes de tránsito, eventos catastróficos de origen natural, eventos terroristas y demás eventos aprobados por el Ministerio de Salud y Protección Social; lo anterior, conforme a lo establecido en la normatividad y manuales vigentes. 3. Realizar el análisis, verificación y cruce de información de las fuentes internas y externas involucradas en el proceso de revisión de calidad de los resultados de auditoría de las cuentas tramitadas directamente por la Entidad o por los terceros contratados para atender las solicitudes por servicios y tecnologías en salud no financiadas por la UPC, así como las solicitudes de reclamaciones por eventos catastróficos de origen natural, terroristas y accidentes de tránsito. 4. Apoyar en la ejecución de las diferentes actividades inherentes al manejo, preparación y consolidación de la información y documentación que se utiliza en las diferentes etapas del proceso de verificación de los resultados de auditoría a las cuentas por servicios y tecnologías no financiados con la UPC y reclamaciones que sean tramitadas por los terceros contratados o directamente por la Entidad. 5. Preparar las presentaciones e información administrativa necesaria en las reuniones de entendimiento, conciliaciones, capacitaciones, solicitudes y demás situaciones que lo ameriten de conformidad con el objeto del contrato 6. Proyectar respuestas a peticiones y organizar la información correspondiente a los recobros y reclamaciones asociados al resultado de los paquetes auditados y certificados para los respectivos análisis de los informes que requiera la ADRES y otros organismos que le sean asignados en virtud del objeto del contrato. 7. Registrar los resultados de las tareas adelantadas, en las herramientas de sistemas y/o formatos aplicables, de acuerdo con los alcances e instrucciones definidas por el supervisor del contrato y/o la respectiva Coordinación de Grupo en el marco del desarrollo del objeto del contrato. 8. Apoyar las actividades administrativas relacionadas con la planeación institucional de la DOP en el marco del desarrollo del objeto del contrato 9. Asistir oportunamente a todas las reuniones y/o mesas de trabajo programadas de manera presencial y/o virtual convocadas por el supervisor del contrato y de conformidad con el objeto del contrato. 10. Las demás actividades que se deriven del objeto y naturaleza del contrato, que para el efecto le asigne el supervisor del contrato</v>
          </cell>
          <cell r="Y920">
            <v>575</v>
          </cell>
          <cell r="Z920">
            <v>93151501</v>
          </cell>
          <cell r="AA920">
            <v>17046168</v>
          </cell>
          <cell r="AB920">
            <v>17046168</v>
          </cell>
          <cell r="AC920"/>
          <cell r="AD920"/>
          <cell r="AE920"/>
          <cell r="AF920"/>
          <cell r="AG920"/>
          <cell r="AH920"/>
          <cell r="AI920"/>
          <cell r="AJ920"/>
          <cell r="AK920"/>
          <cell r="AL920"/>
          <cell r="AM920">
            <v>4261542</v>
          </cell>
          <cell r="AN920"/>
          <cell r="AO920"/>
          <cell r="AP920"/>
          <cell r="AQ920" t="str">
            <v>N/A</v>
          </cell>
          <cell r="AR920">
            <v>454</v>
          </cell>
          <cell r="AS920">
            <v>44936</v>
          </cell>
          <cell r="AT920">
            <v>17046168</v>
          </cell>
          <cell r="AU920">
            <v>2562</v>
          </cell>
          <cell r="AV920">
            <v>44970</v>
          </cell>
          <cell r="AW920">
            <v>17046168</v>
          </cell>
          <cell r="AX920" t="str">
            <v>A-02-02-02-008-003-01</v>
          </cell>
          <cell r="AY920" t="str">
            <v>SERVICIOS DE CONSULTORÍA EN ADMINISTRACIÓN Y SERVICIOS DE GESTIÓN; SERVICIOS DE TECNOLOGÍA DE LA INFORMACIÓN</v>
          </cell>
          <cell r="AZ920" t="str">
            <v>ASEGURADORA SOLIDARIA DE COLOMBIA</v>
          </cell>
          <cell r="BA920" t="str">
            <v>380 47 994000132110</v>
          </cell>
          <cell r="BB920">
            <v>44970</v>
          </cell>
          <cell r="BC920" t="str">
            <v>CUMPLIMIENTO</v>
          </cell>
          <cell r="BD920">
            <v>25</v>
          </cell>
          <cell r="BE920">
            <v>4261542</v>
          </cell>
          <cell r="BF920">
            <v>44967</v>
          </cell>
          <cell r="BG920">
            <v>44970</v>
          </cell>
          <cell r="BH920">
            <v>45278</v>
          </cell>
          <cell r="BI920">
            <v>44968</v>
          </cell>
          <cell r="BJ920" t="str">
            <v>D. OTRAS PRESTACIONES</v>
          </cell>
          <cell r="BK920" t="str">
            <v>CAMILO ANDRES PLAZAS VELOZA-RODRIGO ALEXANDER MOLINA PALOMARES RAD 20231450019843 DEL 14 DE ABRIL AL 7 DE MAYO DE 2023</v>
          </cell>
          <cell r="BL920"/>
          <cell r="BM920">
            <v>4151998</v>
          </cell>
          <cell r="BN920" t="str">
            <v>GRUPO DE VERIFICACIÓN Y AUDITORÍA DE CUENTAS</v>
          </cell>
          <cell r="BO920" t="str">
            <v>GESTOR DE OPERACIONES</v>
          </cell>
          <cell r="BP920" t="str">
            <v>DIANA CAROLINA BONILLA RODRIGUEZ</v>
          </cell>
          <cell r="BQ920" t="str">
            <v>TERMINADO</v>
          </cell>
          <cell r="BR920" t="str">
            <v>FEMENINO</v>
          </cell>
          <cell r="BS920" t="str">
            <v>Puente Nacional</v>
          </cell>
          <cell r="BT920" t="str">
            <v>Cl 14 A No 3-16</v>
          </cell>
          <cell r="BU920">
            <v>3208076879</v>
          </cell>
          <cell r="BV920" t="str">
            <v>sofiaquinones547@gmail.com</v>
          </cell>
          <cell r="BW920">
            <v>36292</v>
          </cell>
          <cell r="BX920">
            <v>45247</v>
          </cell>
          <cell r="BY920">
            <v>24</v>
          </cell>
          <cell r="BZ920" t="str">
            <v>SANITAS</v>
          </cell>
          <cell r="CA920" t="str">
            <v>PORVENIR</v>
          </cell>
          <cell r="CB920" t="str">
            <v>POSITIVA</v>
          </cell>
          <cell r="CC920" t="str">
            <v>TRABAJADORA SOCIAL</v>
          </cell>
          <cell r="CD920"/>
          <cell r="CE920"/>
          <cell r="CF920"/>
          <cell r="CG920"/>
          <cell r="CH920" t="str">
            <v>CO1.PCCNTR.4601262</v>
          </cell>
          <cell r="CI920"/>
          <cell r="CJ920"/>
          <cell r="CK920"/>
          <cell r="CL920"/>
          <cell r="CM920"/>
          <cell r="CN920"/>
          <cell r="CO920"/>
        </row>
        <row r="921">
          <cell r="C921">
            <v>922</v>
          </cell>
          <cell r="D921" t="str">
            <v>ADRES-CPS-922-2023</v>
          </cell>
          <cell r="E921" t="str">
            <v>CONTRATACION DIRECTA</v>
          </cell>
          <cell r="F921" t="str">
            <v>PRESTACION DE SERVICIOS PROFESIONALES</v>
          </cell>
          <cell r="G921" t="str">
            <v>INICIAL</v>
          </cell>
          <cell r="H921">
            <v>45140</v>
          </cell>
          <cell r="I921" t="str">
            <v>WILLY DAVID CALDERON CAMARGO</v>
          </cell>
          <cell r="J921" t="str">
            <v>CC</v>
          </cell>
          <cell r="K921">
            <v>80771638</v>
          </cell>
          <cell r="L921">
            <v>7</v>
          </cell>
          <cell r="M921" t="str">
            <v>Bogotá</v>
          </cell>
          <cell r="N921" t="str">
            <v>N</v>
          </cell>
          <cell r="O921" t="str">
            <v>N/A</v>
          </cell>
          <cell r="P921" t="str">
            <v>N/A</v>
          </cell>
          <cell r="Q921" t="str">
            <v>N/A</v>
          </cell>
          <cell r="R921">
            <v>45141</v>
          </cell>
          <cell r="S921">
            <v>45291</v>
          </cell>
          <cell r="T921">
            <v>150</v>
          </cell>
          <cell r="U921">
            <v>45291</v>
          </cell>
          <cell r="V921" t="str">
            <v>14 TP</v>
          </cell>
          <cell r="W921" t="str">
            <v>Prestar servicios profesionales para el desarrollo de las actividades relacionadas con la estrategia de comunicación digital y de redes sociales de la ADRES</v>
          </cell>
          <cell r="X921" t="str">
            <v>1. Realizar las actividades relacionadas con la gestión de las redes sociales de la ADRES, incluyendo su actualización y seguimiento conforme a la estrategia de comunicación de la entidad. 2. Estructurar campañas y contenidos de comunicación digital para empoderar la gestión de la ADRES. 3. Tramitar y gestionar las solicitudes y peticiones que realice la ciudadanía a través de las redes sociales, de acuerdo con el proceso institucional establecido y proyectar la respuesta al requerimiento. 4. Elaborar y presentar informes de seguimiento que reflejen el comportamiento de los indicadores y los logros obtenidos en el desarrollo de la campañas y gestión de redes sociales de la ADRES. 5. Realizar el cubrimiento de eventos e intervenciones de la dirección general y otros directivos de la entidad cuando sea requerido por la Dirección General. 6. Asistir a las reuniones y demás eventos (presenciales y/o virtuales) que convoquen las diferentes áreas de la ADRES. 7. Las demás que se deriven del objeto y naturaleza del contrato.</v>
          </cell>
          <cell r="Z921">
            <v>80111620</v>
          </cell>
          <cell r="AA921">
            <v>27257988</v>
          </cell>
          <cell r="AB921">
            <v>27257988</v>
          </cell>
          <cell r="AM921">
            <v>4542998</v>
          </cell>
          <cell r="AQ921" t="str">
            <v>N/A</v>
          </cell>
          <cell r="AR921">
            <v>848</v>
          </cell>
          <cell r="AS921">
            <v>45131</v>
          </cell>
          <cell r="AT921">
            <v>27257988</v>
          </cell>
          <cell r="AU921">
            <v>15435</v>
          </cell>
          <cell r="AV921">
            <v>45141</v>
          </cell>
          <cell r="AW921">
            <v>27257988</v>
          </cell>
          <cell r="AX921" t="str">
            <v>A-02-02-02-008-003-01</v>
          </cell>
          <cell r="AY921" t="str">
            <v>SERVICIOS DE CONSULTORÍA EN ADMINISTRACIÓN Y SERVICIOS DE GESTIÓN; SERVICIOS DE TECNOLOGÍA DE LA INFORMACIÓN</v>
          </cell>
          <cell r="AZ921" t="str">
            <v>ASEGURADORA SOLIDARIA DE COLOMBIA</v>
          </cell>
          <cell r="BA921" t="str">
            <v>380-47-994000137262-0</v>
          </cell>
          <cell r="BB921">
            <v>45140</v>
          </cell>
          <cell r="BC921" t="str">
            <v>CUMPLIMIENTO</v>
          </cell>
          <cell r="BD921">
            <v>25</v>
          </cell>
          <cell r="BE921">
            <v>6814497</v>
          </cell>
          <cell r="BF921">
            <v>45140</v>
          </cell>
          <cell r="BG921">
            <v>45140</v>
          </cell>
          <cell r="BH921">
            <v>45477</v>
          </cell>
          <cell r="BI921">
            <v>45141</v>
          </cell>
          <cell r="BJ921" t="str">
            <v>DIRECCION GENERAL</v>
          </cell>
          <cell r="BK921" t="str">
            <v>SONIA ALEJANDRA PERDOMO ARIAS</v>
          </cell>
          <cell r="BM921">
            <v>39576006</v>
          </cell>
          <cell r="BN921" t="str">
            <v>DIRECCION GENERAL</v>
          </cell>
          <cell r="BO921" t="str">
            <v>ASESOR</v>
          </cell>
          <cell r="BP921" t="str">
            <v>JENNY CAROLINA GARCIA VARON</v>
          </cell>
          <cell r="BQ921" t="str">
            <v>EN EJECUCION</v>
          </cell>
          <cell r="BR921" t="str">
            <v>MASCULINO</v>
          </cell>
          <cell r="BS921" t="str">
            <v>Bogotá</v>
          </cell>
          <cell r="BT921" t="str">
            <v>Cll 152b 72 91</v>
          </cell>
          <cell r="BU921" t="str">
            <v> 3187352429</v>
          </cell>
          <cell r="BV921" t="str">
            <v>davidcamucm@gmail.com</v>
          </cell>
          <cell r="BW921">
            <v>31143</v>
          </cell>
          <cell r="BX921">
            <v>45247</v>
          </cell>
          <cell r="BY921">
            <v>38</v>
          </cell>
          <cell r="BZ921" t="str">
            <v>SURA</v>
          </cell>
          <cell r="CA921" t="str">
            <v>COLFONDOS</v>
          </cell>
          <cell r="CB921" t="str">
            <v>POSITIVA</v>
          </cell>
          <cell r="CC921" t="str">
            <v>COMUNICACION SOCIAL Y PERIODISMO</v>
          </cell>
        </row>
        <row r="922">
          <cell r="C922">
            <v>376</v>
          </cell>
          <cell r="D922" t="str">
            <v>ADRES-CPS-376-2023</v>
          </cell>
          <cell r="E922" t="str">
            <v>CONTRATACION DIRECTA</v>
          </cell>
          <cell r="F922" t="str">
            <v>PRESTACION DE SERVICIOS PROFESIONALES</v>
          </cell>
          <cell r="G922" t="str">
            <v>INICIAL</v>
          </cell>
          <cell r="H922">
            <v>44971</v>
          </cell>
          <cell r="I922" t="str">
            <v>ANY ALEXANDRA BUSTILLO GONZALEZ</v>
          </cell>
          <cell r="J922" t="str">
            <v>CC</v>
          </cell>
          <cell r="K922">
            <v>1102232459</v>
          </cell>
          <cell r="L922">
            <v>3</v>
          </cell>
          <cell r="M922" t="str">
            <v>Bogotá</v>
          </cell>
          <cell r="N922" t="str">
            <v>N</v>
          </cell>
          <cell r="O922" t="str">
            <v>N/A</v>
          </cell>
          <cell r="P922" t="str">
            <v>N/A</v>
          </cell>
          <cell r="Q922" t="str">
            <v>N/A</v>
          </cell>
          <cell r="R922">
            <v>44973</v>
          </cell>
          <cell r="S922">
            <v>45092</v>
          </cell>
          <cell r="T922">
            <v>119</v>
          </cell>
          <cell r="U922">
            <v>45092</v>
          </cell>
          <cell r="V922" t="str">
            <v>11 TP+E+11 MEP</v>
          </cell>
          <cell r="W922"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922"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922">
            <v>153</v>
          </cell>
          <cell r="Z922">
            <v>80121706</v>
          </cell>
          <cell r="AA922">
            <v>27904000</v>
          </cell>
          <cell r="AB922">
            <v>27904000</v>
          </cell>
          <cell r="AC922"/>
          <cell r="AD922"/>
          <cell r="AE922"/>
          <cell r="AF922"/>
          <cell r="AG922"/>
          <cell r="AH922"/>
          <cell r="AI922"/>
          <cell r="AJ922"/>
          <cell r="AK922"/>
          <cell r="AL922"/>
          <cell r="AM922">
            <v>6976000</v>
          </cell>
          <cell r="AN922"/>
          <cell r="AO922"/>
          <cell r="AP922"/>
          <cell r="AQ922" t="str">
            <v>N/A</v>
          </cell>
          <cell r="AR922">
            <v>570</v>
          </cell>
          <cell r="AS922">
            <v>44960</v>
          </cell>
          <cell r="AT922">
            <v>111616000</v>
          </cell>
          <cell r="AU922">
            <v>2567</v>
          </cell>
          <cell r="AV922">
            <v>44972</v>
          </cell>
          <cell r="AW922">
            <v>27904000</v>
          </cell>
          <cell r="AX922" t="str">
            <v>A-02-02-02-008-002-01</v>
          </cell>
          <cell r="AY922" t="str">
            <v>SERVICIOS JURÍDICOS</v>
          </cell>
          <cell r="AZ922" t="str">
            <v>SEGUROS DEL ESTADO</v>
          </cell>
          <cell r="BA922" t="str">
            <v>21-46-101062880</v>
          </cell>
          <cell r="BB922">
            <v>44971</v>
          </cell>
          <cell r="BC922" t="str">
            <v>CUMPLIMIENTO</v>
          </cell>
          <cell r="BD922">
            <v>25</v>
          </cell>
          <cell r="BE922">
            <v>6976000</v>
          </cell>
          <cell r="BF922">
            <v>44971</v>
          </cell>
          <cell r="BG922">
            <v>44972</v>
          </cell>
          <cell r="BH922">
            <v>45278</v>
          </cell>
          <cell r="BI922">
            <v>44973</v>
          </cell>
          <cell r="BJ922" t="str">
            <v>O. ASESORA JURIDICA</v>
          </cell>
          <cell r="BK922" t="str">
            <v>YEIMY JOHANA AFRICANO MARTINEZ</v>
          </cell>
          <cell r="BL922"/>
          <cell r="BM922">
            <v>1026270498</v>
          </cell>
          <cell r="BN922" t="str">
            <v>GRUPO PREJUDICIAL</v>
          </cell>
          <cell r="BO922" t="str">
            <v>GESTOR DE OPERACIONES</v>
          </cell>
          <cell r="BP922" t="str">
            <v>JUAN CAMILO MARTINEZ RODRIGUEZ</v>
          </cell>
          <cell r="BQ922" t="str">
            <v>TERMINADO</v>
          </cell>
          <cell r="BR922" t="str">
            <v>FEMENINO</v>
          </cell>
          <cell r="BS922" t="str">
            <v>Bogotá</v>
          </cell>
          <cell r="BT922" t="str">
            <v>Cra 73 - 49A 18</v>
          </cell>
          <cell r="BU922">
            <v>3023761137</v>
          </cell>
          <cell r="BV922" t="str">
            <v>anybg43@gmail.com</v>
          </cell>
          <cell r="BW922">
            <v>34451</v>
          </cell>
          <cell r="BX922">
            <v>45247</v>
          </cell>
          <cell r="BY922">
            <v>29</v>
          </cell>
          <cell r="BZ922" t="str">
            <v>SANITAS</v>
          </cell>
          <cell r="CA922" t="str">
            <v>PORVENIR</v>
          </cell>
          <cell r="CB922" t="str">
            <v>POSITIVA</v>
          </cell>
          <cell r="CC922" t="str">
            <v>ABOGADA-ESP EN DERECHO
ADMINISTRATIVO</v>
          </cell>
          <cell r="CD922"/>
          <cell r="CE922"/>
          <cell r="CF922"/>
          <cell r="CG922"/>
          <cell r="CH922" t="str">
            <v>CO1.PCCNTR.4620723</v>
          </cell>
          <cell r="CI922"/>
          <cell r="CJ922"/>
          <cell r="CK922"/>
          <cell r="CL922"/>
          <cell r="CM922"/>
          <cell r="CN922"/>
          <cell r="CO922"/>
        </row>
        <row r="923">
          <cell r="C923">
            <v>958</v>
          </cell>
          <cell r="D923" t="str">
            <v>ADRES-CPS-958-2023</v>
          </cell>
          <cell r="E923" t="str">
            <v>CONTRATACION DIRECTA</v>
          </cell>
          <cell r="F923" t="str">
            <v>PRESTACION DE SERVICIOS DE APOYO A LA GESTION</v>
          </cell>
          <cell r="G923" t="str">
            <v>INICIAL</v>
          </cell>
          <cell r="H923">
            <v>45204</v>
          </cell>
          <cell r="I923" t="str">
            <v>WILSON FERNEY GUERRERO RUIZ</v>
          </cell>
          <cell r="J923" t="str">
            <v>CC</v>
          </cell>
          <cell r="K923">
            <v>1018482261</v>
          </cell>
          <cell r="M923" t="str">
            <v>Bogotá</v>
          </cell>
          <cell r="N923" t="str">
            <v>N</v>
          </cell>
          <cell r="O923" t="str">
            <v>N/A</v>
          </cell>
          <cell r="P923" t="str">
            <v>N/A</v>
          </cell>
          <cell r="Q923" t="str">
            <v>N/A</v>
          </cell>
          <cell r="R923">
            <v>45209</v>
          </cell>
          <cell r="S923">
            <v>45291</v>
          </cell>
          <cell r="T923">
            <v>82</v>
          </cell>
          <cell r="U923">
            <v>45291</v>
          </cell>
          <cell r="V923" t="str">
            <v>14A</v>
          </cell>
          <cell r="W923" t="str">
            <v>Apoyar técnicamente a la Dirección de Gestión de Tecnologías de Información y Comunicaciones en la atención de los requerimientos e incidentes de baja y media complejidad de los servicios de tecnología asociados a los escritorios de los trabajadores de la entidad</v>
          </cell>
          <cell r="X923" t="str">
            <v>1. Acompañar técnicamente a la DGTIC en las actividades de instalación, solución de incidentes y Catálogo
de los servicios ofrecidos por esta Dirección a los usuarios de la entidad.
2. Asistir técnicamente a la DGTIC en los requerimientos de los servicios de TI asociados a las estaciones
de trabajo de los usuarios de las dependencias de la Entidad.
3. Apoyar a la gestión de los servicios TI registrados en el catálogo de servicios y la mesa de servicios de
acuerdo con las asignaciones realizadas y dentro de los ANS establecidos en el procedimiento de gestión
de requerimientos.
4. Acompañar técnicamente a la DGTIC en las tareas asociadas al monitoreo de los activos de TI que le
sean asignados en el procedimiento de gestión de requerimientos y que indique el supervisor del contrato.
5. Escalar de manera oportuna los incidentes, eventos o solicitudes de servicio que no puedan ser resueltos
en primer nivel de acuerdo con las políticas y ANS establecidos por el procedimiento de gestión de
requerimientos de la Dirección de Gestión de Tecnologías de Información y Comunicaciones y la atención
de los casos de primer nivel.
6. Mantener comunicación con el usuario para informarle acerca de su requerimiento o incidente,
documentar y llevar un inventario de los incidentes y requerimientos presentados.
7. Asistir técnicamente a la DGTIC en los requerimientos e incidentes de los servicios y activos de TI
asignados dentro de los tiempos establecidos en los ANS y registrar en la herramienta de la mesa de
servicios todas las actividades realizadas para dar la solución o escalar los casos asignados.
8. Conocer y cumplir los procesos y procedimientos establecidos en la Dirección de Gestión de Tecnologías
de la Información y las Comunicaciones para el desarrollo de sus obligaciones contractuales.
9. Participar activamente en las actividades relacionadas con la gestión de los inventarios de los activos de
TI asociados con los equipos y software que se encuentren en operación.
10. Asistir a la DGTIC en el monitoreo del cumplimiento por parte de los usuarios de la Entidad de las políticas
de seguridad de información implementadas y registrar en la mesa de servicios los eventos en los que
detecte alguna situación atípica de las mismas, en relación con los servicios de TI asignados.
11. Atender los requerimientos de la ADRES para dar solución a los incidentes que se presenten en los
activos de TI de manera presencial o remota que se necesiten de manera urgente y extraordinaria.
12. Las demás actividades que se deriven del objeto y naturaleza del contrato, que para el efecto le designe
la Entidad.</v>
          </cell>
          <cell r="Z923" t="str">
            <v>81111500
81111700</v>
          </cell>
          <cell r="AA923">
            <v>19091496</v>
          </cell>
          <cell r="AB923">
            <v>19091496</v>
          </cell>
          <cell r="AM923">
            <v>4772874</v>
          </cell>
          <cell r="AQ923" t="str">
            <v>N/A</v>
          </cell>
          <cell r="AR923">
            <v>884</v>
          </cell>
          <cell r="AT923">
            <v>19091496</v>
          </cell>
          <cell r="AU923">
            <v>25427</v>
          </cell>
          <cell r="AV923">
            <v>45205</v>
          </cell>
          <cell r="AW923">
            <v>19091496</v>
          </cell>
          <cell r="AX923" t="str">
            <v>A-02-02-02-008-003-01</v>
          </cell>
          <cell r="AY923" t="str">
            <v>SERVICIOS DE CONSULTORÍA EN ADMINISTRACIÓN Y SERVICIOS DE GESTIÓN; SERVICIOS DE TECNOLOGÍA DE LA INFORMACIÓN</v>
          </cell>
          <cell r="AZ923" t="str">
            <v>MUNDIAL DE SEGUROS</v>
          </cell>
          <cell r="BA923" t="str">
            <v>11-44-101209321</v>
          </cell>
          <cell r="BB923">
            <v>45209</v>
          </cell>
          <cell r="BC923" t="str">
            <v>CUMPLIMIENTO</v>
          </cell>
          <cell r="BD923">
            <v>25</v>
          </cell>
          <cell r="BE923">
            <v>4772874</v>
          </cell>
          <cell r="BF923">
            <v>45208</v>
          </cell>
          <cell r="BG923">
            <v>45209</v>
          </cell>
          <cell r="BH923">
            <v>45473</v>
          </cell>
          <cell r="BJ923" t="str">
            <v>D. GESTION TECNOLOGIAS DE LA INFORMACION Y COMUNICACIONES</v>
          </cell>
          <cell r="BK923" t="str">
            <v>CARLOS ANDRES RUIZ ROMERO</v>
          </cell>
          <cell r="BN923" t="str">
            <v>GESTOR DE OPERACIONES</v>
          </cell>
          <cell r="BO923" t="str">
            <v>D. GESTION TECNOLOGIAS DE LA INFORMACION Y COMUNICACIONES</v>
          </cell>
          <cell r="BP923" t="str">
            <v>JENNY CAROLINA GARCIA VARON</v>
          </cell>
          <cell r="BQ923" t="str">
            <v>EN EJECUCION</v>
          </cell>
          <cell r="BR923" t="str">
            <v>MASCULINO</v>
          </cell>
        </row>
        <row r="924">
          <cell r="C924">
            <v>44</v>
          </cell>
          <cell r="D924" t="str">
            <v>ADRES-CPS-044-2023</v>
          </cell>
          <cell r="E924" t="str">
            <v>CONTRATACION DIRECTA</v>
          </cell>
          <cell r="F924" t="str">
            <v>PRESTACION DE SERVICIOS PROFESIONALES</v>
          </cell>
          <cell r="G924" t="str">
            <v>INICIAL</v>
          </cell>
          <cell r="H924">
            <v>44944</v>
          </cell>
          <cell r="I924" t="str">
            <v>ESTEFFANY PAOLA TABOADA REDONDO</v>
          </cell>
          <cell r="J924" t="str">
            <v>CC</v>
          </cell>
          <cell r="K924">
            <v>1102857798</v>
          </cell>
          <cell r="L924">
            <v>8</v>
          </cell>
          <cell r="M924" t="str">
            <v>Bogotá</v>
          </cell>
          <cell r="N924" t="str">
            <v>N</v>
          </cell>
          <cell r="O924" t="str">
            <v>N/A</v>
          </cell>
          <cell r="P924" t="str">
            <v>N/A</v>
          </cell>
          <cell r="Q924" t="str">
            <v>N/A</v>
          </cell>
          <cell r="R924">
            <v>44946</v>
          </cell>
          <cell r="S924">
            <v>45065</v>
          </cell>
          <cell r="T924">
            <v>119</v>
          </cell>
          <cell r="U924">
            <v>45065</v>
          </cell>
          <cell r="V924" t="str">
            <v>11 TP+E+11 MEP</v>
          </cell>
          <cell r="W924" t="str">
            <v>Prestar servicios profesionales para ejercer la representación prejudicial. proyección de recursos. contestaciones a peticiones y reclamaciones administrativas donde resulte necesario el pronunciamiento de la Administradora de los Recursos del Sistema General de Seguridad Social en Salud – ADRES o del entonces FOSYGA</v>
          </cell>
          <cell r="X924" t="str">
            <v>1. Ejercer la representación extrajudicial de la ADRES dentro de los términos legales. para lo
cual deberá garantizar la elaboración de fichas sobre los asuntos asignados en reparto dentro
de los quince (15) días hábiles a su designación.
2. Radicar los poderes de las diligencias prejudiciales ante el Ministerio Público.
Superintendencia o centro de conciliación con mínimo tres (3) días hábiles de antelación. salvo
que la citación se haya efectuado sobre el tiempo. evento en el cual debe reposar la prueba
de ello.
3. Interponer en oportunidad los recursos necesarios. tras validar que se admite una conciliación
en la cual exista falta de competencia territorial u otra causal que permita el saneamiento del
asunto a su cargo.
4. Gestionar ante las direcciones competentes y por los medios dispuestos por la entidad. las
diversas pruebas y soportes que ostenten la condición de útiles. necesarios y conducentes
para el análisis de los casos puestos a su consideración y efectuar los requerimientos de
insistencia que resulten necesarios.
5. Revisar dentro de los tres (3) días hábiles siguientes al reparto directo de fichas judiciales. el
cumplimiento de los requisitos y soportes. en aras de determinar la viabilidad de realización
de la ficha o adelantar la devolución correspondiente al apoderado de representación judicial.
6. Diligenciar en la base de reparto dispuesta por la supervisión. la actuación adelantada en cada
caso indicando la fecha respectiva de gestión.
7. Proyectar las respuestas a las peticiones de autoridades administrativas y/o personas
naturales o jurídicas. relacionados con los temas de competencia de la ADRES. siempre y
cuando estas no sean competencia de otro grupo o no pertenezcan a un proceso judicial
notificado y asignado a un apoderado de la entidad.
8. Exponer en el marco del Comité de Conciliación o pre-comité. las fichas de conciliación en las
que conste el análisis jurídico para los procesos judiciales o solicitudes de conciliación que
requieran el pronunciamiento de esta instancia. de conformidad con el reglamento interno.
9. Verificar. atender y garantizar la asistencia a las audiencias de conciliación prejudicial que se
alleguen a la ADRES por parte de la Procuraduría General de la Nación. centros de arbitraje y conciliación. la Superintendencia nacional de Salud y/o la Agencia Nacional de Defensa
Jurídica del Estado.
10. Dar respuesta a las reclamaciones administrativas radicadas ante la entidad. dentro de los
términos legales establecidos.
11. Actualizar. mantener y custodiar los expedientes digitales sobre las conciliaciones que se tiene
a cargo. donde deben reposar todas las actuaciones surtidas. desde la asignación. solicitud
de pruebas. respuesta. elaboración de ficha. una carpeta de correcciones y hasta la
culminación en ekogui. certificaciones de secretaría técnica y acta de audiencia) Para tal
efecto se debe remitir con el informe de gestión el enlace contentivo de la ubicación de los
expedientes.
12. Entregar una base de datos contentiva de las conciliaciones asignadas mensualmente. donde
se identifique cuáles han tenido audiencia. cuáles tienen audiencia programada y su fecha.
cuáles no fueron convocados en el mes y cuáles superan los 5 meses o el término que
legalmente se disponga para considerar que esta fue fallida y es susceptible de cierre.
13. Elaborar y sustentar las fichas de repetición que sean entregadas por el Grupo de
representación judicial para estudio dentro de los términos de ley.
14. Apoyar la elaboración de recursos de reposición y en subsidio de apelación contra aquellos
administrativos que generen órdenes a la ADRES y cuyo agotamiento sea necesario para
acudir a la vía judicial.
15. Registrar y actualizar de manera oportuna en el Sistema Único de Gestión e Información de
la Actividad Litigiosa del Estado- eKogui. las conciliaciones y trámites arbitrales a su cargo. y
demás obligaciones establecidas en el Decreto 1069 de 2015 o norma que lo derogue.
modifique o sustituya.
16. Verificar las conciliaciones que le sean delegadas por el administrador de la entidad a través
del aplicativo ekogui e informar cualquier corrección a la que haya lugar en aras de solicitar lo
pertinente a la ANDJE.
17. Asistir a las convocatorias de reuniones que realice el supervisor del contrato y todas aquellas
en las que se requiera de su presencia en la entidad
18. Cumplir con las demás actividades que se deriven del objeto y naturaleza del presente
contrato</v>
          </cell>
          <cell r="Y924">
            <v>152</v>
          </cell>
          <cell r="Z924">
            <v>80121706</v>
          </cell>
          <cell r="AA924">
            <v>27904000</v>
          </cell>
          <cell r="AB924">
            <v>27904000</v>
          </cell>
          <cell r="AC924"/>
          <cell r="AD924"/>
          <cell r="AE924"/>
          <cell r="AF924"/>
          <cell r="AG924"/>
          <cell r="AH924"/>
          <cell r="AI924"/>
          <cell r="AJ924"/>
          <cell r="AK924"/>
          <cell r="AL924"/>
          <cell r="AM924">
            <v>6976000</v>
          </cell>
          <cell r="AN924"/>
          <cell r="AO924"/>
          <cell r="AP924"/>
          <cell r="AQ924" t="str">
            <v>N/A</v>
          </cell>
          <cell r="AR924">
            <v>402</v>
          </cell>
          <cell r="AS924">
            <v>44932</v>
          </cell>
          <cell r="AT924">
            <v>139520000</v>
          </cell>
          <cell r="AU924">
            <v>420</v>
          </cell>
          <cell r="AV924">
            <v>44944</v>
          </cell>
          <cell r="AW924">
            <v>27904000</v>
          </cell>
          <cell r="AX924" t="str">
            <v>A-02-02-02-008-002-01</v>
          </cell>
          <cell r="AY924" t="str">
            <v>SERVICIOS JURÍDICOS</v>
          </cell>
          <cell r="AZ924" t="str">
            <v>SEGUROS DEL ESTADO</v>
          </cell>
          <cell r="BA924" t="str">
            <v>21-46-101057561</v>
          </cell>
          <cell r="BB924">
            <v>44945</v>
          </cell>
          <cell r="BC924" t="str">
            <v>CUMPLIMIENTO</v>
          </cell>
          <cell r="BD924">
            <v>25</v>
          </cell>
          <cell r="BE924">
            <v>6976000</v>
          </cell>
          <cell r="BF924">
            <v>44944</v>
          </cell>
          <cell r="BG924">
            <v>44945</v>
          </cell>
          <cell r="BH924">
            <v>45251</v>
          </cell>
          <cell r="BI924">
            <v>44946</v>
          </cell>
          <cell r="BJ924" t="str">
            <v>O. ASESORA JURIDICA</v>
          </cell>
          <cell r="BK924" t="str">
            <v>KAREN LORENA GONZALEZ LOBO</v>
          </cell>
          <cell r="BL924"/>
          <cell r="BM924">
            <v>1018476427</v>
          </cell>
          <cell r="BN924" t="str">
            <v>GRUPO DE REPRESENTACION JUDICIAL</v>
          </cell>
          <cell r="BO924" t="str">
            <v>GESTOR DE OPERACIONES</v>
          </cell>
          <cell r="BP924" t="str">
            <v>ROSA ELIANA RODRIGUEZ BERNAL</v>
          </cell>
          <cell r="BQ924" t="str">
            <v>TERMINADO</v>
          </cell>
          <cell r="BR924" t="str">
            <v>FEMENINO</v>
          </cell>
          <cell r="BS924" t="str">
            <v>Bogotá</v>
          </cell>
          <cell r="BT924" t="str">
            <v>CRA 2 A 16 A 38 torre 2 apto 1003 1003 las aguas</v>
          </cell>
          <cell r="BU924">
            <v>3016372269</v>
          </cell>
          <cell r="BV924" t="str">
            <v>estefy7898@hotmail.com</v>
          </cell>
          <cell r="BW924">
            <v>34319</v>
          </cell>
          <cell r="BX924">
            <v>45247</v>
          </cell>
          <cell r="BY924">
            <v>29</v>
          </cell>
          <cell r="BZ924" t="str">
            <v>NUEVA EPS</v>
          </cell>
          <cell r="CA924" t="str">
            <v>PORVENIR</v>
          </cell>
          <cell r="CB924" t="str">
            <v>POSITIVA</v>
          </cell>
          <cell r="CC924" t="str">
            <v>ABOGADA-ESP- EN DERECHO PUBLICO</v>
          </cell>
          <cell r="CD924"/>
          <cell r="CE924"/>
          <cell r="CF924"/>
          <cell r="CG924"/>
          <cell r="CH924" t="str">
            <v>CO1.PCCNTR.4428289</v>
          </cell>
          <cell r="CI924"/>
          <cell r="CJ924"/>
          <cell r="CK924"/>
          <cell r="CL924"/>
          <cell r="CM924"/>
          <cell r="CN924"/>
          <cell r="CO924"/>
        </row>
        <row r="925">
          <cell r="C925">
            <v>824</v>
          </cell>
          <cell r="D925" t="str">
            <v>ADRES-CPS-824-2023</v>
          </cell>
          <cell r="E925" t="str">
            <v>CONTRATACION DIRECTA</v>
          </cell>
          <cell r="F925" t="str">
            <v>PRESTACION DE SERVICIOS DE APOYO A LA GESTION</v>
          </cell>
          <cell r="G925" t="str">
            <v>INICIAL</v>
          </cell>
          <cell r="H925">
            <v>45098</v>
          </cell>
          <cell r="I925" t="str">
            <v>WILSON STEVEN SALAZAR CARREÑO</v>
          </cell>
          <cell r="J925" t="str">
            <v>CC</v>
          </cell>
          <cell r="K925">
            <v>1000251221</v>
          </cell>
          <cell r="L925">
            <v>9</v>
          </cell>
          <cell r="N925" t="str">
            <v>N</v>
          </cell>
          <cell r="O925" t="str">
            <v>N/A</v>
          </cell>
          <cell r="P925" t="str">
            <v>N/A</v>
          </cell>
          <cell r="Q925" t="str">
            <v>N/A</v>
          </cell>
          <cell r="R925">
            <v>45103</v>
          </cell>
          <cell r="S925">
            <v>45291</v>
          </cell>
          <cell r="T925">
            <v>188</v>
          </cell>
          <cell r="U925">
            <v>45291</v>
          </cell>
          <cell r="V925" t="str">
            <v>15 TFTL/TL+4 ME O 6 SES+4 ME</v>
          </cell>
          <cell r="W925"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925"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925">
            <v>93151501</v>
          </cell>
          <cell r="AA925">
            <v>28339241</v>
          </cell>
          <cell r="AB925">
            <v>28339241</v>
          </cell>
          <cell r="AM925">
            <v>4048463</v>
          </cell>
          <cell r="AQ925" t="str">
            <v>N/A</v>
          </cell>
          <cell r="AR925">
            <v>736</v>
          </cell>
          <cell r="AS925">
            <v>45065</v>
          </cell>
          <cell r="AT925">
            <v>651802543</v>
          </cell>
          <cell r="AU925">
            <v>10248</v>
          </cell>
          <cell r="AV925">
            <v>45099</v>
          </cell>
          <cell r="AW925">
            <v>28339241</v>
          </cell>
          <cell r="AX925" t="str">
            <v>A-02-02-02-008-003-01</v>
          </cell>
          <cell r="AY925" t="str">
            <v>SERVICIOS DE CONSULTORÍA EN ADMINISTRACIÓN Y SERVICIOS DE GESTIÓN; SERVICIOS DE TECNOLOGÍA DE LA INFORMACIÓN</v>
          </cell>
          <cell r="AZ925" t="str">
            <v>SEGUROS DEL ESTADO</v>
          </cell>
          <cell r="BA925" t="str">
            <v>14-44-101186008</v>
          </cell>
          <cell r="BB925">
            <v>45100</v>
          </cell>
          <cell r="BC925" t="str">
            <v>CUMPLIMIENTO</v>
          </cell>
          <cell r="BD925">
            <v>25</v>
          </cell>
          <cell r="BE925">
            <v>7084810.25</v>
          </cell>
          <cell r="BF925">
            <v>45098</v>
          </cell>
          <cell r="BG925">
            <v>45103</v>
          </cell>
          <cell r="BH925">
            <v>45493</v>
          </cell>
          <cell r="BI925">
            <v>45099</v>
          </cell>
          <cell r="BJ925" t="str">
            <v>D. OTRAS PRESTACIONES</v>
          </cell>
          <cell r="BK925" t="str">
            <v>MAURICIO ANDRES GONZALEZ ANTOLINEZ</v>
          </cell>
          <cell r="BM925">
            <v>80074021</v>
          </cell>
          <cell r="BN925" t="str">
            <v>GRUPO DE GESTIÓN DE RECONOCIMIENTOS</v>
          </cell>
          <cell r="BO925" t="str">
            <v>GESTOR DE OPERACIONES</v>
          </cell>
          <cell r="BP925" t="str">
            <v>JOSE WILLMAN TORRRES GOMEZ</v>
          </cell>
          <cell r="BQ925" t="str">
            <v>EN EJECUCION</v>
          </cell>
        </row>
        <row r="926">
          <cell r="C926">
            <v>186</v>
          </cell>
          <cell r="D926" t="str">
            <v>ADRES-CPS-186-2023</v>
          </cell>
          <cell r="E926" t="str">
            <v>CONTRATACION DIRECTA</v>
          </cell>
          <cell r="F926" t="str">
            <v>PRESTACION DE SERVICIOS PROFESIONALES</v>
          </cell>
          <cell r="G926" t="str">
            <v>INICIAL</v>
          </cell>
          <cell r="H926">
            <v>44957</v>
          </cell>
          <cell r="I926" t="str">
            <v xml:space="preserve">LUIS FELIPE CALERO GONZALEZ </v>
          </cell>
          <cell r="J926" t="str">
            <v>CC</v>
          </cell>
          <cell r="K926">
            <v>1107054255</v>
          </cell>
          <cell r="L926">
            <v>2</v>
          </cell>
          <cell r="M926" t="str">
            <v>Bogotá</v>
          </cell>
          <cell r="N926" t="str">
            <v>N</v>
          </cell>
          <cell r="O926" t="str">
            <v>N/A</v>
          </cell>
          <cell r="P926" t="str">
            <v>N/A</v>
          </cell>
          <cell r="Q926" t="str">
            <v>N/A</v>
          </cell>
          <cell r="R926">
            <v>44958</v>
          </cell>
          <cell r="S926">
            <v>45077</v>
          </cell>
          <cell r="T926">
            <v>86</v>
          </cell>
          <cell r="U926">
            <v>45044</v>
          </cell>
          <cell r="V926" t="str">
            <v xml:space="preserve"> 12 TP+E+5 ME</v>
          </cell>
          <cell r="W926" t="str">
            <v>Prestar servicios profesionales para el apoyo en la Dirección y producción de contenidos audiovisuales para la difusión de mensajes de comunicación sobre la operación y gestion de la ADRES</v>
          </cell>
          <cell r="X926" t="str">
            <v>1. Realizar las actividades de apoyo a la Dirección General para la elaboración y mantenimiento de la identidad contenida en medios audiovisuales en el marco del objeto del contrato. 2. Prestar apoyo en el proceso de registro audiovisual de las diferentes actividades públicas de los directivos de la Entidad. 3. Brindar el acompañamiento técnico en el proceso de producción de piezas audiovisuales solicitadas por distintas dependencias. incluyendo el registro de eventos. campañas. estrategias digitales y asistencia técnica que requieran de contenidos audiovisuales y gráficos. 4. Realizar la producción y entrega final de los productos audiovisuales como: videos. documentales. noticias. entre otros) que requiera la Dirección General según la estrategia de comunicaciones de la entidad 5. Revisar los documentos. guiones y producciones audiovisuales que se produzcan en las actividades que
ejecuta la entidad en las diferentes dependencias que deban ser documentadas en productos
audiovisuales a solicitud del supervisor y en apoyo a la estrategia de comunicaciones a cargo de la
Dirección General de la ADRES. .
6. Entregar las piezas y/o documentos contentivos de los archivos audiovisuales solicitados por la Dirección
General en el desarrollo de la gestión de la información y las comunicaciones para garantizar la integridad
y consistencia de La información que se produce en las diferentes dependencias a fin de consolidar y
actualizar el archivo.
7. Realizar el proceso preproducción. producción y posproducción del material audiovisual para
complementar las actividades de comunicación interna.
8. Ceder todos los derechos de grabaciones y ediciones audiovisuales realizadas mediante un esCraito anexo
a la presentación del informe mensual. las cuales serán propiedad de la ADRES. entidad que podrá utilizar
el material audiovisual que requiera.
9. Realizar el proceso preproducción. producción y posproducción de las piezas audiovisuales para la
Rendición de Cuentas y demás actividades que requiere la Dirección General para el cumplimiento de las
funciones de ADRES.
10. Asistir de manera presencial a las diferentes reuniones a los que la Dirección General lo convoque;
incluida la Audiencia Pública de Rendición de Cuentas y/o eventos que requieran de un cubrimiento de
activades estratégicas de la entidad para divulgar y hacer públicos los resultados de la gestión.
11. Contar con los equipos necesarios para el cumplimiento del objeto contractual como mínimo con cámara.
lente. kit de luces con adaptador de corriente. flash. miCraófono unidireccional y de solapa. visor. filtros.
accesorios para equipo de grabación de video. computador portátil. discos duros para almacenamiento de
material audiovisual. tarjetas SD de alta capacidad de memoria.
12. Las demás que se deriven del objeto y naturaleza del contrato</v>
          </cell>
          <cell r="Y926">
            <v>37</v>
          </cell>
          <cell r="Z926">
            <v>80111620</v>
          </cell>
          <cell r="AA926">
            <v>23055712</v>
          </cell>
          <cell r="AB926">
            <v>23055712</v>
          </cell>
          <cell r="AC926">
            <v>45044</v>
          </cell>
          <cell r="AM926">
            <v>4843637</v>
          </cell>
          <cell r="AN926" t="str">
            <v>S</v>
          </cell>
          <cell r="AO926">
            <v>920291</v>
          </cell>
          <cell r="AP926">
            <v>5763928</v>
          </cell>
          <cell r="AQ926" t="str">
            <v>N/A</v>
          </cell>
          <cell r="AR926">
            <v>537</v>
          </cell>
          <cell r="AS926">
            <v>44943</v>
          </cell>
          <cell r="AT926">
            <v>23055712</v>
          </cell>
          <cell r="AU926">
            <v>2436</v>
          </cell>
          <cell r="AV926">
            <v>44957</v>
          </cell>
          <cell r="AW926">
            <v>23055712</v>
          </cell>
          <cell r="AX926" t="str">
            <v>A-02-02-02-008-003-01</v>
          </cell>
          <cell r="AY926" t="str">
            <v>SERVICIOS DE CONSULTORÍA EN ADMINISTRACIÓN Y SERVICIOS DE GESTIÓN; SERVICIOS DE TECNOLOGÍA DE LA INFORMACIÓN</v>
          </cell>
          <cell r="AZ926" t="str">
            <v>ASEGURADORA SOLIDARIA DE COLOMBIA</v>
          </cell>
          <cell r="BA926" t="str">
            <v>380-47-994000131434</v>
          </cell>
          <cell r="BB926">
            <v>44957</v>
          </cell>
          <cell r="BC926" t="str">
            <v>CUMPLIMIENTO</v>
          </cell>
          <cell r="BD926">
            <v>25</v>
          </cell>
          <cell r="BE926">
            <v>5763928</v>
          </cell>
          <cell r="BF926">
            <v>44957</v>
          </cell>
          <cell r="BG926">
            <v>44958</v>
          </cell>
          <cell r="BH926">
            <v>45263</v>
          </cell>
          <cell r="BI926">
            <v>44958</v>
          </cell>
          <cell r="BJ926" t="str">
            <v>D. GENERAL</v>
          </cell>
          <cell r="BK926" t="str">
            <v>JOHANNA ANDREA CONTRERAS VALDERRAMA-EDNA ZORAYA SANCHEZ GONZALEZ RAD 20231450013103 A PARTIR DEL 1 DE MARZO DE 2023</v>
          </cell>
          <cell r="BL926" t="str">
            <v>EDNA ZORAYA SANCHEZ GONZALEZ RAD 20231450013103 A PARTIR DEL 1 DE MARZO DE 2023</v>
          </cell>
          <cell r="BM926">
            <v>1018428869</v>
          </cell>
          <cell r="BN926" t="str">
            <v>DIRECCION GENERAL</v>
          </cell>
          <cell r="BO926" t="str">
            <v>ASESORA</v>
          </cell>
          <cell r="BP926" t="str">
            <v>DIANA CAROLINA BONILLA RODRIGUEZ</v>
          </cell>
          <cell r="BQ926" t="str">
            <v>TERMINADO</v>
          </cell>
          <cell r="BR926" t="str">
            <v>MASCULINO</v>
          </cell>
          <cell r="BS926" t="str">
            <v>Bogotá</v>
          </cell>
          <cell r="BT926" t="str">
            <v>Tv 19 A No 96-08</v>
          </cell>
          <cell r="BU926">
            <v>3155642551</v>
          </cell>
          <cell r="BV926" t="str">
            <v>luisfelipecalero@gmail.com</v>
          </cell>
          <cell r="BW926">
            <v>32378</v>
          </cell>
          <cell r="BX926">
            <v>45247</v>
          </cell>
          <cell r="BY926">
            <v>35</v>
          </cell>
          <cell r="BZ926" t="str">
            <v>COOMEVA</v>
          </cell>
          <cell r="CA926" t="str">
            <v>PORVENIR</v>
          </cell>
          <cell r="CB926" t="str">
            <v>POSITIVA</v>
          </cell>
          <cell r="CC926" t="str">
            <v>COMUNICADORA SOCIAL</v>
          </cell>
          <cell r="CH926" t="str">
            <v>CO1.PCCNTR.4495315</v>
          </cell>
        </row>
        <row r="927">
          <cell r="C927">
            <v>109</v>
          </cell>
          <cell r="D927" t="str">
            <v>ADRES-CPS-109-2023</v>
          </cell>
          <cell r="E927" t="str">
            <v>CONTRATACION DIRECTA</v>
          </cell>
          <cell r="F927" t="str">
            <v>PRESTACION DE SERVICIOS PROFESIONALES</v>
          </cell>
          <cell r="G927" t="str">
            <v>INICIAL</v>
          </cell>
          <cell r="H927">
            <v>44949</v>
          </cell>
          <cell r="I927" t="str">
            <v xml:space="preserve">MARTHA CAROLINA ANGULO POSSE </v>
          </cell>
          <cell r="J927" t="str">
            <v>CC</v>
          </cell>
          <cell r="K927">
            <v>1110460851</v>
          </cell>
          <cell r="L927">
            <v>4</v>
          </cell>
          <cell r="M927" t="str">
            <v>Funza</v>
          </cell>
          <cell r="N927" t="str">
            <v>N</v>
          </cell>
          <cell r="O927" t="str">
            <v>N/A</v>
          </cell>
          <cell r="P927" t="str">
            <v>N/A</v>
          </cell>
          <cell r="Q927" t="str">
            <v>N/A</v>
          </cell>
          <cell r="R927">
            <v>44951</v>
          </cell>
          <cell r="S927">
            <v>45070</v>
          </cell>
          <cell r="T927">
            <v>119</v>
          </cell>
          <cell r="U927">
            <v>45070</v>
          </cell>
          <cell r="V927" t="str">
            <v>13 TP+25 MEP</v>
          </cell>
          <cell r="W927" t="str">
            <v>Prestar servicios profesionales a la Dirección de Otras Prestaciones de la ADRES para las actividades relacionadas con la ejecución del proceso de saneamiento definitivo de las cuentas de recobro relacionadas con los servicios y tecnologías de salud no financiados con cargo a la UPC del régimen contributivo según lo dispuesto en el artículo 237 de la Ley 1955 de 2019 y el Decreto 521 de 2020. así como las demás normas que los modifiquen o sustituyan</v>
          </cell>
          <cell r="X927" t="str">
            <v>1. Apoyar en la emisión de insumos y demás documentos que se requieran para la planeación y desarrollo del proceso de saneamiento definitivo de las cuentas de recobro relacionadas con los servicios y tecnologías de salud no financiados con cargo a la UPC. 2. Elaborar los documentos que se suscriban para el desarrollo del proceso de saneamiento definitivo de las cuentas de recobro relacionadas con los servicios y tecnologías de salud no financiados con cargo a la UPC. 3. Apoyar en la revisión de la consistencia de la información que se disponga para la elaboración de los acuerdos de pago. contratos de transacción. actas. certificados. actos administrativos y demás documentos que sean necesarios en el trámite del proceso de saneamiento definitivo de las cuentas que sean presentadas ante la ADRES. 4. Elaborar la documentación y archivos que sean presentados ante el Comité de Conciliación u otras áreas de la ADRES. entidades privadas y públicas durante el proceso de saneamiento definitivo de las cuentas de los servicios y tecnologías de salud no financiados con cargo a la UPC. 5. Elaborar las respuestas a las observaciones que realicen los distintos actores que conforman el Sistema de Seguridad Social en Salud durante el trámite de verificación. reconocimiento y pago de las cuentas que son presentadas en el marco del proceso de saneamiento definitivo. 6. Elaborar las respuestas a las consultas y peticiones presentadas por actores que conforman el Sistema de Seguridad Social en Salud y de los entes de inspección. vigilancia. control e investigación que estén relacionadas con el saneamiento definitivo previsto en el artículo 237 de la Ley 1955 de 2019. 7. Dar respuesta a los requerimientos internos y demás reportes sobre el avance del proceso de saneamiento definitivo de las cuentas de los servicios y tecnologías de salud no financiados con cargo a la UPC. 8. Participar en las reuniones o mesas de trabajo que se adelanten durante el trámite de las cuentas de recobro de servicios y tecnologías de salud no financiados con la UPC que hayan sido presentados en el proceso de saneamiento definitivo.</v>
          </cell>
          <cell r="Y927">
            <v>330</v>
          </cell>
          <cell r="Z927">
            <v>93151501</v>
          </cell>
          <cell r="AA927">
            <v>20731148</v>
          </cell>
          <cell r="AB927">
            <v>20731148</v>
          </cell>
          <cell r="AC927"/>
          <cell r="AD927"/>
          <cell r="AE927"/>
          <cell r="AF927"/>
          <cell r="AG927"/>
          <cell r="AH927"/>
          <cell r="AI927"/>
          <cell r="AJ927"/>
          <cell r="AK927"/>
          <cell r="AL927"/>
          <cell r="AM927">
            <v>5182787</v>
          </cell>
          <cell r="AN927"/>
          <cell r="AO927"/>
          <cell r="AP927"/>
          <cell r="AQ927" t="str">
            <v>N/A</v>
          </cell>
          <cell r="AR927">
            <v>464</v>
          </cell>
          <cell r="AS927">
            <v>44936</v>
          </cell>
          <cell r="AT927">
            <v>20731148</v>
          </cell>
          <cell r="AU927">
            <v>472</v>
          </cell>
          <cell r="AV927">
            <v>44949</v>
          </cell>
          <cell r="AW927">
            <v>20731148</v>
          </cell>
          <cell r="AX927" t="str">
            <v>A-02-02-02-008-003-01</v>
          </cell>
          <cell r="AY927" t="str">
            <v>SERVICIOS DE CONSULTORÍA EN ADMINISTRACIÓN Y SERVICIOS DE GESTIÓN; SERVICIOS DE TECNOLOGÍA DE LA INFORMACIÓN</v>
          </cell>
          <cell r="AZ927" t="str">
            <v>SEGUROS DEL ESTADO</v>
          </cell>
          <cell r="BA927" t="str">
            <v>14-46-101083997</v>
          </cell>
          <cell r="BB927">
            <v>44950</v>
          </cell>
          <cell r="BC927" t="str">
            <v>CUMPLIMIENTO</v>
          </cell>
          <cell r="BD927">
            <v>25</v>
          </cell>
          <cell r="BE927">
            <v>5182787</v>
          </cell>
          <cell r="BF927">
            <v>44949</v>
          </cell>
          <cell r="BG927">
            <v>44951</v>
          </cell>
          <cell r="BH927">
            <v>45290</v>
          </cell>
          <cell r="BI927">
            <v>44951</v>
          </cell>
          <cell r="BJ927" t="str">
            <v>D. OTRAS PRESTACIONES</v>
          </cell>
          <cell r="BK927" t="str">
            <v>PAOLA ANDREA CESPEDES FORERO-ANDREA RODRÍGUEZ SIERRA RAD 20231450020123 A PARTIR DEL  10 DE ABRIL AL 1 DE MAYO DE 2023</v>
          </cell>
          <cell r="BL927"/>
          <cell r="BM927">
            <v>52536438</v>
          </cell>
          <cell r="BN927" t="str">
            <v>GRUPO DE VERIFICACIÓN Y AUDITORÍA DE CUENTAS</v>
          </cell>
          <cell r="BO927" t="str">
            <v>GESTOR DE OPERACIONES</v>
          </cell>
          <cell r="BP927" t="str">
            <v>ESPERANZA RODRIGUEZ ROLDAN</v>
          </cell>
          <cell r="BQ927" t="str">
            <v>TERMINADO</v>
          </cell>
          <cell r="BR927" t="str">
            <v>FEMENINO</v>
          </cell>
          <cell r="BS927" t="str">
            <v>Funza</v>
          </cell>
          <cell r="BT927" t="str">
            <v>Cll 15 No 28 20 Casa 48</v>
          </cell>
          <cell r="BU927" t="str">
            <v> 3213750396</v>
          </cell>
          <cell r="BV927" t="str">
            <v>ingcarolinangulo87@hotmail.com</v>
          </cell>
          <cell r="BW927">
            <v>31778</v>
          </cell>
          <cell r="BX927">
            <v>45247</v>
          </cell>
          <cell r="BY927">
            <v>36</v>
          </cell>
          <cell r="BZ927" t="str">
            <v>NUEVA EPS</v>
          </cell>
          <cell r="CA927" t="str">
            <v>COLFONDOS</v>
          </cell>
          <cell r="CB927" t="str">
            <v>POSITIVA</v>
          </cell>
          <cell r="CC927" t="str">
            <v>ING INDUSTRIAL</v>
          </cell>
          <cell r="CD927"/>
          <cell r="CE927"/>
          <cell r="CF927"/>
          <cell r="CG927"/>
          <cell r="CH927" t="str">
            <v>CO1.PCCNTR.4444177</v>
          </cell>
          <cell r="CI927"/>
          <cell r="CJ927"/>
          <cell r="CK927"/>
          <cell r="CL927"/>
          <cell r="CM927"/>
          <cell r="CN927"/>
          <cell r="CO927"/>
        </row>
        <row r="928">
          <cell r="C928">
            <v>517</v>
          </cell>
          <cell r="D928" t="str">
            <v>ADRES-CPS-517-2023</v>
          </cell>
          <cell r="E928" t="str">
            <v>CONTRATACION DIRECTA</v>
          </cell>
          <cell r="F928" t="str">
            <v>PRESTACION DE SERVICIOS PROFESIONALES</v>
          </cell>
          <cell r="G928" t="str">
            <v>INICIAL</v>
          </cell>
          <cell r="H928">
            <v>45058</v>
          </cell>
          <cell r="I928" t="str">
            <v>YADIRA GALINDO SOTELO</v>
          </cell>
          <cell r="J928" t="str">
            <v>CC</v>
          </cell>
          <cell r="K928">
            <v>52171932</v>
          </cell>
          <cell r="L928">
            <v>1</v>
          </cell>
          <cell r="M928" t="str">
            <v>Bogotá</v>
          </cell>
          <cell r="N928" t="str">
            <v>N</v>
          </cell>
          <cell r="O928" t="str">
            <v>N/A</v>
          </cell>
          <cell r="P928" t="str">
            <v>N/A</v>
          </cell>
          <cell r="Q928" t="str">
            <v>N/A</v>
          </cell>
          <cell r="R928">
            <v>45062</v>
          </cell>
          <cell r="S928">
            <v>45291</v>
          </cell>
          <cell r="T928">
            <v>229</v>
          </cell>
          <cell r="U928">
            <v>45291</v>
          </cell>
          <cell r="V928" t="str">
            <v>13 TP+25 MEP</v>
          </cell>
          <cell r="W928"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28"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928">
            <v>93151501</v>
          </cell>
          <cell r="AA928">
            <v>49236477</v>
          </cell>
          <cell r="AB928">
            <v>49236477</v>
          </cell>
          <cell r="AM928">
            <v>5182787</v>
          </cell>
          <cell r="AQ928" t="str">
            <v>N/A</v>
          </cell>
          <cell r="AR928">
            <v>604</v>
          </cell>
          <cell r="AS928">
            <v>45016</v>
          </cell>
          <cell r="AT928">
            <v>2806479189</v>
          </cell>
          <cell r="AU928">
            <v>8101</v>
          </cell>
          <cell r="AV928">
            <v>45061</v>
          </cell>
          <cell r="AW928">
            <v>49236477</v>
          </cell>
          <cell r="AX928" t="str">
            <v>A-02-02-02-008-003-01</v>
          </cell>
          <cell r="AY928" t="str">
            <v>SERVICIOS DE CONSULTORÍA EN ADMINISTRACIÓN Y SERVICIOS DE GESTIÓN; SERVICIOS DE TECNOLOGÍA DE LA INFORMACIÓN</v>
          </cell>
          <cell r="AZ928" t="str">
            <v>SEGUROS DEL ESTADO</v>
          </cell>
          <cell r="BA928" t="str">
            <v>14-46-101093737</v>
          </cell>
          <cell r="BB928">
            <v>45061</v>
          </cell>
          <cell r="BC928" t="str">
            <v>CUMPLIMIENTO</v>
          </cell>
          <cell r="BD928">
            <v>25</v>
          </cell>
          <cell r="BE928">
            <v>12309119.25</v>
          </cell>
          <cell r="BF928">
            <v>45058</v>
          </cell>
          <cell r="BG928">
            <v>45062</v>
          </cell>
          <cell r="BH928">
            <v>45483</v>
          </cell>
          <cell r="BI928">
            <v>45062</v>
          </cell>
          <cell r="BJ928" t="str">
            <v>D. OTRAS PRESTACIONES</v>
          </cell>
          <cell r="BK928" t="str">
            <v>EDINSON MAURICIO HERNANDEZ MANRIQUE</v>
          </cell>
          <cell r="BM928">
            <v>13928254</v>
          </cell>
          <cell r="BN928" t="str">
            <v>GRUPO DE GESTION DE RECONOCIMIENTOS</v>
          </cell>
          <cell r="BO928" t="str">
            <v>GESTOR DE OPERACIONES</v>
          </cell>
          <cell r="BP928" t="str">
            <v>KARLA MAYELIS MENGUAL REDONDO</v>
          </cell>
          <cell r="BQ928" t="str">
            <v>EN EJECUCION</v>
          </cell>
          <cell r="BX928">
            <v>45247</v>
          </cell>
          <cell r="BY928">
            <v>123</v>
          </cell>
        </row>
        <row r="929">
          <cell r="C929">
            <v>264</v>
          </cell>
          <cell r="D929" t="str">
            <v>ADRES-CPS-264-2023</v>
          </cell>
          <cell r="E929" t="str">
            <v>CONTRATACION DIRECTA</v>
          </cell>
          <cell r="F929" t="str">
            <v>PRESTACION DE SERVICIOS DE APOYO A LA GESTION</v>
          </cell>
          <cell r="G929" t="str">
            <v>INICIAL</v>
          </cell>
          <cell r="H929">
            <v>44958</v>
          </cell>
          <cell r="I929" t="str">
            <v>JUAN CAMILO SALGUERO VEGA</v>
          </cell>
          <cell r="J929" t="str">
            <v>CC</v>
          </cell>
          <cell r="K929">
            <v>1110469277</v>
          </cell>
          <cell r="L929">
            <v>7</v>
          </cell>
          <cell r="M929" t="str">
            <v>Bogotá</v>
          </cell>
          <cell r="N929" t="str">
            <v>N</v>
          </cell>
          <cell r="O929" t="str">
            <v>N/A</v>
          </cell>
          <cell r="P929" t="str">
            <v>N/A</v>
          </cell>
          <cell r="Q929" t="str">
            <v>N/A</v>
          </cell>
          <cell r="R929">
            <v>44959</v>
          </cell>
          <cell r="S929">
            <v>45078</v>
          </cell>
          <cell r="T929">
            <v>119</v>
          </cell>
          <cell r="U929">
            <v>45078</v>
          </cell>
          <cell r="V929">
            <v>15</v>
          </cell>
          <cell r="W929"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29"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Craiterios de auditoría señalados en el marco normativo. sus desarrollos y los manuales correspondientes. 2. Realizar la revisión y verificación de la correcta aplicación de los Craiterios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aCraeditar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929">
            <v>268</v>
          </cell>
          <cell r="Z929">
            <v>93151501</v>
          </cell>
          <cell r="AA929">
            <v>16193852</v>
          </cell>
          <cell r="AB929">
            <v>16193852</v>
          </cell>
          <cell r="AM929">
            <v>4048463</v>
          </cell>
          <cell r="AQ929" t="str">
            <v>N/A</v>
          </cell>
          <cell r="AR929">
            <v>448</v>
          </cell>
          <cell r="AS929">
            <v>44936</v>
          </cell>
          <cell r="AT929">
            <v>421040152</v>
          </cell>
          <cell r="AU929">
            <v>2454</v>
          </cell>
          <cell r="AV929">
            <v>44958</v>
          </cell>
          <cell r="AW929">
            <v>16193852</v>
          </cell>
          <cell r="AX929" t="str">
            <v>A-02-02-02-008-003-01</v>
          </cell>
          <cell r="AY929" t="str">
            <v>SERVICIOS DE CONSULTORÍA EN ADMINISTRACIÓN Y SERVICIOS DE GESTIÓN; SERVICIOS DE TECNOLOGÍA DE LA INFORMACIÓN</v>
          </cell>
          <cell r="AZ929" t="str">
            <v>SEGUROS DEL ESTADO</v>
          </cell>
          <cell r="BA929" t="str">
            <v>14-46-101085925</v>
          </cell>
          <cell r="BB929">
            <v>44959</v>
          </cell>
          <cell r="BC929" t="str">
            <v>CUMPLIMIENTO</v>
          </cell>
          <cell r="BD929">
            <v>25</v>
          </cell>
          <cell r="BE929">
            <v>4048463</v>
          </cell>
          <cell r="BF929">
            <v>44959</v>
          </cell>
          <cell r="BG929">
            <v>44959</v>
          </cell>
          <cell r="BH929">
            <v>45275</v>
          </cell>
          <cell r="BI929">
            <v>44959</v>
          </cell>
          <cell r="BJ929" t="str">
            <v>D. OTRAS PRESTACIONES</v>
          </cell>
          <cell r="BK929" t="str">
            <v>LEIDY JANNETH LUIS CUERVO</v>
          </cell>
          <cell r="BM929">
            <v>53062135</v>
          </cell>
          <cell r="BN929" t="str">
            <v>GRUPO DE VALIDACIÓN DE RESULTADOS DE AUDITORÍA</v>
          </cell>
          <cell r="BO929" t="str">
            <v>GESTOR DE OPERACIONES</v>
          </cell>
          <cell r="BP929" t="str">
            <v>JOSE WILLMAN TORRRES GOMEZ</v>
          </cell>
          <cell r="BQ929" t="str">
            <v>TERMINADO</v>
          </cell>
          <cell r="BR929" t="str">
            <v>MASCULINO</v>
          </cell>
          <cell r="BS929" t="str">
            <v>Bogotá</v>
          </cell>
          <cell r="BT929" t="str">
            <v>Cll 128 D No 86B-14 INT 16 Apto 201 urbano 1 piso</v>
          </cell>
          <cell r="BU929" t="str">
            <v> 3167525479</v>
          </cell>
          <cell r="BV929" t="str">
            <v> juancamilo.salguero868@gmail.com</v>
          </cell>
          <cell r="BW929">
            <v>32194</v>
          </cell>
          <cell r="BX929">
            <v>45247</v>
          </cell>
          <cell r="BY929">
            <v>35</v>
          </cell>
          <cell r="BZ929" t="str">
            <v>FAMISANAR</v>
          </cell>
          <cell r="CA929" t="str">
            <v>PORVENIR</v>
          </cell>
          <cell r="CB929" t="str">
            <v>POSITIVA</v>
          </cell>
          <cell r="CC929"/>
          <cell r="CD929"/>
          <cell r="CH929" t="str">
            <v>CO1.PCCNTR.4527765</v>
          </cell>
        </row>
        <row r="930">
          <cell r="C930">
            <v>804</v>
          </cell>
          <cell r="D930" t="str">
            <v>ADRES-CPS-804-2023</v>
          </cell>
          <cell r="E930" t="str">
            <v>CONTRATACION DIRECTA</v>
          </cell>
          <cell r="F930" t="str">
            <v>PRESTACION DE SERVICIOS DE APOYO A LA GESTION</v>
          </cell>
          <cell r="G930" t="str">
            <v>INICIAL</v>
          </cell>
          <cell r="H930">
            <v>45097</v>
          </cell>
          <cell r="I930" t="str">
            <v>YANIRA PATRICIA PULIDO GONZALEZ</v>
          </cell>
          <cell r="J930" t="str">
            <v>CC</v>
          </cell>
          <cell r="K930">
            <v>1010170688</v>
          </cell>
          <cell r="L930">
            <v>2</v>
          </cell>
          <cell r="N930" t="str">
            <v>N</v>
          </cell>
          <cell r="O930" t="str">
            <v>N/A</v>
          </cell>
          <cell r="P930" t="str">
            <v>N/A</v>
          </cell>
          <cell r="Q930" t="str">
            <v>N/A</v>
          </cell>
          <cell r="R930">
            <v>45103</v>
          </cell>
          <cell r="S930">
            <v>45291</v>
          </cell>
          <cell r="T930">
            <v>188</v>
          </cell>
          <cell r="U930">
            <v>45291</v>
          </cell>
          <cell r="V930" t="str">
            <v>15 TFTL/TL+4 ME O 6 SES+4 ME</v>
          </cell>
          <cell r="W930"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30"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930">
            <v>93151501</v>
          </cell>
          <cell r="AA930">
            <v>28339241</v>
          </cell>
          <cell r="AB930">
            <v>28339241</v>
          </cell>
          <cell r="AM930">
            <v>4048463</v>
          </cell>
          <cell r="AQ930" t="str">
            <v>N/A</v>
          </cell>
          <cell r="AR930">
            <v>702</v>
          </cell>
          <cell r="AS930">
            <v>45064</v>
          </cell>
          <cell r="AT930">
            <v>538445579</v>
          </cell>
          <cell r="AU930">
            <v>10229</v>
          </cell>
          <cell r="AV930">
            <v>45098</v>
          </cell>
          <cell r="AW930">
            <v>28339241</v>
          </cell>
          <cell r="AX930" t="str">
            <v>A-02-02-02-008-003-01</v>
          </cell>
          <cell r="AY930" t="str">
            <v>SERVICIOS DE CONSULTORÍA EN ADMINISTRACIÓN Y SERVICIOS DE GESTIÓN; SERVICIOS DE TECNOLOGÍA DE LA INFORMACIÓN</v>
          </cell>
          <cell r="AZ930" t="str">
            <v>SEGUROS DEL ESTADO</v>
          </cell>
          <cell r="BA930" t="str">
            <v>14-44-101185626</v>
          </cell>
          <cell r="BB930">
            <v>45098</v>
          </cell>
          <cell r="BC930" t="str">
            <v>CUMPLIMIENTO</v>
          </cell>
          <cell r="BD930">
            <v>25</v>
          </cell>
          <cell r="BE930">
            <v>7084810.25</v>
          </cell>
          <cell r="BF930">
            <v>45097</v>
          </cell>
          <cell r="BG930">
            <v>45103</v>
          </cell>
          <cell r="BH930">
            <v>45493</v>
          </cell>
          <cell r="BI930">
            <v>45099</v>
          </cell>
          <cell r="BJ930" t="str">
            <v>D. OTRAS PRESTACIONES</v>
          </cell>
          <cell r="BK930" t="str">
            <v>WILSON RUBIEL VELASQUEZ CASTAÑEDA-MAYRA ALEJANDRA PEREZ BEJARANO RAD 20236400054983 A PARTIR DEL 1 DE SEPTIEMBRE</v>
          </cell>
          <cell r="BM930">
            <v>79541341</v>
          </cell>
          <cell r="BN930" t="str">
            <v>GRUPO DE VALIDACIÓN DE RESULTADOS DE AUDITORÍA</v>
          </cell>
          <cell r="BO930" t="str">
            <v>GESTOR DE OPERACIONES</v>
          </cell>
          <cell r="BP930" t="str">
            <v>DIANA CAROLINA BONILLA RODRIGUEZ</v>
          </cell>
          <cell r="BQ930" t="str">
            <v>EN EJECUCION</v>
          </cell>
        </row>
        <row r="931">
          <cell r="C931">
            <v>30</v>
          </cell>
          <cell r="D931" t="str">
            <v>ADRES-CPS-030-2023</v>
          </cell>
          <cell r="E931" t="str">
            <v>CONTRATACION DIRECTA</v>
          </cell>
          <cell r="F931" t="str">
            <v>PRESTACION DE SERVICIOS PROFESIONALES</v>
          </cell>
          <cell r="G931" t="str">
            <v>INICIAL</v>
          </cell>
          <cell r="H931">
            <v>44942</v>
          </cell>
          <cell r="I931" t="str">
            <v>JULIAN ALEJANDRO PIEDRAHITA TORRES</v>
          </cell>
          <cell r="J931" t="str">
            <v>CC</v>
          </cell>
          <cell r="K931">
            <v>1110529602</v>
          </cell>
          <cell r="L931">
            <v>6</v>
          </cell>
          <cell r="M931" t="str">
            <v>Bogotá</v>
          </cell>
          <cell r="N931" t="str">
            <v>N</v>
          </cell>
          <cell r="O931" t="str">
            <v>N/A</v>
          </cell>
          <cell r="P931" t="str">
            <v>N/A</v>
          </cell>
          <cell r="Q931" t="str">
            <v>N/A</v>
          </cell>
          <cell r="R931">
            <v>44944</v>
          </cell>
          <cell r="S931">
            <v>45063</v>
          </cell>
          <cell r="T931">
            <v>119</v>
          </cell>
          <cell r="U931">
            <v>45063</v>
          </cell>
          <cell r="V931" t="str">
            <v xml:space="preserve"> 12 TP+E+5 ME</v>
          </cell>
          <cell r="W931" t="str">
            <v xml:space="preserve">Prestar servicios profesionales por sus propios medios con plena autonomía técnica. administrativa y financiera a la Dirección de Gestión de Recursos Financieros de Salud en el procesamiento. seguimiento y análisis de la información derivada del recaudo de las fuentes de financiación del Sistema General de Seguridad Social en Salud registrados en los sistemas de información de la ADRES; así como apoyar en la preparación de los informes que muestren el comportamiento del recaudo de los recursos </v>
          </cell>
          <cell r="X931" t="str">
            <v xml:space="preserve">1. Realizar el seguimiento y consolidación de la información alusiva a los recursos del SGSSS
recaudados por la ADRES en las cuentas bancarias. tendiente a la generación de informes
requeridos en el marco de los procesos y procedimientos de la Dirección.
2. Efectuar el seguimiento de los recursos recaudados por la ADRES para la financiación del
SGSSS. tendientes a la generación de tableros de seguimiento y monitorio de los recursos.
3. Realizar el análisis del comportamiento del recaudo de las fuentes de financiación del SGSSS.
tendiente a preparar los informes y/o documentos que muestren el análisis de las fuentes.
4. Procesar y registrar los recursos recaudados en administración por la ADRES. a través de los
diferentes soportes que permitan establecer el concepto del ingreso. tendientes a efectuar su
registro en el Módulo Único de Ingresos -MUI- y/o en la aplicación de Régimen de Excepción
-REX-; en el marco de los procedimientos del Proceso de Recaudo e Identificación de
Fuentes.
5. Realizar las actividades requeridas para el envío de la información del recaudo al Grupo de
Gestión Contable y Control de Recursos. para efectuar la integración y registro de este en el
sistema financiero de la Entidad. en concordancia con los procedimientos definidos en el
proceso de Recado e Identificación de Fuentes.
6. Apoyar en la consolidación. seguimiento y reporte de los avances de cumplimiento de las
actividades registradas en el Plan de Acción a cargo de la Dirección de Gestión de Recursos
Financieros de Salud.
7. Apoyar en la generación de la información requerida para dar respuesta a los requerimientos
presentados por los actores del Sistema General de Seguridad Social en Salud. así como los
interpuestos por los Órganos de Control y Vigilancia.
8. Velar por el mejoramiento continuo de los procedimientos recaudo del Proceso Recaudo e
Identificación de Fuentes y proponer recomendaciones para el mejoramiento de estos.
9. Abstenerse de realizar directa o indirectamente operaciones utilizando información
privilegiada o suministrar esta información a terceros. o recomendar la realización de
operaciones con fundamento en dicha información. </v>
          </cell>
          <cell r="Y931">
            <v>58</v>
          </cell>
          <cell r="Z931">
            <v>93151501</v>
          </cell>
          <cell r="AA931">
            <v>24036752</v>
          </cell>
          <cell r="AB931">
            <v>24036752</v>
          </cell>
          <cell r="AM931">
            <v>6009188</v>
          </cell>
          <cell r="AQ931" t="str">
            <v>N/A</v>
          </cell>
          <cell r="AR931">
            <v>473</v>
          </cell>
          <cell r="AS931">
            <v>44936</v>
          </cell>
          <cell r="AT931">
            <v>24036752</v>
          </cell>
          <cell r="AU931">
            <v>392</v>
          </cell>
          <cell r="AV931">
            <v>44943</v>
          </cell>
          <cell r="AW931">
            <v>24036752</v>
          </cell>
          <cell r="AX931" t="str">
            <v>A-02-02-02-008- 003-09</v>
          </cell>
          <cell r="AY931" t="str">
            <v>OTROS SERVICIOS PROFESIONALES Y TÉCNICOS N.C.P</v>
          </cell>
          <cell r="AZ931" t="str">
            <v>SEGUROS DEL ESTADO</v>
          </cell>
          <cell r="BA931" t="str">
            <v>25-46-101024710</v>
          </cell>
          <cell r="BB931">
            <v>44943</v>
          </cell>
          <cell r="BC931" t="str">
            <v>CUMPLIMIENTO</v>
          </cell>
          <cell r="BD931">
            <v>25</v>
          </cell>
          <cell r="BE931">
            <v>6009188</v>
          </cell>
          <cell r="BF931">
            <v>44943</v>
          </cell>
          <cell r="BG931">
            <v>44943</v>
          </cell>
          <cell r="BH931">
            <v>45261</v>
          </cell>
          <cell r="BI931">
            <v>44944</v>
          </cell>
          <cell r="BJ931" t="str">
            <v>D. DE GESTION DE LOS RECURSOS FINANCIEROS DE LA SALUD</v>
          </cell>
          <cell r="BK931" t="str">
            <v>CAMILO ANDRES CELY ESCOBAR</v>
          </cell>
          <cell r="BM931">
            <v>80201138</v>
          </cell>
          <cell r="BN931" t="str">
            <v>GRUPO DE CONTROL DE RECAUDO Y FUENTES DE FINANCIACION</v>
          </cell>
          <cell r="BO931" t="str">
            <v>GESTOR DE OPERACIONES</v>
          </cell>
          <cell r="BP931" t="str">
            <v>LAURA SANCHEZ SANTAMARIA</v>
          </cell>
          <cell r="BQ931" t="str">
            <v>TERMINADO</v>
          </cell>
          <cell r="BR931" t="str">
            <v>MASCULINO</v>
          </cell>
          <cell r="BS931" t="str">
            <v>Bogotá</v>
          </cell>
          <cell r="BT931" t="str">
            <v>Cl 144 No 13-28 Cedritos</v>
          </cell>
          <cell r="BU931">
            <v>3108860649</v>
          </cell>
          <cell r="BV931" t="str">
            <v>ingjulianpiedrahita@gmail.com</v>
          </cell>
          <cell r="BW931">
            <v>33919</v>
          </cell>
          <cell r="BX931">
            <v>45247</v>
          </cell>
          <cell r="BY931">
            <v>31</v>
          </cell>
          <cell r="BZ931" t="str">
            <v>SALUDTOTAL</v>
          </cell>
          <cell r="CA931" t="str">
            <v>COLFONDOS</v>
          </cell>
          <cell r="CB931" t="str">
            <v>POSITIVA</v>
          </cell>
          <cell r="CC931" t="str">
            <v>ING INDUSTRIAL</v>
          </cell>
          <cell r="CH931" t="str">
            <v>CO1.PCCNTR.4400401</v>
          </cell>
        </row>
        <row r="932">
          <cell r="C932">
            <v>124</v>
          </cell>
          <cell r="D932" t="str">
            <v>ADRES-CPS-124-2023</v>
          </cell>
          <cell r="E932" t="str">
            <v>CONTRATACION DIRECTA</v>
          </cell>
          <cell r="F932" t="str">
            <v>PRESTACION DE SERVICIOS PROFESIONALES</v>
          </cell>
          <cell r="G932" t="str">
            <v>INICIAL</v>
          </cell>
          <cell r="H932">
            <v>44944</v>
          </cell>
          <cell r="I932" t="str">
            <v>ALDEMAR EDUARDO RONDON SANCHEZ</v>
          </cell>
          <cell r="J932" t="str">
            <v>CC</v>
          </cell>
          <cell r="K932">
            <v>1110535710</v>
          </cell>
          <cell r="L932">
            <v>8</v>
          </cell>
          <cell r="M932" t="str">
            <v>Bogotá</v>
          </cell>
          <cell r="N932" t="str">
            <v>N</v>
          </cell>
          <cell r="O932" t="str">
            <v>N/A</v>
          </cell>
          <cell r="P932" t="str">
            <v>N/A</v>
          </cell>
          <cell r="Q932" t="str">
            <v>N/A</v>
          </cell>
          <cell r="R932">
            <v>44945</v>
          </cell>
          <cell r="S932">
            <v>45064</v>
          </cell>
          <cell r="T932">
            <v>119</v>
          </cell>
          <cell r="U932">
            <v>45064</v>
          </cell>
          <cell r="V932" t="str">
            <v>11 TP+E+11 MEP</v>
          </cell>
          <cell r="W932" t="str">
            <v>Prestar servicios profesionales liderando los asuntos jurídicos de la Dirección de Otras Prestaciones de la ADRES atinentes a la revisión y expedición de solicitudes de aclaración. informes y actos administrativos referidos al proceso de Reintegro de recursos del Sistema General de Seguridad Social en Salud apropiados o reconocidos sin justa causa por concepto de servicios y tecnologías en salud no financiados con cargo a la UPC y por atenciones en salud e indemnizaciones por accidentes de tránsito ocasionados por vehículos sin identificar o sin SOAT eventos catastróficos de origen natural. eventos terroristas y demás eventos aprobados por el Ministerio de Salud y Protección Social; adicionalmente. revisará y expedirá los demás actos administrativos que expida la DOP con ocasión al proceso de reconocimiento de recursos del Sistema General de Seguridad Social en Salud</v>
          </cell>
          <cell r="X932" t="str">
            <v xml:space="preserve">1. Realizar el acompañamiento jurídico liderando la verificación. elaboración y revisión
de las solicitudes de reintegro. respuestas e informes que deban ser expedidos por
la Dirección de Otras Prestaciones de la ADRES relacionados con los procesos de
reintegro en el marco de gestión de recobros y reclamaciones de conformidad con el
objeto del contrato
2. Liderar la verificación. elaboración y revisión de los actos administrativos. incluyendo
aquellos que resuelvan recursos. que deban ser expedidos por la Dirección de Otras
Prestaciones de la ADRES relacionados con los procesos de reintegro en el marco
de gestión de recobros y reclamaciones.
3. Elaborar y revisar los requerimientos. solicitudes de concepto y demás documentos
que deban ser expedidos por la Dirección de Otras Prestaciones de la ADRES
relacionados con los procesos los procesos que adelanta el Grupo Interno de Gestión
de Reconocimiento de la Dirección de Otras Prestaciones de la ADRES. de
conformidad con el objeto del contrato.
4. Proyectar y revisar los acuerdos. resoluciones y minutas que se requieran dentro del
marco de los procesos que adelanta el Grupo Interno de Gestión de Reconocimiento
de la Dirección de Otras Prestaciones de la ADRES.
5. Responder las peticiones asignadas a través del Orfeo y CraM. o cualquier
plataforma de gestión documental que implemente la ADRES relacionadas con los
procesos que adelanta el Grupo Interno de Gestión de Reconocimiento de la
Dirección de Otras Prestaciones de la ADRES que sean presentadas por los usuarios
del sistema. contratistas. autoridades administrativas y judiciales. entes de control y
demás interesados.
6. Revisar los soportes documentales allegados para el reconocimiento. pago y
legalización de recursos de los servicios y tecnologías en salud no cubiertos con
cargo a la UPC que fueron radicados a través del mecanismo excepcional de glosa
transversal. asignados por el supervisor del contrato
7. Elaborar y revisar las actuaciones administrativas que desde el Grupo Interno de
Gestión de Reconocimiento de la Dirección de Otras Prestaciones de la ADRES se
debe adelantar para las entidades que se encuentran en liquidación.
8. Entregar al finalizar el plazo de ejecución del contrato soporte generado por el
Sistema de Gestión Documental que para el efecto tenga implementada la ADRES.
en el cual se evidencie que la documentación asignada se encuentra tramitada.
9. Las demás actividades que se deriven del objeto y naturaleza del contrato. que para
el efecto le asigne la Dirección de Otras Prestaciones </v>
          </cell>
          <cell r="Y932">
            <v>208</v>
          </cell>
          <cell r="Z932">
            <v>93151501</v>
          </cell>
          <cell r="AA932">
            <v>30000000</v>
          </cell>
          <cell r="AB932">
            <v>30000000</v>
          </cell>
          <cell r="AM932">
            <v>7500000</v>
          </cell>
          <cell r="AQ932" t="str">
            <v>N/A</v>
          </cell>
          <cell r="AR932">
            <v>434</v>
          </cell>
          <cell r="AS932">
            <v>44936</v>
          </cell>
          <cell r="AT932">
            <v>30000000</v>
          </cell>
          <cell r="AU932">
            <v>410</v>
          </cell>
          <cell r="AV932">
            <v>44936</v>
          </cell>
          <cell r="AW932">
            <v>30000000</v>
          </cell>
          <cell r="AX932" t="str">
            <v>A-02-02-02-008-003-01</v>
          </cell>
          <cell r="AY932" t="str">
            <v>SERVICIOS DE CONSULTORÍA EN ADMINISTRACIÓN Y SERVICIOS DE GESTIÓN; SERVICIOS DE TECNOLOGÍA DE LA INFORMACIÓN</v>
          </cell>
          <cell r="AZ932" t="str">
            <v>SEGUROS DEL ESTADO</v>
          </cell>
          <cell r="BA932" t="str">
            <v>14-44-101171755</v>
          </cell>
          <cell r="BB932">
            <v>44944</v>
          </cell>
          <cell r="BC932" t="str">
            <v>CUMPLIMIENTO</v>
          </cell>
          <cell r="BD932">
            <v>25</v>
          </cell>
          <cell r="BE932">
            <v>7500000</v>
          </cell>
          <cell r="BF932">
            <v>44944</v>
          </cell>
          <cell r="BG932">
            <v>44945</v>
          </cell>
          <cell r="BH932">
            <v>45260</v>
          </cell>
          <cell r="BI932">
            <v>44945</v>
          </cell>
          <cell r="BJ932" t="str">
            <v>D. OTRAS PRESTACIONES</v>
          </cell>
          <cell r="BK932" t="str">
            <v>LORENA FABIOLA AMEZQUITA BECERRA</v>
          </cell>
          <cell r="BM932">
            <v>46458408</v>
          </cell>
          <cell r="BN932" t="str">
            <v>GRUPO DE GESTIÓN DE RECONOCIMIENTOS</v>
          </cell>
          <cell r="BO932" t="str">
            <v>GESTOR DE OPERACIONES</v>
          </cell>
          <cell r="BP932" t="str">
            <v>DIANA CAROLINA BONILLA RODRIGUEZ</v>
          </cell>
          <cell r="BQ932" t="str">
            <v>TERMINADO</v>
          </cell>
          <cell r="BR932" t="str">
            <v>MASCULINO</v>
          </cell>
          <cell r="BS932" t="str">
            <v>Bogotá</v>
          </cell>
          <cell r="BT932" t="str">
            <v>Cra 109 A No. 151 -09 Torre 4 Apartamento 1107 Suba</v>
          </cell>
          <cell r="BU932">
            <v>3204919530</v>
          </cell>
          <cell r="BV932" t="str">
            <v>L  aldex06sanchez@hotmail.com</v>
          </cell>
          <cell r="BW932">
            <v>34122</v>
          </cell>
          <cell r="BX932">
            <v>45247</v>
          </cell>
          <cell r="BY932">
            <v>30</v>
          </cell>
          <cell r="BZ932" t="str">
            <v>SANITAS</v>
          </cell>
          <cell r="CA932" t="str">
            <v>COLPENSIONES</v>
          </cell>
          <cell r="CB932" t="str">
            <v>POSITIVA</v>
          </cell>
          <cell r="CC932" t="str">
            <v>ABOGADO</v>
          </cell>
          <cell r="CH932" t="str">
            <v>CO1.PCCNTR.4423927</v>
          </cell>
        </row>
        <row r="933">
          <cell r="C933">
            <v>461</v>
          </cell>
          <cell r="D933" t="str">
            <v>ADRES-CPS-461-2023</v>
          </cell>
          <cell r="E933" t="str">
            <v>CONTRATACION DIRECTA</v>
          </cell>
          <cell r="F933" t="str">
            <v>PRESTACION DE SERVICIOS DE APOYO A LA GESTION</v>
          </cell>
          <cell r="G933" t="str">
            <v>INICIAL</v>
          </cell>
          <cell r="H933">
            <v>45057</v>
          </cell>
          <cell r="I933" t="str">
            <v>YANITH PAOLA MUÑOZ VELASQUEZ</v>
          </cell>
          <cell r="J933" t="str">
            <v>CC</v>
          </cell>
          <cell r="K933">
            <v>1065873742</v>
          </cell>
          <cell r="L933">
            <v>1</v>
          </cell>
          <cell r="M933" t="str">
            <v>Bogotá</v>
          </cell>
          <cell r="N933" t="str">
            <v>N</v>
          </cell>
          <cell r="O933" t="str">
            <v>N/A</v>
          </cell>
          <cell r="P933" t="str">
            <v>N/A</v>
          </cell>
          <cell r="Q933" t="str">
            <v>N/A</v>
          </cell>
          <cell r="R933">
            <v>45061</v>
          </cell>
          <cell r="S933">
            <v>45291</v>
          </cell>
          <cell r="T933">
            <v>230</v>
          </cell>
          <cell r="U933">
            <v>45291</v>
          </cell>
          <cell r="V933" t="str">
            <v>15 TFTL/TL+4 ME O 6 SES+4 ME</v>
          </cell>
          <cell r="W933"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33"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933">
            <v>93151501</v>
          </cell>
          <cell r="AA933">
            <v>38460399</v>
          </cell>
          <cell r="AB933">
            <v>38460399</v>
          </cell>
          <cell r="AM933">
            <v>4048463</v>
          </cell>
          <cell r="AQ933" t="str">
            <v>N/A</v>
          </cell>
          <cell r="AR933">
            <v>605</v>
          </cell>
          <cell r="AS933">
            <v>45016</v>
          </cell>
          <cell r="AT933">
            <v>1999940748</v>
          </cell>
          <cell r="AU933">
            <v>8094</v>
          </cell>
          <cell r="AV933">
            <v>45058</v>
          </cell>
          <cell r="AW933">
            <v>38460399</v>
          </cell>
          <cell r="AX933" t="str">
            <v>A-02-02-02-008-003-01</v>
          </cell>
          <cell r="AY933" t="str">
            <v>SERVICIOS DE CONSULTORÍA EN ADMINISTRACIÓN Y SERVICIOS DE GESTIÓN; SERVICIOS DE TECNOLOGÍA DE LA INFORMACIÓN</v>
          </cell>
          <cell r="AZ933" t="str">
            <v>SEGUROS DEL ESTADO</v>
          </cell>
          <cell r="BA933" t="str">
            <v>14-44-101181991</v>
          </cell>
          <cell r="BB933">
            <v>45058</v>
          </cell>
          <cell r="BC933" t="str">
            <v>CUMPLIMIENTO</v>
          </cell>
          <cell r="BD933">
            <v>25</v>
          </cell>
          <cell r="BE933">
            <v>9615099.75</v>
          </cell>
          <cell r="BF933">
            <v>45057</v>
          </cell>
          <cell r="BG933">
            <v>45061</v>
          </cell>
          <cell r="BH933">
            <v>45483</v>
          </cell>
          <cell r="BI933">
            <v>45059</v>
          </cell>
          <cell r="BJ933" t="str">
            <v>D. OTRAS PRESTACIONES</v>
          </cell>
          <cell r="BK933" t="str">
            <v>CAMILO ALBERTO ALFARO JIMENEZ-EDINSON MAURICIO HERNANDEZ MANRIQUE RAD 20236400060953  A PARTIR DEL 29 DE SEPTIEMBRE AL 20 DE OCTUBRE</v>
          </cell>
          <cell r="BM933">
            <v>1020740232</v>
          </cell>
          <cell r="BN933" t="str">
            <v>GRUPO DE GESTIÓN DE RECONOCIMIENTOS</v>
          </cell>
          <cell r="BO933" t="str">
            <v>GESTOR DE OPERACIONES</v>
          </cell>
          <cell r="BP933" t="str">
            <v>JOSE WILLMAN TORRRES GOMEZ</v>
          </cell>
          <cell r="BQ933" t="str">
            <v>EN EJECUCION</v>
          </cell>
          <cell r="BR933" t="str">
            <v>FEMENINO</v>
          </cell>
          <cell r="BS933" t="str">
            <v>Bogotá</v>
          </cell>
          <cell r="BT933" t="str">
            <v>Cra 97 a # 75-90</v>
          </cell>
          <cell r="BU933">
            <v>3166229642</v>
          </cell>
          <cell r="BV933" t="str">
            <v>paito11mil@hotmail.com</v>
          </cell>
          <cell r="BW933">
            <v>32305</v>
          </cell>
          <cell r="BX933">
            <v>45247</v>
          </cell>
          <cell r="BY933">
            <v>35</v>
          </cell>
          <cell r="BZ933" t="str">
            <v>COMPENSAR</v>
          </cell>
          <cell r="CA933" t="str">
            <v>PORVENIR</v>
          </cell>
          <cell r="CB933" t="str">
            <v>POSITIVA</v>
          </cell>
          <cell r="CC933" t="str">
            <v>AUXILIAR EN ENFERMERIA</v>
          </cell>
          <cell r="CH933" t="str">
            <v>CO1.PCCNTR.4920361</v>
          </cell>
        </row>
        <row r="934">
          <cell r="C934">
            <v>457</v>
          </cell>
          <cell r="D934" t="str">
            <v>ADRES-CPS-457-2023</v>
          </cell>
          <cell r="E934" t="str">
            <v>CONTRATACION DIRECTA</v>
          </cell>
          <cell r="F934" t="str">
            <v>PRESTACION DE SERVICIOS DE APOYO A LA GESTION</v>
          </cell>
          <cell r="G934" t="str">
            <v>INICIAL</v>
          </cell>
          <cell r="H934">
            <v>45055</v>
          </cell>
          <cell r="I934" t="str">
            <v>YANLY KIMBERLY REYES FERNANDEZ</v>
          </cell>
          <cell r="J934" t="str">
            <v>CC</v>
          </cell>
          <cell r="K934">
            <v>1010205963</v>
          </cell>
          <cell r="L934">
            <v>6</v>
          </cell>
          <cell r="M934" t="str">
            <v>Bogotá</v>
          </cell>
          <cell r="N934" t="str">
            <v>N</v>
          </cell>
          <cell r="O934" t="str">
            <v>N/A</v>
          </cell>
          <cell r="P934" t="str">
            <v>N/A</v>
          </cell>
          <cell r="Q934" t="str">
            <v>N/A</v>
          </cell>
          <cell r="R934">
            <v>45057</v>
          </cell>
          <cell r="S934">
            <v>45291</v>
          </cell>
          <cell r="T934">
            <v>234</v>
          </cell>
          <cell r="U934">
            <v>45291</v>
          </cell>
          <cell r="V934" t="str">
            <v>15 TFTL/TL+4 ME O 6 SES+4 ME</v>
          </cell>
          <cell r="W934"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34"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934">
            <v>93151501</v>
          </cell>
          <cell r="AA934">
            <v>38460399</v>
          </cell>
          <cell r="AB934">
            <v>38460399</v>
          </cell>
          <cell r="AM934">
            <v>4048463</v>
          </cell>
          <cell r="AQ934" t="str">
            <v>N/A</v>
          </cell>
          <cell r="AR934">
            <v>605</v>
          </cell>
          <cell r="AS934">
            <v>45016</v>
          </cell>
          <cell r="AT934">
            <v>1999940748</v>
          </cell>
          <cell r="AU934">
            <v>8047</v>
          </cell>
          <cell r="AV934">
            <v>45056</v>
          </cell>
          <cell r="AW934">
            <v>38460399</v>
          </cell>
          <cell r="AX934" t="str">
            <v>A-02-02-02-008-003-01</v>
          </cell>
          <cell r="AY934" t="str">
            <v>SERVICIOS DE CONSULTORÍA EN ADMINISTRACIÓN Y SERVICIOS DE GESTIÓN; SERVICIOS DE TECNOLOGÍA DE LA INFORMACIÓN</v>
          </cell>
          <cell r="AZ934" t="str">
            <v>SEGUROS DEL ESTADO</v>
          </cell>
          <cell r="BA934" t="str">
            <v>14-46-101093576</v>
          </cell>
          <cell r="BB934">
            <v>45056</v>
          </cell>
          <cell r="BC934" t="str">
            <v>CUMPLIMIENTO</v>
          </cell>
          <cell r="BD934">
            <v>25</v>
          </cell>
          <cell r="BE934">
            <v>9615099.75</v>
          </cell>
          <cell r="BF934">
            <v>45055</v>
          </cell>
          <cell r="BG934">
            <v>45057</v>
          </cell>
          <cell r="BH934">
            <v>45503</v>
          </cell>
          <cell r="BI934">
            <v>45056</v>
          </cell>
          <cell r="BJ934" t="str">
            <v>D. OTRAS PRESTACIONES</v>
          </cell>
          <cell r="BK934" t="str">
            <v>JULIAN ANDRES BURITICA MEJIA-EDINSON MAURICIO HERNANDEZ MANRIQUE RAD 20236400056443 A PARTIR DEL 11 AL 29 DE SEPTIEMBRE</v>
          </cell>
          <cell r="BM934">
            <v>1078366532</v>
          </cell>
          <cell r="BN934" t="str">
            <v>GRUPO DE GESTIÓN DE RECONOCIMIENTOS</v>
          </cell>
          <cell r="BO934" t="str">
            <v>GESTOR DE OPERACIONES</v>
          </cell>
          <cell r="BP934" t="str">
            <v>KARLA MAYELIS MENGUAL REDONDO</v>
          </cell>
          <cell r="BQ934" t="str">
            <v>EN EJECUCION</v>
          </cell>
          <cell r="BR934" t="str">
            <v>FEMENINO</v>
          </cell>
          <cell r="BS934" t="str">
            <v>Bogotá</v>
          </cell>
          <cell r="BT934" t="str">
            <v>Cll 56 H SUR - 90 20</v>
          </cell>
          <cell r="BU934">
            <v>3214344065</v>
          </cell>
          <cell r="BV934" t="str">
            <v>Kimberlyreyes92@hotmail.com</v>
          </cell>
          <cell r="BW934">
            <v>33961</v>
          </cell>
          <cell r="BX934">
            <v>45247</v>
          </cell>
          <cell r="BY934">
            <v>30</v>
          </cell>
          <cell r="BZ934" t="str">
            <v>NUEVA EPS</v>
          </cell>
          <cell r="CA934" t="str">
            <v>PROTECCION</v>
          </cell>
          <cell r="CB934" t="str">
            <v>POSITIVA</v>
          </cell>
          <cell r="CC934" t="str">
            <v>TECNICO PROFESIONAL EN ADMON EN SALUD</v>
          </cell>
          <cell r="CH934" t="str">
            <v>CO1.PCCNTR.4909604</v>
          </cell>
        </row>
        <row r="935">
          <cell r="C935">
            <v>477</v>
          </cell>
          <cell r="D935" t="str">
            <v>ADRES-CPS-477-2023</v>
          </cell>
          <cell r="E935" t="str">
            <v>CONTRATACION DIRECTA</v>
          </cell>
          <cell r="F935" t="str">
            <v>PRESTACION DE SERVICIOS PROFESIONALES</v>
          </cell>
          <cell r="G935" t="str">
            <v>INICIAL</v>
          </cell>
          <cell r="H935">
            <v>45055</v>
          </cell>
          <cell r="I935" t="str">
            <v>YEIMI JULIANA GIRALDO LOPEZ</v>
          </cell>
          <cell r="J935" t="str">
            <v>CC</v>
          </cell>
          <cell r="K935">
            <v>1010204013</v>
          </cell>
          <cell r="L935">
            <v>1</v>
          </cell>
          <cell r="M935" t="str">
            <v>Bogotá</v>
          </cell>
          <cell r="N935" t="str">
            <v>N</v>
          </cell>
          <cell r="O935" t="str">
            <v>N/A</v>
          </cell>
          <cell r="P935" t="str">
            <v>N/A</v>
          </cell>
          <cell r="Q935" t="str">
            <v>N/A</v>
          </cell>
          <cell r="R935">
            <v>45058</v>
          </cell>
          <cell r="S935">
            <v>45291</v>
          </cell>
          <cell r="T935">
            <v>233</v>
          </cell>
          <cell r="U935">
            <v>45291</v>
          </cell>
          <cell r="V935" t="str">
            <v>13 TP+25 MEP</v>
          </cell>
          <cell r="W93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3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935">
            <v>93151501</v>
          </cell>
          <cell r="AA935">
            <v>49236477</v>
          </cell>
          <cell r="AB935">
            <v>49236477</v>
          </cell>
          <cell r="AM935">
            <v>5182787</v>
          </cell>
          <cell r="AQ935" t="str">
            <v>N/A</v>
          </cell>
          <cell r="AR935">
            <v>604</v>
          </cell>
          <cell r="AS935">
            <v>45016</v>
          </cell>
          <cell r="AT935">
            <v>2806479189</v>
          </cell>
          <cell r="AU935">
            <v>8048</v>
          </cell>
          <cell r="AV935">
            <v>45056</v>
          </cell>
          <cell r="AW935">
            <v>49236477</v>
          </cell>
          <cell r="AX935" t="str">
            <v>A-02-02-02-008-003-01</v>
          </cell>
          <cell r="AY935" t="str">
            <v>SERVICIOS DE CONSULTORÍA EN ADMINISTRACIÓN Y SERVICIOS DE GESTIÓN; SERVICIOS DE TECNOLOGÍA DE LA INFORMACIÓN</v>
          </cell>
          <cell r="AZ935" t="str">
            <v>SEGUROS DEL ESTADO</v>
          </cell>
          <cell r="BA935" t="str">
            <v>21-46-101068305</v>
          </cell>
          <cell r="BB935">
            <v>45056</v>
          </cell>
          <cell r="BC935" t="str">
            <v>CUMPLIMIENTO</v>
          </cell>
          <cell r="BD935">
            <v>25</v>
          </cell>
          <cell r="BE935">
            <v>12309119.25</v>
          </cell>
          <cell r="BF935">
            <v>45055</v>
          </cell>
          <cell r="BG935">
            <v>45058</v>
          </cell>
          <cell r="BH935">
            <v>45474</v>
          </cell>
          <cell r="BI935">
            <v>45056</v>
          </cell>
          <cell r="BJ935" t="str">
            <v>D. OTRAS PRESTACIONES</v>
          </cell>
          <cell r="BK935" t="str">
            <v>EDINSON MAURICIO HERNANDEZ MANRIQUE</v>
          </cell>
          <cell r="BM935">
            <v>13928254</v>
          </cell>
          <cell r="BN935" t="str">
            <v>GRUPO DE GESTION DE RECONOCIMIENTOS</v>
          </cell>
          <cell r="BO935" t="str">
            <v>GESTOR DE OPERACIONES</v>
          </cell>
          <cell r="BP935" t="str">
            <v>LAURA SANCHEZ SANTAMARIA</v>
          </cell>
          <cell r="BQ935" t="str">
            <v>EN EJECUCION</v>
          </cell>
          <cell r="BR935" t="str">
            <v>FEMENINO</v>
          </cell>
          <cell r="BS935" t="str">
            <v>Bogotá</v>
          </cell>
          <cell r="BT935" t="str">
            <v>Cra 95B - 56F 57 SUR</v>
          </cell>
          <cell r="BU935">
            <v>3134945090</v>
          </cell>
          <cell r="BV935" t="str">
            <v>julianagiraldo77@gmail.com</v>
          </cell>
          <cell r="BW935">
            <v>33849</v>
          </cell>
          <cell r="BX935">
            <v>45247</v>
          </cell>
          <cell r="BY935">
            <v>31</v>
          </cell>
          <cell r="BZ935" t="str">
            <v>COMPENSAR</v>
          </cell>
          <cell r="CA935" t="str">
            <v>PROTECCION</v>
          </cell>
          <cell r="CB935" t="str">
            <v>POSITIVA</v>
          </cell>
          <cell r="CC935" t="str">
            <v>ADMON EN SERVICIOS DE SALUD</v>
          </cell>
          <cell r="CH935" t="str">
            <v>CO1.PCCNTR.4916923</v>
          </cell>
        </row>
        <row r="936">
          <cell r="C936">
            <v>16</v>
          </cell>
          <cell r="D936" t="str">
            <v>ADRES-CPS-016-2023</v>
          </cell>
          <cell r="E936" t="str">
            <v>CONTRATACION DIRECTA</v>
          </cell>
          <cell r="F936" t="str">
            <v>PRESTACION DE SERVICIOS PROFESIONALES</v>
          </cell>
          <cell r="G936" t="str">
            <v>INICIAL</v>
          </cell>
          <cell r="H936">
            <v>44942</v>
          </cell>
          <cell r="I936" t="str">
            <v>LINA MARIA SABOGAL GARCIA</v>
          </cell>
          <cell r="J936" t="str">
            <v>CC</v>
          </cell>
          <cell r="K936">
            <v>1115074692</v>
          </cell>
          <cell r="L936">
            <v>2</v>
          </cell>
          <cell r="M936" t="str">
            <v>Bogotá</v>
          </cell>
          <cell r="N936" t="str">
            <v>N</v>
          </cell>
          <cell r="O936" t="str">
            <v>N/A</v>
          </cell>
          <cell r="P936" t="str">
            <v>N/A</v>
          </cell>
          <cell r="Q936" t="str">
            <v>N/A</v>
          </cell>
          <cell r="R936">
            <v>44943</v>
          </cell>
          <cell r="S936">
            <v>45062</v>
          </cell>
          <cell r="T936">
            <v>119</v>
          </cell>
          <cell r="U936">
            <v>45062</v>
          </cell>
          <cell r="V936" t="str">
            <v>11 TP+E+11 MEP</v>
          </cell>
          <cell r="W936"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936"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936">
            <v>104</v>
          </cell>
          <cell r="Z936">
            <v>80121700</v>
          </cell>
          <cell r="AA936">
            <v>27904000</v>
          </cell>
          <cell r="AB936">
            <v>27904000</v>
          </cell>
          <cell r="AM936">
            <v>6976000</v>
          </cell>
          <cell r="AQ936" t="str">
            <v>N/A</v>
          </cell>
          <cell r="AR936">
            <v>396</v>
          </cell>
          <cell r="AS936">
            <v>44932</v>
          </cell>
          <cell r="AT936">
            <v>167424000</v>
          </cell>
          <cell r="AU936">
            <v>385</v>
          </cell>
          <cell r="AV936">
            <v>44943</v>
          </cell>
          <cell r="AW936">
            <v>27904000</v>
          </cell>
          <cell r="AX936" t="str">
            <v>A-02-02-02-008-002-01</v>
          </cell>
          <cell r="AY936" t="str">
            <v>SERVICIOS JURÍDICOS</v>
          </cell>
          <cell r="AZ936" t="str">
            <v>SEGUROS DEL ESTADO</v>
          </cell>
          <cell r="BA936" t="str">
            <v>33-46-101046153</v>
          </cell>
          <cell r="BB936">
            <v>44942</v>
          </cell>
          <cell r="BC936" t="str">
            <v>CUMPLIMIENTO</v>
          </cell>
          <cell r="BD936">
            <v>25</v>
          </cell>
          <cell r="BE936">
            <v>6976000</v>
          </cell>
          <cell r="BF936">
            <v>44942</v>
          </cell>
          <cell r="BG936">
            <v>44942</v>
          </cell>
          <cell r="BH936">
            <v>45260</v>
          </cell>
          <cell r="BI936">
            <v>44940</v>
          </cell>
          <cell r="BJ936" t="str">
            <v>O. ASESORA JURIDICA</v>
          </cell>
          <cell r="BK936" t="str">
            <v>JULIO EDUARDO RODRIGUEZ ALVARADO</v>
          </cell>
          <cell r="BM936">
            <v>1085251376</v>
          </cell>
          <cell r="BN936" t="str">
            <v>GRUPO DE ACCIONES CONSTITUCIONALES Y DE TUTELA</v>
          </cell>
          <cell r="BO936" t="str">
            <v>COORDINADOR</v>
          </cell>
          <cell r="BP936" t="str">
            <v>KELLY JHOANA ITURRIAGO TORREGROSA</v>
          </cell>
          <cell r="BQ936" t="str">
            <v>TERMINADO</v>
          </cell>
          <cell r="BR936" t="str">
            <v>FEMENINO</v>
          </cell>
          <cell r="BS936" t="str">
            <v>Bogotá</v>
          </cell>
          <cell r="BT936" t="str">
            <v>Cra 68A No 23b 53 INT 3 Apto 501 Ciudad Salitre</v>
          </cell>
          <cell r="BU936" t="str">
            <v>3043767291</v>
          </cell>
          <cell r="BV936" t="str">
            <v>limasaga0491@gmail.com</v>
          </cell>
          <cell r="BW936">
            <v>33242</v>
          </cell>
          <cell r="BX936">
            <v>45247</v>
          </cell>
          <cell r="BY936">
            <v>32</v>
          </cell>
          <cell r="BZ936" t="str">
            <v>SURA</v>
          </cell>
          <cell r="CA936" t="str">
            <v>COLFONDOS</v>
          </cell>
          <cell r="CB936" t="str">
            <v>POSITIVA</v>
          </cell>
          <cell r="CC936" t="str">
            <v>ABOGADO- MAESTRIA EN DERECHO ECONOMICO</v>
          </cell>
          <cell r="CH936" t="str">
            <v>CO1.PCCNTR.4398089</v>
          </cell>
        </row>
        <row r="937">
          <cell r="C937">
            <v>637</v>
          </cell>
          <cell r="D937" t="str">
            <v>ADRES-CPS-637-2023</v>
          </cell>
          <cell r="E937" t="str">
            <v>CONTRATACION DIRECTA</v>
          </cell>
          <cell r="F937" t="str">
            <v>PRESTACION DE SERVICIOS DE APOYO A LA GESTION</v>
          </cell>
          <cell r="G937" t="str">
            <v>INICIAL</v>
          </cell>
          <cell r="H937">
            <v>45084</v>
          </cell>
          <cell r="I937" t="str">
            <v>YEIMMY ALEXANDRA GARNICA GONZÁLEZ</v>
          </cell>
          <cell r="J937" t="str">
            <v>CC</v>
          </cell>
          <cell r="K937">
            <v>1015417938</v>
          </cell>
          <cell r="L937">
            <v>1</v>
          </cell>
          <cell r="N937" t="str">
            <v>N</v>
          </cell>
          <cell r="O937" t="str">
            <v>N/A</v>
          </cell>
          <cell r="P937" t="str">
            <v>N/A</v>
          </cell>
          <cell r="Q937" t="str">
            <v>N/A</v>
          </cell>
          <cell r="R937">
            <v>45085</v>
          </cell>
          <cell r="S937">
            <v>45291</v>
          </cell>
          <cell r="T937">
            <v>206</v>
          </cell>
          <cell r="U937">
            <v>45291</v>
          </cell>
          <cell r="V937" t="str">
            <v>15 TFTL/TL+4 ME O 6 SES+4 ME</v>
          </cell>
          <cell r="W937"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37"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937">
            <v>93151501</v>
          </cell>
          <cell r="AA937">
            <v>28339241</v>
          </cell>
          <cell r="AB937">
            <v>28339241</v>
          </cell>
          <cell r="AM937">
            <v>4048463</v>
          </cell>
          <cell r="AQ937" t="str">
            <v>N/A</v>
          </cell>
          <cell r="AR937">
            <v>702</v>
          </cell>
          <cell r="AS937">
            <v>45064</v>
          </cell>
          <cell r="AT937">
            <v>538445579</v>
          </cell>
          <cell r="AU937">
            <v>10057</v>
          </cell>
          <cell r="AV937">
            <v>45084</v>
          </cell>
          <cell r="AW937">
            <v>28339241</v>
          </cell>
          <cell r="AX937" t="str">
            <v>A-02-02-02-008-003-01</v>
          </cell>
          <cell r="AY937" t="str">
            <v>SERVICIOS DE CONSULTORÍA EN ADMINISTRACIÓN Y SERVICIOS DE GESTIÓN; SERVICIOS DE TECNOLOGÍA DE LA INFORMACIÓN</v>
          </cell>
          <cell r="AZ937" t="str">
            <v>ASEGURADORA SOLIDARIA DE COLOMBIA</v>
          </cell>
          <cell r="BA937" t="str">
            <v>340 - 47 - 994000045719</v>
          </cell>
          <cell r="BB937">
            <v>45084</v>
          </cell>
          <cell r="BC937" t="str">
            <v>CUMPLIMIENTO</v>
          </cell>
          <cell r="BD937">
            <v>25</v>
          </cell>
          <cell r="BE937">
            <v>7084810.25</v>
          </cell>
          <cell r="BF937">
            <v>45084</v>
          </cell>
          <cell r="BG937">
            <v>45084</v>
          </cell>
          <cell r="BH937">
            <v>45478</v>
          </cell>
          <cell r="BI937">
            <v>45085</v>
          </cell>
          <cell r="BJ937" t="str">
            <v>D. OTRAS PRESTACIONES</v>
          </cell>
          <cell r="BK937" t="str">
            <v>LEIDY JANNETH LUIS CUERVO-LUISA FERNANDA DÍAZ GONZÁLEZ RAD 20236400064913 A PARTIR DEL 13 DE OCTUBRE AL 3 DE NOVIEMBRE</v>
          </cell>
          <cell r="BM937">
            <v>53062135</v>
          </cell>
          <cell r="BN937" t="str">
            <v>GRUPO DE VALIDACIÓN DE RESULTADOS DE AUDITORÍA</v>
          </cell>
          <cell r="BO937" t="str">
            <v>GESTOR DE OPERACIONES</v>
          </cell>
          <cell r="BP937" t="str">
            <v>ROSA ELIANA RODRIGUEZ BERNAL</v>
          </cell>
          <cell r="BQ937" t="str">
            <v>EN EJECUCION</v>
          </cell>
        </row>
        <row r="938">
          <cell r="C938">
            <v>84</v>
          </cell>
          <cell r="D938" t="str">
            <v>ADRES-CPS-084-2023</v>
          </cell>
          <cell r="E938" t="str">
            <v>CONTRATACION DIRECTA</v>
          </cell>
          <cell r="F938" t="str">
            <v>PRESTACION DE SERVICIOS PROFESIONALES</v>
          </cell>
          <cell r="G938" t="str">
            <v>INICIAL</v>
          </cell>
          <cell r="H938">
            <v>44951</v>
          </cell>
          <cell r="I938" t="str">
            <v>KATHERING VANESSA MARIN GUTIERREZ</v>
          </cell>
          <cell r="J938" t="str">
            <v>CC</v>
          </cell>
          <cell r="K938">
            <v>1121867429</v>
          </cell>
          <cell r="L938">
            <v>7</v>
          </cell>
          <cell r="M938" t="str">
            <v>Bogotá</v>
          </cell>
          <cell r="N938" t="str">
            <v>N</v>
          </cell>
          <cell r="O938" t="str">
            <v>N/A</v>
          </cell>
          <cell r="P938" t="str">
            <v>N/A</v>
          </cell>
          <cell r="Q938" t="str">
            <v>N/A</v>
          </cell>
          <cell r="R938">
            <v>44953</v>
          </cell>
          <cell r="S938">
            <v>45072</v>
          </cell>
          <cell r="T938">
            <v>119</v>
          </cell>
          <cell r="U938">
            <v>45072</v>
          </cell>
          <cell r="V938" t="str">
            <v>13 TP+25 MEP</v>
          </cell>
          <cell r="W938"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938"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Y938">
            <v>350</v>
          </cell>
          <cell r="Z938">
            <v>93151501</v>
          </cell>
          <cell r="AA938">
            <v>20731148</v>
          </cell>
          <cell r="AB938">
            <v>20731148</v>
          </cell>
          <cell r="AC938"/>
          <cell r="AD938"/>
          <cell r="AE938"/>
          <cell r="AF938"/>
          <cell r="AG938"/>
          <cell r="AH938"/>
          <cell r="AI938"/>
          <cell r="AJ938"/>
          <cell r="AK938"/>
          <cell r="AL938"/>
          <cell r="AM938">
            <v>5182787</v>
          </cell>
          <cell r="AN938"/>
          <cell r="AO938"/>
          <cell r="AP938"/>
          <cell r="AQ938" t="str">
            <v>N/A</v>
          </cell>
          <cell r="AR938">
            <v>440</v>
          </cell>
          <cell r="AS938">
            <v>44936</v>
          </cell>
          <cell r="AT938">
            <v>684127884</v>
          </cell>
          <cell r="AU938">
            <v>516</v>
          </cell>
          <cell r="AV938">
            <v>44951</v>
          </cell>
          <cell r="AW938">
            <v>20731148</v>
          </cell>
          <cell r="AX938" t="str">
            <v>A-02-02-02-008-003-01</v>
          </cell>
          <cell r="AY938" t="str">
            <v>SERVICIOS DE CONSULTORÍA EN ADMINISTRACIÓN Y SERVICIOS DE GESTIÓN; SERVICIOS DE TECNOLOGÍA DE LA INFORMACIÓN</v>
          </cell>
          <cell r="AZ938" t="str">
            <v>SEGUROS DEL ESTADO</v>
          </cell>
          <cell r="BA938" t="str">
            <v>14-46-101084409</v>
          </cell>
          <cell r="BB938">
            <v>44952</v>
          </cell>
          <cell r="BC938" t="str">
            <v>CUMPLIMIENTO</v>
          </cell>
          <cell r="BD938">
            <v>25</v>
          </cell>
          <cell r="BE938">
            <v>5182787</v>
          </cell>
          <cell r="BF938">
            <v>44950</v>
          </cell>
          <cell r="BG938">
            <v>44952</v>
          </cell>
          <cell r="BH938">
            <v>45260</v>
          </cell>
          <cell r="BI938">
            <v>44952</v>
          </cell>
          <cell r="BJ938" t="str">
            <v>D. OTRAS PRESTACIONES</v>
          </cell>
          <cell r="BK938" t="str">
            <v>PAOLA ANDREA CESPEDES FORERO-ANDREA RODRÍGUEZ SIERRA RAD 20231450020123 A PARTIR DEL  10 DE ABRIL AL 1 DE MAYO DE 2023</v>
          </cell>
          <cell r="BL938"/>
          <cell r="BM938">
            <v>52536438</v>
          </cell>
          <cell r="BN938" t="str">
            <v>GRUPO DE VERIFICACIÓN Y AUDITORÍA DE CUENTAS</v>
          </cell>
          <cell r="BO938" t="str">
            <v>GESTOR DE OPERACIONES</v>
          </cell>
          <cell r="BP938" t="str">
            <v>ESPERANZA RODRIGUEZ ROLDAN</v>
          </cell>
          <cell r="BQ938" t="str">
            <v>TERMINADO</v>
          </cell>
          <cell r="BR938" t="str">
            <v>FEMENINO</v>
          </cell>
          <cell r="BS938" t="str">
            <v>Bogotá</v>
          </cell>
          <cell r="BT938" t="str">
            <v>Tv 5a Este No 96 - 79 Casa</v>
          </cell>
          <cell r="BU938">
            <v>3106287098</v>
          </cell>
          <cell r="BV938" t="str">
            <v>kathering.vmg@gmail.com</v>
          </cell>
          <cell r="BW938">
            <v>33084</v>
          </cell>
          <cell r="BX938">
            <v>45247</v>
          </cell>
          <cell r="BY938">
            <v>33</v>
          </cell>
          <cell r="BZ938" t="str">
            <v>SURA</v>
          </cell>
          <cell r="CA938" t="str">
            <v>PORVENIR</v>
          </cell>
          <cell r="CB938" t="str">
            <v>POSITIVA</v>
          </cell>
          <cell r="CC938" t="str">
            <v>ENFERMERIA-ESP EN GERENCIA DE LA CALIDAD Y auditoría EN SALUD</v>
          </cell>
          <cell r="CD938"/>
          <cell r="CE938"/>
          <cell r="CF938"/>
          <cell r="CG938"/>
          <cell r="CH938" t="str">
            <v>CO1.PCCNTR.4456447</v>
          </cell>
          <cell r="CI938"/>
          <cell r="CJ938"/>
          <cell r="CK938"/>
          <cell r="CL938"/>
          <cell r="CM938"/>
          <cell r="CN938"/>
          <cell r="CO938"/>
        </row>
        <row r="939">
          <cell r="C939">
            <v>596</v>
          </cell>
          <cell r="D939" t="str">
            <v>ADRES-CPS-596-2023</v>
          </cell>
          <cell r="E939" t="str">
            <v>CONTRATACION DIRECTA</v>
          </cell>
          <cell r="F939" t="str">
            <v>PRESTACION DE SERVICIOS DE APOYO A LA GESTION</v>
          </cell>
          <cell r="G939" t="str">
            <v>INICIAL</v>
          </cell>
          <cell r="H939">
            <v>45104</v>
          </cell>
          <cell r="I939" t="str">
            <v>YEIMY TRINIDAD SUAREZ BOHORQUEZ</v>
          </cell>
          <cell r="J939" t="str">
            <v>CC</v>
          </cell>
          <cell r="K939">
            <v>52861544</v>
          </cell>
          <cell r="L939">
            <v>8</v>
          </cell>
          <cell r="N939" t="str">
            <v>N</v>
          </cell>
          <cell r="O939" t="str">
            <v>N/A</v>
          </cell>
          <cell r="P939" t="str">
            <v>N/A</v>
          </cell>
          <cell r="Q939" t="str">
            <v>N/A</v>
          </cell>
          <cell r="R939">
            <v>45113</v>
          </cell>
          <cell r="S939">
            <v>45291</v>
          </cell>
          <cell r="T939">
            <v>178</v>
          </cell>
          <cell r="U939">
            <v>45291</v>
          </cell>
          <cell r="V939" t="str">
            <v>15 TFTL/TL+4 ME O 6 SES+4 ME</v>
          </cell>
          <cell r="W939"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939"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939">
            <v>93151501</v>
          </cell>
          <cell r="AA939">
            <v>28339241</v>
          </cell>
          <cell r="AB939">
            <v>28339241</v>
          </cell>
          <cell r="AM939">
            <v>4048463</v>
          </cell>
          <cell r="AQ939" t="str">
            <v>N/A</v>
          </cell>
          <cell r="AR939">
            <v>736</v>
          </cell>
          <cell r="AS939">
            <v>45065</v>
          </cell>
          <cell r="AT939">
            <v>651802543</v>
          </cell>
          <cell r="AU939">
            <v>10602</v>
          </cell>
          <cell r="AV939">
            <v>45107</v>
          </cell>
          <cell r="AW939">
            <v>28339241</v>
          </cell>
          <cell r="AX939" t="str">
            <v>A-02-02-02-008-003-01</v>
          </cell>
          <cell r="AY939" t="str">
            <v>SERVICIOS DE CONSULTORÍA EN ADMINISTRACIÓN Y SERVICIOS DE GESTIÓN; SERVICIOS DE TECNOLOGÍA DE LA INFORMACIÓN</v>
          </cell>
          <cell r="AZ939" t="str">
            <v>SEGUROS DEL ESTADO</v>
          </cell>
          <cell r="BA939" t="str">
            <v>14-44-101186492</v>
          </cell>
          <cell r="BB939">
            <v>45104</v>
          </cell>
          <cell r="BC939" t="str">
            <v>CUMPLIMIENTO</v>
          </cell>
          <cell r="BD939">
            <v>25</v>
          </cell>
          <cell r="BE939">
            <v>7084810.25</v>
          </cell>
          <cell r="BF939">
            <v>45104</v>
          </cell>
          <cell r="BG939">
            <v>45105</v>
          </cell>
          <cell r="BH939">
            <v>45488</v>
          </cell>
          <cell r="BI939">
            <v>45113</v>
          </cell>
          <cell r="BJ939" t="str">
            <v>D. OTRAS PRESTACIONES</v>
          </cell>
          <cell r="BK939" t="str">
            <v>ANDREA RODRIGUEZ SIERRA</v>
          </cell>
          <cell r="BM939">
            <v>52394998</v>
          </cell>
          <cell r="BN939" t="str">
            <v>GRUPO DE VERIFICACION Y AUDITORIA DE CUENTAS</v>
          </cell>
          <cell r="BO939" t="str">
            <v>GESTOR DE OPERACIONES</v>
          </cell>
          <cell r="BP939" t="str">
            <v>DIANA MARCELA SERRANO ASPRILLA</v>
          </cell>
          <cell r="BQ939" t="str">
            <v>EN EJECUCION</v>
          </cell>
        </row>
        <row r="940">
          <cell r="C940">
            <v>219</v>
          </cell>
          <cell r="D940" t="str">
            <v>ADRES-CPS-219-2023</v>
          </cell>
          <cell r="E940" t="str">
            <v>CONTRATACION DIRECTA</v>
          </cell>
          <cell r="F940" t="str">
            <v>PRESTACION DE SERVICIOS PROFESIONALES</v>
          </cell>
          <cell r="G940" t="str">
            <v>INICIAL</v>
          </cell>
          <cell r="H940">
            <v>44952</v>
          </cell>
          <cell r="I940" t="str">
            <v>SEBASTIAN RICKLI HENAO</v>
          </cell>
          <cell r="J940" t="str">
            <v>CC</v>
          </cell>
          <cell r="K940">
            <v>1123510851</v>
          </cell>
          <cell r="L940">
            <v>7</v>
          </cell>
          <cell r="M940" t="str">
            <v>Bogotá</v>
          </cell>
          <cell r="N940" t="str">
            <v>N</v>
          </cell>
          <cell r="O940" t="str">
            <v>N/A</v>
          </cell>
          <cell r="P940" t="str">
            <v>N/A</v>
          </cell>
          <cell r="Q940" t="str">
            <v>N/A</v>
          </cell>
          <cell r="R940">
            <v>44953</v>
          </cell>
          <cell r="S940">
            <v>45072</v>
          </cell>
          <cell r="T940">
            <v>119</v>
          </cell>
          <cell r="U940">
            <v>45072</v>
          </cell>
          <cell r="W940" t="str">
            <v>Prestar servicios profesionales para brindar apoyo a la Oficina Asesora Jurídica en las actividades de revisión. análisis y liquidación de sentencias condenatorias; así como. apoyar las gestiones necesarias a obtener la provisión contable de contingencias judiciales y rendir los informes que sean solicitados conforme el manejo de las bases de datos del Grupo de Representación judicial y el Ekogui</v>
          </cell>
          <cell r="X940" t="str">
            <v>1. Verificar y Gestionar el reconocimiento y pago de las condenas emitidas dentro de los procesos judiciales en los que sea parte la Administradora de los Recursos del Sistema General de Seguridad Social en Salud – ADRES. 2. Verificar y gestionar el cumplimiento para el pago de conciliaciones extrajudiciales conforme el auto aprobatorio emitido por el respectivo despacho judicial. 3. Verificar y gestionar el trámite de liquidación de los intereses e indexaciones de las sentencias judiciales que se emitan dentro de los procesos judiciales a cargo de la Administradora de los Recursos del Sistema General de Seguridad Social en Salud – ADRES. atendiendo el sentido del fallo o a falta de este. realizando la respectiva proyección en el módulo de la Agencia Nacional de Defensa Jurídica del Estado. 4. Realizar seguimiento y control de todos los procesos judiciales registrados en el Sistema de Gestión Litigiosa de Estado – Ekogui. verificando que todos se encuentren en estado activo. actualizados en sus piezas procesales y que el apoderado haya realizado el cálculo de la provisión contable. 5. Prestar el apoyo requerido por los apoderados de la ADRES en temas relacionados con el uso y manejo del Sistema Único de Gestión e Información de la Actividad Litigiosa del EstadoEkogui. 6. Realizar el cálculo de la provisión contable dentro de la periodicidad requerida por la Entidad. 7. Consolidar las bases de datos de procesos judiciales y conciliaciones extrajudiciales. verificando la información reportada por los apoderados del Grupo de Representación Judicial. la página de la rama judicial o las piezas procesales que obren en la carpeta física del expediente. 8. Proyectar los informes que sean solicitados por el supervisor del contrato. dependencias de la Entidad. autoridades judiciales o administrativas. 9. Requerir a los apoderados de la entidad para que cumplan con el registro de la información en el Sistema Único de Gestión e Información de la Actividad Litigiosa del Estado- Ekogui. 10. Atender las solicitudes que le sean asignadas por reparto por parte del Supervisor del contrato. 11. Gestionar y realizar las capacitaciones que sobre Sistema Único de Gestión e Información de la Actividad Litigiosa del Estado- Ekogui se requieran conforme a las necesidades de la entidad o a los requerimientos de las autoridades administrativas. 12. Asistir a las convocatorias de reuniones que realice el supervisor del contrato y todas aquellas en las que se requiera de su presencia en la entidad. 13. Cumplir con las demás actividades que se deriven del objeto y naturaleza del presente contrato</v>
          </cell>
          <cell r="Y940">
            <v>163</v>
          </cell>
          <cell r="Z940">
            <v>80121706</v>
          </cell>
          <cell r="AA940">
            <v>27904000</v>
          </cell>
          <cell r="AB940">
            <v>27904000</v>
          </cell>
          <cell r="AC940"/>
          <cell r="AM940">
            <v>6976000</v>
          </cell>
          <cell r="AO940"/>
          <cell r="AP940"/>
          <cell r="AQ940" t="str">
            <v>N/A</v>
          </cell>
          <cell r="AR940">
            <v>516</v>
          </cell>
          <cell r="AS940">
            <v>44938</v>
          </cell>
          <cell r="AT940">
            <v>27904000</v>
          </cell>
          <cell r="AU940">
            <v>887</v>
          </cell>
          <cell r="AV940">
            <v>44953</v>
          </cell>
          <cell r="AW940">
            <v>27904000</v>
          </cell>
          <cell r="AX940" t="str">
            <v>A-02-02-02-008-002-01</v>
          </cell>
          <cell r="AY940" t="str">
            <v>SERVICIOS JURÍDICOS</v>
          </cell>
          <cell r="AZ940" t="str">
            <v>ASEGURADORA SOLIDARIA DE COLOMBIA</v>
          </cell>
          <cell r="BA940" t="str">
            <v>380- 47- 994000130980</v>
          </cell>
          <cell r="BB940">
            <v>44952</v>
          </cell>
          <cell r="BC940" t="str">
            <v>CUMPLIMIENTO</v>
          </cell>
          <cell r="BD940">
            <v>25</v>
          </cell>
          <cell r="BE940">
            <v>6976000</v>
          </cell>
          <cell r="BF940">
            <v>44953</v>
          </cell>
          <cell r="BG940">
            <v>44953</v>
          </cell>
          <cell r="BH940">
            <v>45256</v>
          </cell>
          <cell r="BI940">
            <v>44953</v>
          </cell>
          <cell r="BJ940" t="str">
            <v>O. ASESORA JURIDICA</v>
          </cell>
          <cell r="BK940" t="str">
            <v>RODRIGO ARMANDO RINCON GONZALEZ</v>
          </cell>
          <cell r="BM940">
            <v>80200509</v>
          </cell>
          <cell r="BN940" t="str">
            <v>GRUPO DE REPRESENTACION JUDICIAL</v>
          </cell>
          <cell r="BO940" t="str">
            <v>COORDINADOR</v>
          </cell>
          <cell r="BP940" t="str">
            <v>KELLY JHOANA ITURRIAGO TORREGROSA</v>
          </cell>
          <cell r="BQ940" t="str">
            <v>TERMINADO</v>
          </cell>
          <cell r="BR940" t="str">
            <v>MASCULINO</v>
          </cell>
          <cell r="BS940" t="str">
            <v>Bogotá</v>
          </cell>
          <cell r="BT940" t="str">
            <v>Cra 26 39 A 48</v>
          </cell>
          <cell r="BU940">
            <v>6361228</v>
          </cell>
          <cell r="BV940" t="str">
            <v>sebastian@rickli.co</v>
          </cell>
          <cell r="BW940">
            <v>32722</v>
          </cell>
          <cell r="BX940">
            <v>45247</v>
          </cell>
          <cell r="BY940">
            <v>34</v>
          </cell>
          <cell r="BZ940" t="str">
            <v>SANITAS</v>
          </cell>
          <cell r="CA940" t="str">
            <v>PORVENIR</v>
          </cell>
          <cell r="CB940" t="str">
            <v>POSITIVA</v>
          </cell>
          <cell r="CC940" t="str">
            <v>ABOGADO-ESP EN DERECHO
TRIBUTARIO CORPORATIVO</v>
          </cell>
          <cell r="CH940" t="str">
            <v>CO1.PCCNTR.4487099</v>
          </cell>
        </row>
        <row r="941">
          <cell r="C941">
            <v>823</v>
          </cell>
          <cell r="D941" t="str">
            <v>ADRES-CPS-823-2023</v>
          </cell>
          <cell r="E941" t="str">
            <v>CONTRATACION DIRECTA</v>
          </cell>
          <cell r="F941" t="str">
            <v>PRESTACION DE SERVICIOS DE APOYO A LA GESTION</v>
          </cell>
          <cell r="G941" t="str">
            <v>INICIAL</v>
          </cell>
          <cell r="H941">
            <v>45097</v>
          </cell>
          <cell r="I941" t="str">
            <v>YENNI MARCELA CASAS DIAZ</v>
          </cell>
          <cell r="J941" t="str">
            <v>CC</v>
          </cell>
          <cell r="K941">
            <v>1024528174</v>
          </cell>
          <cell r="L941">
            <v>9</v>
          </cell>
          <cell r="N941" t="str">
            <v>N</v>
          </cell>
          <cell r="O941" t="str">
            <v>N/A</v>
          </cell>
          <cell r="P941" t="str">
            <v>N/A</v>
          </cell>
          <cell r="Q941" t="str">
            <v>N/A</v>
          </cell>
          <cell r="R941">
            <v>45099</v>
          </cell>
          <cell r="S941">
            <v>45291</v>
          </cell>
          <cell r="T941">
            <v>192</v>
          </cell>
          <cell r="U941">
            <v>45291</v>
          </cell>
          <cell r="V941" t="str">
            <v>15 TFTL/TL+4 ME O 6 SES+4 ME</v>
          </cell>
          <cell r="W941"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941"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941">
            <v>93151501</v>
          </cell>
          <cell r="AA941">
            <v>28339241</v>
          </cell>
          <cell r="AB941">
            <v>28339241</v>
          </cell>
          <cell r="AM941">
            <v>4048463</v>
          </cell>
          <cell r="AQ941" t="str">
            <v>N/A</v>
          </cell>
          <cell r="AR941">
            <v>736</v>
          </cell>
          <cell r="AS941">
            <v>45065</v>
          </cell>
          <cell r="AT941">
            <v>651802543</v>
          </cell>
          <cell r="AU941">
            <v>10246</v>
          </cell>
          <cell r="AV941">
            <v>45099</v>
          </cell>
          <cell r="AW941">
            <v>28339241</v>
          </cell>
          <cell r="AX941" t="str">
            <v>A-02-02-02-008-003-01</v>
          </cell>
          <cell r="AY941" t="str">
            <v>SERVICIOS DE CONSULTORÍA EN ADMINISTRACIÓN Y SERVICIOS DE GESTIÓN; SERVICIOS DE TECNOLOGÍA DE LA INFORMACIÓN</v>
          </cell>
          <cell r="AZ941" t="str">
            <v>ASEGURADORA SOLIDARIA DE COLOMBIA</v>
          </cell>
          <cell r="BA941" t="str">
            <v>380-47-994000136402</v>
          </cell>
          <cell r="BB941">
            <v>45098</v>
          </cell>
          <cell r="BC941" t="str">
            <v>CUMPLIMIENTO</v>
          </cell>
          <cell r="BD941">
            <v>25</v>
          </cell>
          <cell r="BE941">
            <v>7084810.25</v>
          </cell>
          <cell r="BF941">
            <v>45097</v>
          </cell>
          <cell r="BG941">
            <v>45098</v>
          </cell>
          <cell r="BH941">
            <v>45476</v>
          </cell>
          <cell r="BI941">
            <v>45099</v>
          </cell>
          <cell r="BJ941" t="str">
            <v>D. OTRAS PRESTACIONES</v>
          </cell>
          <cell r="BK941" t="str">
            <v>MAURICIO ANDRES GONZALEZ ANTOLINEZ</v>
          </cell>
          <cell r="BM941">
            <v>80074021</v>
          </cell>
          <cell r="BN941" t="str">
            <v>GRUPO DE GESTIÓN DE RECONOCIMIENTOS</v>
          </cell>
          <cell r="BO941" t="str">
            <v>GESTOR DE OPERACIONES</v>
          </cell>
          <cell r="BP941" t="str">
            <v>JOSE WILLMAN TORRRES GOMEZ</v>
          </cell>
          <cell r="BQ941" t="str">
            <v>EN EJECUCION</v>
          </cell>
        </row>
        <row r="942">
          <cell r="C942">
            <v>147</v>
          </cell>
          <cell r="D942" t="str">
            <v>ADRES-CPS-147-2023</v>
          </cell>
          <cell r="E942" t="str">
            <v>CONTRATACION DIRECTA</v>
          </cell>
          <cell r="F942" t="str">
            <v>PRESTACION DE SERVICIOS DE APOYO A LA GESTION</v>
          </cell>
          <cell r="G942" t="str">
            <v>INICIAL</v>
          </cell>
          <cell r="H942">
            <v>44957</v>
          </cell>
          <cell r="I942" t="str">
            <v>DIEGO FERNANDO AMAYA MELO</v>
          </cell>
          <cell r="J942" t="str">
            <v>CC</v>
          </cell>
          <cell r="K942">
            <v>1126964228</v>
          </cell>
          <cell r="L942">
            <v>7</v>
          </cell>
          <cell r="M942" t="str">
            <v>Bogotá</v>
          </cell>
          <cell r="N942" t="str">
            <v>N</v>
          </cell>
          <cell r="O942" t="str">
            <v>N/A</v>
          </cell>
          <cell r="P942" t="str">
            <v>N/A</v>
          </cell>
          <cell r="Q942" t="str">
            <v>N/A</v>
          </cell>
          <cell r="R942">
            <v>44959</v>
          </cell>
          <cell r="S942">
            <v>45078</v>
          </cell>
          <cell r="T942">
            <v>119</v>
          </cell>
          <cell r="U942">
            <v>45078</v>
          </cell>
          <cell r="V942" t="str">
            <v>15 TFTL/TL+4 ME O 6 SES+4 ME</v>
          </cell>
          <cell r="W942" t="str">
            <v>Prestar los servicios de apoyo administrativo y de gestión documental con el fin de depurar. clasificar. organizar y hacer transferencias del archivo de la Dirección de Otras Prestaciones. al archivo central de ADRES. apoyándose en el procedimiento de Gestion Documental establecido por la Entidad</v>
          </cell>
          <cell r="X942" t="str">
            <v>1. Apoyar en la administración documental. disposición. custodia y/o eliminación de archivos. conforme a las Tablas de Retención Documental. los procedimientos y la normatividad vigente. 2. Apoyar en la integridad de los documentos que sean trasladados a la Dirección Administrativa y Financiera según las normas del Archivo General de la Nación. 3. Validar que la documentación quede organizada aplicando las Tablas de Retención Documental que tiene la Dirección de Otras Prestaciones. 4. Craear base de datos y/o actualizar el archivo digital de la Dirección de Otras Prestaciones. 5. Mantener actualizada la base de datos del inventario documental de la Dirección de Otras Prestaciones. 6. Apoyar en la reasignación de la información que radican para la Dirección Otras Prestaciones en el sistema ORFEO. 7. Apoyar en él envió de las comunicaciones emitidas por la Dirección de Otras Prestaciones físicamente y/o correo electrónico certificado. 8. Apoyar en la realización de las diferentes actividades de tipo operativo que demande la gestión de las actividades propias de proceso de revisión documental. 9. Asistir oportunamente a todas las reuniones y/o mesas de trabajo programadas por el supervisor del contrato. la respectiva Coordinación de Grupo y/o líder. 10. Cumplir con las demás actividades que se deriven del objeto y naturaleza del contrato. que para el efecto la designe la Entidad</v>
          </cell>
          <cell r="Y942">
            <v>211</v>
          </cell>
          <cell r="Z942">
            <v>93151501</v>
          </cell>
          <cell r="AA942">
            <v>12253024</v>
          </cell>
          <cell r="AB942">
            <v>12253024</v>
          </cell>
          <cell r="AM942">
            <v>3063256</v>
          </cell>
          <cell r="AQ942" t="str">
            <v>N/A</v>
          </cell>
          <cell r="AR942">
            <v>458</v>
          </cell>
          <cell r="AS942">
            <v>44936</v>
          </cell>
          <cell r="AT942">
            <v>24506048</v>
          </cell>
          <cell r="AU942">
            <v>2428</v>
          </cell>
          <cell r="AV942">
            <v>44957</v>
          </cell>
          <cell r="AW942">
            <v>12253024</v>
          </cell>
          <cell r="AX942" t="str">
            <v>A-02-02-02-008-003-01</v>
          </cell>
          <cell r="AY942" t="str">
            <v>SERVICIOS DE CONSULTORÍA EN ADMINISTRACIÓN Y SERVICIOS DE GESTIÓN; SERVICIOS DE TECNOLOGÍA DE LA INFORMACIÓN</v>
          </cell>
          <cell r="AZ942" t="str">
            <v>ASEGURADORA SOLIDARIA DE COLOMBIA</v>
          </cell>
          <cell r="BA942" t="str">
            <v>380-47994000131400</v>
          </cell>
          <cell r="BB942">
            <v>44958</v>
          </cell>
          <cell r="BC942" t="str">
            <v>CUMPLIMIENTO</v>
          </cell>
          <cell r="BD942">
            <v>25</v>
          </cell>
          <cell r="BE942">
            <v>3063256</v>
          </cell>
          <cell r="BF942">
            <v>44957</v>
          </cell>
          <cell r="BG942">
            <v>44959</v>
          </cell>
          <cell r="BH942">
            <v>45263</v>
          </cell>
          <cell r="BI942">
            <v>44958</v>
          </cell>
          <cell r="BJ942" t="str">
            <v>D. OTRAS PRESTACIONES</v>
          </cell>
          <cell r="BK942" t="str">
            <v>LUZ ADRIANA MELO SABOYA-LEIDY JANETH LUIS CUERVO RAD 20231450020213 DEL 10 DE ABRIL AL 24 DE MAYO DE 2023</v>
          </cell>
          <cell r="BM942">
            <v>51709905</v>
          </cell>
          <cell r="BN942" t="str">
            <v>D. OTRAS PRESTACIONES</v>
          </cell>
          <cell r="BO942" t="str">
            <v>TECNICO ADMINISTRATIVO</v>
          </cell>
          <cell r="BP942" t="str">
            <v>JUAN CAMILO MARTINEZ RODRIGUEZ</v>
          </cell>
          <cell r="BQ942" t="str">
            <v>TERMINADO</v>
          </cell>
          <cell r="BR942" t="str">
            <v>MASCULINO</v>
          </cell>
          <cell r="BS942" t="str">
            <v>Bogotá</v>
          </cell>
          <cell r="BT942" t="str">
            <v>Cra 34A 37 90</v>
          </cell>
          <cell r="BU942">
            <v>8462726</v>
          </cell>
          <cell r="BV942" t="str">
            <v>diegoamaya86@hotmail.com</v>
          </cell>
          <cell r="BW942">
            <v>31421</v>
          </cell>
          <cell r="BX942">
            <v>45247</v>
          </cell>
          <cell r="BY942">
            <v>37</v>
          </cell>
          <cell r="BZ942" t="str">
            <v>COMPENSAR</v>
          </cell>
          <cell r="CA942" t="str">
            <v>SKANDIA</v>
          </cell>
          <cell r="CB942" t="str">
            <v>POSITIVA</v>
          </cell>
          <cell r="CC942" t="str">
            <v>TECNOLOGO EN GESTION ADTIVA</v>
          </cell>
          <cell r="CH942" t="str">
            <v>CO1.PCCNTR.4520245</v>
          </cell>
        </row>
        <row r="943">
          <cell r="C943">
            <v>605</v>
          </cell>
          <cell r="D943" t="str">
            <v>ADRES-CPS-605-2023</v>
          </cell>
          <cell r="E943" t="str">
            <v>CONTRATACION DIRECTA</v>
          </cell>
          <cell r="F943" t="str">
            <v>PRESTACION DE SERVICIOS PROFESIONALES</v>
          </cell>
          <cell r="G943" t="str">
            <v>INICIAL</v>
          </cell>
          <cell r="H943">
            <v>45078</v>
          </cell>
          <cell r="I943" t="str">
            <v>YENNY CLAUDIA ALMEIDA ACERO</v>
          </cell>
          <cell r="J943" t="str">
            <v>CC</v>
          </cell>
          <cell r="K943">
            <v>39531224</v>
          </cell>
          <cell r="L943">
            <v>3</v>
          </cell>
          <cell r="N943" t="str">
            <v>N</v>
          </cell>
          <cell r="O943" t="str">
            <v>N/A</v>
          </cell>
          <cell r="P943" t="str">
            <v>N/A</v>
          </cell>
          <cell r="Q943" t="str">
            <v>N/A</v>
          </cell>
          <cell r="R943">
            <v>45079</v>
          </cell>
          <cell r="S943">
            <v>45291</v>
          </cell>
          <cell r="T943">
            <v>212</v>
          </cell>
          <cell r="U943">
            <v>45291</v>
          </cell>
          <cell r="W943" t="str">
            <v>Prestar servicios profesionales especializados para ejercer la representación judicial en los procesos penales y denuncias, en que sea parte o interviniente la Administradora de los Recursos del Sistema General de Seguridad Social en Salud - Administradora de los Recursos del Sistema General de Seguridad Social en Salud -</v>
          </cell>
          <cell r="X943" t="str">
            <v>1. Representar judicial y extrajudicialmente a la ADRES, dentro de los términos legales las
actuaciones procesales en los procesos judiciales (radicación de poderes, asistencia a
audiencias judiciales y extrajudiciales, contestaciones, interposición de recursos contra
providencias o fallos adversos, presentación de alegatos de conclusión), conciliaciones y
asuntos judiciales subrogados del entonces Fosyga y que le sean asignados, hasta la
culminación del proceso o conciliación; encauzando su intervención en dirección a la
protección de los intereses de la ADRES dentro de los procesos penales, en particular a
obtener del proceso y a favor del contratante verdad, justicia y reparación.2. Asistir, para el efecto, a todas las diligencias que se programen en desarrollo del curso normal
de los procesos asignados para su representación judicial e intervenir cuando las
circunstancias procesales y la dinámica del proceso así profesionalmente lo aconsejen en
dirección al cumplimiento del cometido atrás referido.
3. Interponer y sustentar en el curso ordinario de las diligencias propias de la jurisdicción penal,
los alegatos y actuaciones a que haya lugar en las instancias ordinarias según el curso del
proceso penal y demás actuaciones tendientes a defender los intereses de LA ADRES.
4. Intervenir, conforme la oportunidad procesal lo permita en punto de las solicitudes probatorias
en la etapa del juicio e incidente de reparación y colaborar en la consecuencia de evidencia y
material probatorio para facilitar la actividad de la fiscalía general de la Nación.
5. Proceder a la sustitución total o parcial de los procesos una vez se cumpla el plazo de
ejecución del contrato, y efectuar la entrega física de todos los soportes que reposen en su
poder, así como informe de diligencias pendientes.
6. Emitir conceptos en todos los temas relacionados con el objeto contractual y respecto de las
propuestas planteadas por los sindicados y/o condenados conforme los parámetros que rigen
la ley Penal, así como de los demás asuntos puestos a su conocimiento por parte del
supervisor del contrato.
7. Aportar las respectivas pruebas, así como en la práctica de diligencias judiciales en los
procesos asignados, para la respectiva Defensa Judicial.
8. Proyectar respuestas a los requerimientos de autoridades competentes y/o personas
naturales o jurídicas, relacionados con los procesos asignados y con los aspectos penales de
responsabilidad de la Entidad.
9. Realizar seguimiento y vigilancia permanente a los procesos asignados, con el fin de evitar
vencimientos de términos, que pongan en riesgo la defensa de la ADRES; sin perjuicio del
apoyo que se pueda obtener a través de la firma de vigilancia que eventualmente prestare sus
servicios a la entidad.
10. Revisar y mantener actualizada base de datos (Excel), incluyendo cada actuación de los
procesos asignados a su cargo.
11. Mantener y custodiar los expedientes a cargo dentro de los cuales deberá reposar todas las
actuaciones surtidas, sean o no de carácter judicial pero que tengan relación con el proceso
o acción; tanto en medio magnético, como físico.
12. Mantener actualizada la información en los procesos a su cargo, para lo cual debe remitir con
el informe de actividades a la ADRES las actuaciones surtidas dentro de los mismos sean o
no de carácter judicial, tales como, oficios, comunicaciones, notas internas, informes, avisos,
conceptos técnicos, demanda, contestación, recursos, excepciones, alegatos, copias de las
sentencias de primera y segunda instancia, entre otros. A la ADRES deben remitirse copia de
todas y cada una de las piezas procesales de cada causa, así como de aquellas que fuesen
requeridas por la Entidad, para los fines pertinentes al archivo documental de las mismas por
parte de ADRES.
13. Presentar dentro del término las fichas técnicas de conciliación judicial que procedan dentro
de los procesos penales, para estudio y decisión del Comité de Conciliación.
14. Estructurar conceptos cuando se requieran por parte de la Coordinación, y que guarden
relación con las funciones de ADRES y/o los procesos que tiene a su cargo.
15. Registrar y actualizar de manera oportuna en el Sistema Único de Gestión e Información de
la Actividad Litigiosa del Estado- Ekogui, las solicitudes de conciliación extrajudicial, los
procesos judiciales y los trámites arbitrales a su cargo, y demás obligaciones establecidas en
el Decreto 1069 de 2015 o norma que lo derogue, modifique o sustituya, debiendo entregar un paz y salvo mensual al supervisor del contrato, de la actualización de los datos registrados
en el sistema Ekogui suscrito por el administrador en la entidad o a quien este designe.
16. Proyectar dentro del término otorgado por la ley, la respuesta a los derechos de petición,
consultas, observaciones y solicitudes que sean competencia de la Oficina Asesora Jurídica;
para lo cual contará con la herramienta electrónica que disponga la entidad para tal fin.
17. Asistir a las convocatorias de reuniones que realice el supervisor del contrato y todas aquellas
en las que se requiera de su presencia en la entidad.
18. Brindar acompañamiento o capacitación frente a asuntos de interés y relevancia jurídico-penal
a los funcionarios y contratistas de la ADRES, en los temas que estén relacionados con la
entidad.
19. Realizar todas las gestiones necesarias para garantizar la adecuada defensa de la entidad</v>
          </cell>
          <cell r="Y943">
            <v>752</v>
          </cell>
          <cell r="Z943">
            <v>80121706</v>
          </cell>
          <cell r="AA943">
            <v>83200016</v>
          </cell>
          <cell r="AB943">
            <v>83200016</v>
          </cell>
          <cell r="AM943">
            <v>10400002</v>
          </cell>
          <cell r="AQ943" t="str">
            <v>N/A</v>
          </cell>
          <cell r="AR943">
            <v>765</v>
          </cell>
          <cell r="AS943">
            <v>45071</v>
          </cell>
          <cell r="AT943">
            <v>83200016</v>
          </cell>
          <cell r="AU943">
            <v>9998</v>
          </cell>
          <cell r="AV943">
            <v>45078</v>
          </cell>
          <cell r="AW943">
            <v>83200016</v>
          </cell>
          <cell r="AX943" t="str">
            <v>A-02-02-02-008-003-01</v>
          </cell>
          <cell r="AY943" t="str">
            <v>SERVICIOS DE CONSULTORÍA EN ADMINISTRACIÓN Y SERVICIOS DE GESTIÓN; SERVICIOS DE TECNOLOGÍA DE LA INFORMACIÓN</v>
          </cell>
          <cell r="AZ943" t="str">
            <v>SEGUROS DEL ESTADO</v>
          </cell>
          <cell r="BA943" t="str">
            <v>17-44-101210807</v>
          </cell>
          <cell r="BB943">
            <v>45078</v>
          </cell>
          <cell r="BC943" t="str">
            <v>CUMPLIMIENTO</v>
          </cell>
          <cell r="BD943">
            <v>25</v>
          </cell>
          <cell r="BE943">
            <v>20800004</v>
          </cell>
          <cell r="BF943">
            <v>45078</v>
          </cell>
          <cell r="BH943">
            <v>45483</v>
          </cell>
          <cell r="BJ943" t="str">
            <v>O. ASESORA JURIDICA</v>
          </cell>
          <cell r="BK943" t="str">
            <v>RODRIGO ARMANDO RINCON GONZALEZ</v>
          </cell>
          <cell r="BM943">
            <v>80200509</v>
          </cell>
          <cell r="BN943" t="str">
            <v>GRUPO DE REPRESENTACION JUDICIAL</v>
          </cell>
          <cell r="BO943" t="str">
            <v>COORDINADOR</v>
          </cell>
          <cell r="BP943" t="str">
            <v>ROSA ELIANA RODRIGUEZ BERNAL</v>
          </cell>
          <cell r="BQ943" t="str">
            <v>EN EJECUCION</v>
          </cell>
        </row>
        <row r="944">
          <cell r="C944">
            <v>215</v>
          </cell>
          <cell r="D944" t="str">
            <v>ADRES-CPS-215-2023</v>
          </cell>
          <cell r="E944" t="str">
            <v>CONTRATACION DIRECTA</v>
          </cell>
          <cell r="F944" t="str">
            <v>PRESTACION DE SERVICIOS PROFESIONALES</v>
          </cell>
          <cell r="G944" t="str">
            <v>INICIAL</v>
          </cell>
          <cell r="H944">
            <v>44951</v>
          </cell>
          <cell r="I944" t="str">
            <v>LIZSETH TATIANA CASTRILLON HERRERA</v>
          </cell>
          <cell r="J944" t="str">
            <v>CC</v>
          </cell>
          <cell r="K944">
            <v>1128438778</v>
          </cell>
          <cell r="L944">
            <v>8</v>
          </cell>
          <cell r="M944" t="str">
            <v>Medellin</v>
          </cell>
          <cell r="N944" t="str">
            <v>N</v>
          </cell>
          <cell r="O944" t="str">
            <v>N/A</v>
          </cell>
          <cell r="P944" t="str">
            <v>N/A</v>
          </cell>
          <cell r="Q944" t="str">
            <v>N/A</v>
          </cell>
          <cell r="R944">
            <v>44952</v>
          </cell>
          <cell r="S944">
            <v>45071</v>
          </cell>
          <cell r="T944">
            <v>119</v>
          </cell>
          <cell r="U944">
            <v>45071</v>
          </cell>
          <cell r="W944" t="str">
            <v>Prestar servicios profesionales para ejercer la representación prejudicial y judicial en los procesos en que sea parte la Administradora de los Recursos del Sistema General de Seguridad Social en Salud – ADRES o contra el entonces FOSYGA en el departamento de Antioquia</v>
          </cell>
          <cell r="X944"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944">
            <v>183</v>
          </cell>
          <cell r="Z944">
            <v>80121706</v>
          </cell>
          <cell r="AA944">
            <v>27904000</v>
          </cell>
          <cell r="AB944">
            <v>27904000</v>
          </cell>
          <cell r="AM944">
            <v>6976000</v>
          </cell>
          <cell r="AQ944" t="str">
            <v>N/A</v>
          </cell>
          <cell r="AR944">
            <v>546</v>
          </cell>
          <cell r="AS944">
            <v>44944</v>
          </cell>
          <cell r="AT944">
            <v>83712000</v>
          </cell>
          <cell r="AU944">
            <v>874</v>
          </cell>
          <cell r="AV944">
            <v>44952</v>
          </cell>
          <cell r="AW944">
            <v>27904000</v>
          </cell>
          <cell r="AX944" t="str">
            <v>A-02-02-02-008-002-01</v>
          </cell>
          <cell r="AY944" t="str">
            <v>SERVICIOS JURÍDICOS</v>
          </cell>
          <cell r="AZ944" t="str">
            <v>SEGUROS DEL ESTADO</v>
          </cell>
          <cell r="BA944" t="str">
            <v>11-44-101196595</v>
          </cell>
          <cell r="BB944">
            <v>44951</v>
          </cell>
          <cell r="BC944" t="str">
            <v>CUMPLIMIENTO</v>
          </cell>
          <cell r="BD944">
            <v>25</v>
          </cell>
          <cell r="BE944">
            <v>6976000</v>
          </cell>
          <cell r="BF944">
            <v>44951</v>
          </cell>
          <cell r="BG944">
            <v>44952</v>
          </cell>
          <cell r="BH944">
            <v>45255</v>
          </cell>
          <cell r="BI944">
            <v>44952</v>
          </cell>
          <cell r="BJ944" t="str">
            <v>O. ASESORA JURIDICA</v>
          </cell>
          <cell r="BK944" t="str">
            <v>RODRIGO ARMANDO RINCON GONZALEZ</v>
          </cell>
          <cell r="BL944"/>
          <cell r="BM944">
            <v>80200509</v>
          </cell>
          <cell r="BN944" t="str">
            <v>GRUPO DE REPRESENTACION JUDICIAL</v>
          </cell>
          <cell r="BO944" t="str">
            <v>COORDINADOR</v>
          </cell>
          <cell r="BP944" t="str">
            <v>KELLY JHOANA ITURRIAGO TORREGROSA</v>
          </cell>
          <cell r="BQ944" t="str">
            <v>TERMINADO</v>
          </cell>
          <cell r="BR944" t="str">
            <v>FEMENINO</v>
          </cell>
          <cell r="BS944" t="str">
            <v>Medellin</v>
          </cell>
          <cell r="BT944" t="str">
            <v>Cl 37 - 63B 02</v>
          </cell>
          <cell r="BU944">
            <v>3276223</v>
          </cell>
          <cell r="BV944" t="str">
            <v>lcastrillon.agabogados@gmail.com</v>
          </cell>
          <cell r="BW944">
            <v>33425</v>
          </cell>
          <cell r="BX944">
            <v>45247</v>
          </cell>
          <cell r="BY944">
            <v>32</v>
          </cell>
          <cell r="BZ944" t="str">
            <v>CIA SURAMERICANA DE SERVICIOS DE SALUD</v>
          </cell>
          <cell r="CA944" t="str">
            <v>COLPENSIONES</v>
          </cell>
          <cell r="CB944" t="str">
            <v>POSITIVA</v>
          </cell>
          <cell r="CC944" t="str">
            <v>ABOGADA-ESP EN DERECHO DE LA
SEGURIDAD SOCIAL -MAESTRIA EN DERECHO
ADMINISTRATIVO</v>
          </cell>
          <cell r="CH944" t="str">
            <v>CO1.PCCNTR.4479194</v>
          </cell>
        </row>
        <row r="945">
          <cell r="C945">
            <v>886</v>
          </cell>
          <cell r="D945" t="str">
            <v>ADRES-CPS-886-2023</v>
          </cell>
          <cell r="E945" t="str">
            <v>CONTRATACION DIRECTA</v>
          </cell>
          <cell r="F945" t="str">
            <v>PRESTACION DE SERVICIOS PROFESIONALES</v>
          </cell>
          <cell r="G945" t="str">
            <v>INICIAL</v>
          </cell>
          <cell r="H945">
            <v>45104</v>
          </cell>
          <cell r="I945" t="str">
            <v>YENNY LILIANA RODRIGUEZ LARA</v>
          </cell>
          <cell r="J945" t="str">
            <v>CC</v>
          </cell>
          <cell r="K945">
            <v>20959224</v>
          </cell>
          <cell r="L945">
            <v>2</v>
          </cell>
          <cell r="N945" t="str">
            <v>N</v>
          </cell>
          <cell r="O945" t="str">
            <v>N/A</v>
          </cell>
          <cell r="P945" t="str">
            <v>N/A</v>
          </cell>
          <cell r="Q945" t="str">
            <v>N/A</v>
          </cell>
          <cell r="R945">
            <v>45106</v>
          </cell>
          <cell r="S945">
            <v>45291</v>
          </cell>
          <cell r="T945">
            <v>185</v>
          </cell>
          <cell r="U945">
            <v>45291</v>
          </cell>
          <cell r="V945" t="str">
            <v>13 TP+25 MEP</v>
          </cell>
          <cell r="W945"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45"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945">
            <v>93151501</v>
          </cell>
          <cell r="AA945">
            <v>49236477</v>
          </cell>
          <cell r="AB945">
            <v>49236477</v>
          </cell>
          <cell r="AM945">
            <v>5182787</v>
          </cell>
          <cell r="AQ945" t="str">
            <v>N/A</v>
          </cell>
          <cell r="AR945">
            <v>604</v>
          </cell>
          <cell r="AS945">
            <v>45016</v>
          </cell>
          <cell r="AT945">
            <v>2806479189</v>
          </cell>
          <cell r="AU945">
            <v>10580</v>
          </cell>
          <cell r="AV945">
            <v>45105</v>
          </cell>
          <cell r="AW945">
            <v>49236477</v>
          </cell>
          <cell r="AX945" t="str">
            <v>A-02-02-02-008-003-01</v>
          </cell>
          <cell r="AY945" t="str">
            <v>SERVICIOS DE CONSULTORÍA EN ADMINISTRACIÓN Y SERVICIOS DE GESTIÓN; SERVICIOS DE TECNOLOGÍA DE LA INFORMACIÓN</v>
          </cell>
          <cell r="AZ945" t="str">
            <v>SEGUROS DEL ESTADO</v>
          </cell>
          <cell r="BA945" t="str">
            <v>14-46-101096320</v>
          </cell>
          <cell r="BB945">
            <v>45105</v>
          </cell>
          <cell r="BC945" t="str">
            <v>CUMPLIMIENTO</v>
          </cell>
          <cell r="BD945">
            <v>25</v>
          </cell>
          <cell r="BE945">
            <v>12309119.25</v>
          </cell>
          <cell r="BF945">
            <v>45103</v>
          </cell>
          <cell r="BG945">
            <v>45105</v>
          </cell>
          <cell r="BH945">
            <v>45473</v>
          </cell>
          <cell r="BI945">
            <v>45106</v>
          </cell>
          <cell r="BJ945" t="str">
            <v>D. OTRAS PRESTACIONES</v>
          </cell>
          <cell r="BK945" t="str">
            <v>EDINSON MAURICIO HERNANDEZ MANRIQUE</v>
          </cell>
          <cell r="BM945">
            <v>13928254</v>
          </cell>
          <cell r="BN945" t="str">
            <v>GRUPO DE GESTION DE RECONOCIMIENTOS</v>
          </cell>
          <cell r="BO945" t="str">
            <v>GESTOR DE OPERACIONES</v>
          </cell>
          <cell r="BP945" t="str">
            <v>MARIA CAROLINA CARDENAS RAMOS</v>
          </cell>
          <cell r="BQ945" t="str">
            <v>EN EJECUCION</v>
          </cell>
        </row>
        <row r="946">
          <cell r="C946">
            <v>177</v>
          </cell>
          <cell r="D946" t="str">
            <v>ADRES-CPS-177-2023</v>
          </cell>
          <cell r="E946" t="str">
            <v>CONTRATACION DIRECTA</v>
          </cell>
          <cell r="F946" t="str">
            <v>PRESTACION DE SERVICIOS DE APOYO A LA GESTION</v>
          </cell>
          <cell r="G946" t="str">
            <v>INICIAL</v>
          </cell>
          <cell r="H946">
            <v>44950</v>
          </cell>
          <cell r="I946" t="str">
            <v>JEYMMY PAOLA SANTOYO ANGULO</v>
          </cell>
          <cell r="J946" t="str">
            <v>CC</v>
          </cell>
          <cell r="K946">
            <v>1130597283</v>
          </cell>
          <cell r="L946">
            <v>2</v>
          </cell>
          <cell r="M946" t="str">
            <v>Bogotá</v>
          </cell>
          <cell r="N946" t="str">
            <v>N</v>
          </cell>
          <cell r="O946" t="str">
            <v>N/A</v>
          </cell>
          <cell r="P946" t="str">
            <v>N/A</v>
          </cell>
          <cell r="Q946" t="str">
            <v>N/A</v>
          </cell>
          <cell r="R946">
            <v>44953</v>
          </cell>
          <cell r="S946">
            <v>45072</v>
          </cell>
          <cell r="T946">
            <v>119</v>
          </cell>
          <cell r="U946">
            <v>45072</v>
          </cell>
          <cell r="V946" t="str">
            <v>15 TFTL/TL+4 ME O 6 SES+4 ME</v>
          </cell>
          <cell r="W94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4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946">
            <v>261</v>
          </cell>
          <cell r="Z946">
            <v>93151501</v>
          </cell>
          <cell r="AA946">
            <v>16193852</v>
          </cell>
          <cell r="AB946">
            <v>16193852</v>
          </cell>
          <cell r="AM946">
            <v>4048463</v>
          </cell>
          <cell r="AQ946" t="str">
            <v>N/A</v>
          </cell>
          <cell r="AR946">
            <v>448</v>
          </cell>
          <cell r="AS946">
            <v>44936</v>
          </cell>
          <cell r="AT946">
            <v>421040152</v>
          </cell>
          <cell r="AU946">
            <v>489</v>
          </cell>
          <cell r="AV946">
            <v>44950</v>
          </cell>
          <cell r="AW946">
            <v>16193852</v>
          </cell>
          <cell r="AX946" t="str">
            <v>A-02-02-02-008-003-01</v>
          </cell>
          <cell r="AY946" t="str">
            <v>SERVICIOS DE CONSULTORÍA EN ADMINISTRACIÓN Y SERVICIOS DE GESTIÓN; SERVICIOS DE TECNOLOGÍA DE LA INFORMACIÓN</v>
          </cell>
          <cell r="AZ946" t="str">
            <v>SURAMERICANA</v>
          </cell>
          <cell r="BA946" t="str">
            <v>3542714-7</v>
          </cell>
          <cell r="BB946">
            <v>44950</v>
          </cell>
          <cell r="BC946" t="str">
            <v>CUMPLIMIENTO</v>
          </cell>
          <cell r="BD946">
            <v>25</v>
          </cell>
          <cell r="BE946">
            <v>4048463</v>
          </cell>
          <cell r="BF946">
            <v>44950</v>
          </cell>
          <cell r="BG946">
            <v>44951</v>
          </cell>
          <cell r="BH946">
            <v>45254</v>
          </cell>
          <cell r="BI946">
            <v>44951</v>
          </cell>
          <cell r="BJ946" t="str">
            <v>D. OTRAS PRESTACIONES</v>
          </cell>
          <cell r="BK946" t="str">
            <v>RODRIGO ALEXANDER MOLINA PALOMARES</v>
          </cell>
          <cell r="BM946">
            <v>1078366565</v>
          </cell>
          <cell r="BN946" t="str">
            <v>GRUPO DE VALIDACIÓN DE RESULTADOS DE AUDITORÍA</v>
          </cell>
          <cell r="BO946" t="str">
            <v>GESTOR DE OPERACIONES</v>
          </cell>
          <cell r="BP946" t="str">
            <v>JOSE WILLMAN TORRRES GOMEZ</v>
          </cell>
          <cell r="BQ946" t="str">
            <v>TERMINADO</v>
          </cell>
          <cell r="BR946" t="str">
            <v>FEMENINO</v>
          </cell>
          <cell r="BS946" t="str">
            <v>Cali</v>
          </cell>
          <cell r="BT946" t="str">
            <v>Cll 2 a oeste 66 C 68 211 Altos de Refugio</v>
          </cell>
          <cell r="BU946">
            <v>3142880190</v>
          </cell>
          <cell r="BV946" t="str">
            <v>paolamqv17@hotmail.com</v>
          </cell>
          <cell r="BW946">
            <v>32159</v>
          </cell>
          <cell r="BX946">
            <v>45247</v>
          </cell>
          <cell r="BY946">
            <v>35</v>
          </cell>
          <cell r="BZ946" t="str">
            <v>COOMEVA</v>
          </cell>
          <cell r="CA946" t="str">
            <v>PROTECCION</v>
          </cell>
          <cell r="CB946" t="str">
            <v>POSITIVA</v>
          </cell>
          <cell r="CC946" t="str">
            <v>ADM DE NEGOCIOS</v>
          </cell>
          <cell r="CH946" t="str">
            <v>CO1.PCCNTR.4458294</v>
          </cell>
        </row>
        <row r="947">
          <cell r="C947">
            <v>667</v>
          </cell>
          <cell r="D947" t="str">
            <v>ADRES-CPS-667-2023</v>
          </cell>
          <cell r="E947" t="str">
            <v>CONTRATACION DIRECTA</v>
          </cell>
          <cell r="F947" t="str">
            <v>PRESTACION DE SERVICIOS PROFESIONALES</v>
          </cell>
          <cell r="G947" t="str">
            <v>INICIAL</v>
          </cell>
          <cell r="H947">
            <v>45078</v>
          </cell>
          <cell r="I947" t="str">
            <v>YENSI MARIANA PAZMIÑO CORAL</v>
          </cell>
          <cell r="J947" t="str">
            <v>CC</v>
          </cell>
          <cell r="K947">
            <v>52886372</v>
          </cell>
          <cell r="L947">
            <v>6</v>
          </cell>
          <cell r="N947" t="str">
            <v>N</v>
          </cell>
          <cell r="O947" t="str">
            <v>N/A</v>
          </cell>
          <cell r="P947" t="str">
            <v>N/A</v>
          </cell>
          <cell r="Q947" t="str">
            <v>N/A</v>
          </cell>
          <cell r="R947">
            <v>45079</v>
          </cell>
          <cell r="S947">
            <v>45291</v>
          </cell>
          <cell r="T947">
            <v>212</v>
          </cell>
          <cell r="U947">
            <v>45291</v>
          </cell>
          <cell r="W947" t="str">
            <v>Prestar servicios profesionales especializados a la Dirección de Otras Prestaciones de la ADRES apoyando las actividades relacionadas con la definición de criterios de auditoría y liderando la implementación, seguimiento y evaluación de los procesos de liquidación, reconocimiento y pago de servicios y tecnologías en salud no financiadas con la UPC o con presupuestos máximos y de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en el procedimiento de reintegro de recursos de salud apropiados o reconocidos sin justa causa</v>
          </cell>
          <cell r="X947" t="str">
            <v>1. Realizar las actividades de seguimiento, implementación, verificación, definición y control de los servicios y tecnologías en salud no financiadas con la UPC ni con los presupuestos máximos, así como las reclamaciones por eventos catastróficos de origen natural, terroristas y accidentes de tránsito, de conformidad con el marco normativo vigente y con la observancia y aplicación de los procedimientos de la Dirección de Otras Prestaciones. 2. Realizar el acompañamiento jurídico que requiera la Dirección de Otras Prestaciones en la revisión o elaboración de los manuales, procedimientos, relacionados con la auditoría por concepto de servicios y tecnologías en salud no financiadas con la UPC ni con los presupuestos máximos, así como las reclamaciones por eventos catastróficos de origen natural, terroristas y accidentes de tránsito que le sean asignados por el supervisor del contrato. 3. Proyectar las respuestas a las peticiones y diferentes requerimientos de los particulares, entes de control y demás autoridades relacionadas con la auditoría por concepto de servicios y tecnologías en salud no financiadas con la UPC ni con los presupuestos máximos, así como las reclamaciones por eventos catastróficos de origen natural, terroristas y accidentes de tránsito que le asigne el supervisor del contrato en el marco del objeto del contrato. 4. Participar en las reuniones y eventos relacionados con la socialización, implementación y aplicación de los criterios de auditoría a los grupos que participan dentro del proceso de revisión y verificación de los servicios y tecnologías en salud no financiadas con la UPC ni con los presupuestos máximos, así como las reclamaciones por eventos catastróficos de origen natural, terroristas y accidentes de tránsito en aquellos casos que le solicite el supervisor del contrato. 5. Realizar las actividades de seguimiento al proceso de verificación de análisis de las reclamaciones o recobros asignados por el coordinador del grupo auditor y propender que estas actividades se realicen conforme a los criterios de auditoría establecidos en la normatividad vigente y el respectivo Manual de Auditoría de la Dirección de Otras Prestaciones. 6. Verificar el cumplimiento de las actividades relacionadas con el proceso de certificación de los pre cierres, cierres y comunicación de resultados de los paquetes producto de la auditoría integral por concepto de servicios y tecnologías en salud no financiadas con la UPC ni con los presupuestos máximos, así como las reclamaciones por eventos catastróficos de origen natural, terroristas y accidentes de tránsito conforme los procedimientos y manuales de la Dirección de Otras Prestaciones en los casos que le sean asignados por el Supervisor del Contrato 7. Tramitar y apoyar al Grupo de Verificación de Auditorias de Cuentas de la Dirección de Otras Prestaciones en las actividades relacionadas con la revisión de las observaciones derivadas de la auditoría integral efectuada a los servicios y tecnologías en salud no financiadas con la UPC ni con los presupuestos máximos, así como las reclamaciones por eventos catastróficos de origen natural, terroristas y accidentes de tránsito en los casos asignados por el Supervisor del Contrato. 8. Elaborar los documentos conceptos e informes que se requieran durante el trámite de verificación de los servicios y tecnologías en salud no financiadas con la UPC ni con los presupuestos máximos, de las reclamaciones por eventos catastróficos de origen natural,terroristas y accidentes de tránsito; así como del proceso de reintegro de recursos a favor
del sistema por recobros apropiados o reconocidos sin justa causa, que le sean asignados
por el supervisor del contrato.
9. Participar en las reuniones virtuales y /o presenciales en que se solicite su asistencia por
la relación de los temas a tratar con las actividades del objeto contractual, bajo la
coordinación del supervisor del contrato.
10. Las demás actividades que se deriven del objeto y naturaleza del contrato, que para el
efecto le asigne la Dirección de Otras Prestaciones</v>
          </cell>
          <cell r="Z947">
            <v>93151501</v>
          </cell>
          <cell r="AA947">
            <v>89856016</v>
          </cell>
          <cell r="AB947">
            <v>89856016</v>
          </cell>
          <cell r="AM947">
            <v>11232002</v>
          </cell>
          <cell r="AN947"/>
          <cell r="AQ947" t="str">
            <v>N/A</v>
          </cell>
          <cell r="AR947">
            <v>722</v>
          </cell>
          <cell r="AS947">
            <v>45065</v>
          </cell>
          <cell r="AT947">
            <v>179712032</v>
          </cell>
          <cell r="AU947">
            <v>9990</v>
          </cell>
          <cell r="AV947">
            <v>45078</v>
          </cell>
          <cell r="AW947">
            <v>89856016</v>
          </cell>
          <cell r="AX947" t="str">
            <v>A-02-02-02-008-003-01</v>
          </cell>
          <cell r="AY947" t="str">
            <v>SERVICIOS DE CONSULTORÍA EN ADMINISTRACIÓN Y SERVICIOS DE GESTIÓN; SERVICIOS DE TECNOLOGÍA DE LA INFORMACIÓN</v>
          </cell>
          <cell r="AZ947" t="str">
            <v>SEGUROS DEL ESTADO</v>
          </cell>
          <cell r="BA947" t="str">
            <v>17-46-101027660</v>
          </cell>
          <cell r="BB947">
            <v>45078</v>
          </cell>
          <cell r="BC947" t="str">
            <v>CUMPLIMIENTO</v>
          </cell>
          <cell r="BD947">
            <v>25</v>
          </cell>
          <cell r="BE947">
            <v>22464004</v>
          </cell>
          <cell r="BF947">
            <v>45078</v>
          </cell>
          <cell r="BG947">
            <v>45078</v>
          </cell>
          <cell r="BH947">
            <v>45473</v>
          </cell>
          <cell r="BI947">
            <v>45079</v>
          </cell>
          <cell r="BJ947" t="str">
            <v>D. OTRAS PRESTACIONES</v>
          </cell>
          <cell r="BK947" t="str">
            <v>MAYRA ALEJANDRA PEREZ BEJARANO-CAMILO ANDRES PLAZAS VELOZA RAD 20236400054973 A PARTIR DEL 1 DE SEPTIEMBRE</v>
          </cell>
          <cell r="BM947">
            <v>1026550881</v>
          </cell>
          <cell r="BN947" t="str">
            <v>GRUPO DE VERIFICACIÓN Y AUDITORÍA DE CUENTAS</v>
          </cell>
          <cell r="BO947" t="str">
            <v>GESTOR DE OPERACIONES</v>
          </cell>
          <cell r="BP947" t="str">
            <v>LAURA SANCHEZ SANTAMARIA</v>
          </cell>
          <cell r="BQ947" t="str">
            <v>EN EJECUCION</v>
          </cell>
        </row>
        <row r="948">
          <cell r="C948">
            <v>638</v>
          </cell>
          <cell r="D948" t="str">
            <v>ADRES-CPS-638-2023</v>
          </cell>
          <cell r="E948" t="str">
            <v>CONTRATACION DIRECTA</v>
          </cell>
          <cell r="F948" t="str">
            <v>PRESTACION DE SERVICIOS DE APOYO A LA GESTION</v>
          </cell>
          <cell r="G948" t="str">
            <v>INICIAL</v>
          </cell>
          <cell r="H948">
            <v>45086</v>
          </cell>
          <cell r="I948" t="str">
            <v>YIMMY ALEXANDER PANQUEBA SALAZAR</v>
          </cell>
          <cell r="J948" t="str">
            <v>CC</v>
          </cell>
          <cell r="K948">
            <v>4114624</v>
          </cell>
          <cell r="L948">
            <v>0</v>
          </cell>
          <cell r="N948" t="str">
            <v>N</v>
          </cell>
          <cell r="O948" t="str">
            <v>N/A</v>
          </cell>
          <cell r="P948" t="str">
            <v>N/A</v>
          </cell>
          <cell r="Q948" t="str">
            <v>N/A</v>
          </cell>
          <cell r="R948">
            <v>45090</v>
          </cell>
          <cell r="S948">
            <v>45291</v>
          </cell>
          <cell r="T948">
            <v>201</v>
          </cell>
          <cell r="U948">
            <v>45291</v>
          </cell>
          <cell r="V948" t="str">
            <v>15 TFTL/TL+4 ME O 6 SES+4 ME</v>
          </cell>
          <cell r="W948"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48"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Z948">
            <v>93151501</v>
          </cell>
          <cell r="AA948">
            <v>28339241</v>
          </cell>
          <cell r="AB948">
            <v>28339241</v>
          </cell>
          <cell r="AM948">
            <v>4048463</v>
          </cell>
          <cell r="AQ948" t="str">
            <v>N/A</v>
          </cell>
          <cell r="AR948">
            <v>702</v>
          </cell>
          <cell r="AS948">
            <v>45064</v>
          </cell>
          <cell r="AT948">
            <v>538445579</v>
          </cell>
          <cell r="AU948">
            <v>10100</v>
          </cell>
          <cell r="AV948">
            <v>45086</v>
          </cell>
          <cell r="AW948">
            <v>28339241</v>
          </cell>
          <cell r="AX948" t="str">
            <v>A-02-02-02-008-003-01</v>
          </cell>
          <cell r="AY948" t="str">
            <v>SERVICIOS DE CONSULTORÍA EN ADMINISTRACIÓN Y SERVICIOS DE GESTIÓN; SERVICIOS DE TECNOLOGÍA DE LA INFORMACIÓN</v>
          </cell>
          <cell r="AZ948" t="str">
            <v>ASEGURADORA SOLIDARIA DE COLOMBIA</v>
          </cell>
          <cell r="BA948" t="str">
            <v>340-47-994000045760</v>
          </cell>
          <cell r="BB948">
            <v>45086</v>
          </cell>
          <cell r="BC948" t="str">
            <v>CUMPLIMIENTO</v>
          </cell>
          <cell r="BD948">
            <v>25</v>
          </cell>
          <cell r="BE948">
            <v>7084810.25</v>
          </cell>
          <cell r="BF948">
            <v>45084</v>
          </cell>
          <cell r="BG948">
            <v>45090</v>
          </cell>
          <cell r="BH948">
            <v>45478</v>
          </cell>
          <cell r="BI948">
            <v>45087</v>
          </cell>
          <cell r="BJ948" t="str">
            <v>D. OTRAS PRESTACIONES</v>
          </cell>
          <cell r="BK948" t="str">
            <v>RODRIGO ALEXANDER MOLINA PALOMARES</v>
          </cell>
          <cell r="BL948"/>
          <cell r="BM948">
            <v>1078366565</v>
          </cell>
          <cell r="BN948" t="str">
            <v>GRUPO DE VALIDACIÓN DE RESULTADOS DE AUDITORÍA</v>
          </cell>
          <cell r="BP948" t="str">
            <v>ROSA ELIANA RODRIGUEZ BERNAL</v>
          </cell>
          <cell r="BQ948" t="str">
            <v>EN EJECUCION</v>
          </cell>
        </row>
        <row r="949">
          <cell r="C949">
            <v>470</v>
          </cell>
          <cell r="D949" t="str">
            <v>ADRES-CPS-470-2023</v>
          </cell>
          <cell r="E949" t="str">
            <v>CONTRATACION DIRECTA</v>
          </cell>
          <cell r="F949" t="str">
            <v>PRESTACION DE SERVICIOS DE APOYO A LA GESTION</v>
          </cell>
          <cell r="G949" t="str">
            <v>INICIAL</v>
          </cell>
          <cell r="H949">
            <v>45044</v>
          </cell>
          <cell r="I949" t="str">
            <v>YINA KATERINE QUINTERO</v>
          </cell>
          <cell r="J949" t="str">
            <v>CC</v>
          </cell>
          <cell r="K949">
            <v>1014207947</v>
          </cell>
          <cell r="L949">
            <v>1</v>
          </cell>
          <cell r="M949" t="str">
            <v>Bogotá</v>
          </cell>
          <cell r="N949" t="str">
            <v>N</v>
          </cell>
          <cell r="O949" t="str">
            <v>N/A</v>
          </cell>
          <cell r="P949" t="str">
            <v>N/A</v>
          </cell>
          <cell r="Q949" t="str">
            <v>N/A</v>
          </cell>
          <cell r="R949">
            <v>45050</v>
          </cell>
          <cell r="S949">
            <v>45291</v>
          </cell>
          <cell r="T949">
            <v>241</v>
          </cell>
          <cell r="U949">
            <v>45291</v>
          </cell>
          <cell r="V949" t="str">
            <v>15 TFTL/TL+4 ME O 6 SES+4 ME</v>
          </cell>
          <cell r="W94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4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949">
            <v>93151501</v>
          </cell>
          <cell r="AA949">
            <v>38460399</v>
          </cell>
          <cell r="AB949">
            <v>38460399</v>
          </cell>
          <cell r="AM949">
            <v>4048463</v>
          </cell>
          <cell r="AQ949" t="str">
            <v>N/A</v>
          </cell>
          <cell r="AR949">
            <v>605</v>
          </cell>
          <cell r="AS949">
            <v>45016</v>
          </cell>
          <cell r="AT949">
            <v>1999940748</v>
          </cell>
          <cell r="AU949">
            <v>8016</v>
          </cell>
          <cell r="AV949">
            <v>45050</v>
          </cell>
          <cell r="AW949">
            <v>38460399</v>
          </cell>
          <cell r="AX949" t="str">
            <v>A-02-02-02-008-003-01</v>
          </cell>
          <cell r="AY949" t="str">
            <v>SERVICIOS DE CONSULTORÍA EN ADMINISTRACIÓN Y SERVICIOS DE GESTIÓN; SERVICIOS DE TECNOLOGÍA DE LA INFORMACIÓN</v>
          </cell>
          <cell r="AZ949" t="str">
            <v>SEGUROS DEL ESTADO</v>
          </cell>
          <cell r="BA949" t="str">
            <v>14-44-101181176</v>
          </cell>
          <cell r="BB949">
            <v>45048</v>
          </cell>
          <cell r="BC949" t="str">
            <v>CUMPLIMIENTO</v>
          </cell>
          <cell r="BD949">
            <v>25</v>
          </cell>
          <cell r="BE949">
            <v>9615099.75</v>
          </cell>
          <cell r="BF949">
            <v>45044</v>
          </cell>
          <cell r="BG949">
            <v>45050</v>
          </cell>
          <cell r="BH949">
            <v>45483</v>
          </cell>
          <cell r="BI949">
            <v>45050</v>
          </cell>
          <cell r="BJ949" t="str">
            <v>D. OTRAS PRESTACIONES</v>
          </cell>
          <cell r="BK949" t="str">
            <v>CAMILO ALBERTO ALFARO JIMENEZ-EDINSON MAURICIO HERNANDEZ MANRIQUE RAD 20236400060953  A PARTIR DEL 29 DE SEPTIEMBRE AL 20 DE OCTUBRE</v>
          </cell>
          <cell r="BM949">
            <v>1020740232</v>
          </cell>
          <cell r="BN949" t="str">
            <v>GRUPO DE GESTIÓN DE RECONOCIMIENTOS</v>
          </cell>
          <cell r="BO949" t="str">
            <v>GESTOR DE OPERACIONES</v>
          </cell>
          <cell r="BP949" t="str">
            <v>KELLY JHOANA ITURRIAGO TORREGROSA</v>
          </cell>
          <cell r="BQ949" t="str">
            <v>EN EJECUCION</v>
          </cell>
          <cell r="BR949" t="str">
            <v>FEMENINO</v>
          </cell>
          <cell r="BS949" t="str">
            <v>Bogotá</v>
          </cell>
          <cell r="BT949" t="str">
            <v>AV caracas numero 3 44</v>
          </cell>
          <cell r="BU949">
            <v>3203415394</v>
          </cell>
          <cell r="BV949" t="str">
            <v>yinakaterinequintero@gmail.com</v>
          </cell>
          <cell r="BW949">
            <v>32615</v>
          </cell>
          <cell r="BX949">
            <v>45247</v>
          </cell>
          <cell r="BY949">
            <v>34</v>
          </cell>
          <cell r="BZ949" t="str">
            <v>COMPENSAR</v>
          </cell>
          <cell r="CA949" t="str">
            <v>PORVENIR</v>
          </cell>
          <cell r="CB949" t="str">
            <v>POSITIVA</v>
          </cell>
          <cell r="CC949" t="str">
            <v>TECNICO PROFESIONAL EN GESTION CONTABLE Y FINANCIERA</v>
          </cell>
          <cell r="CH949" t="str">
            <v>CO1.PCCNTR.4910042</v>
          </cell>
        </row>
        <row r="950">
          <cell r="C950">
            <v>224</v>
          </cell>
          <cell r="D950" t="str">
            <v>ADRES-CPS-224-2023</v>
          </cell>
          <cell r="E950" t="str">
            <v>CONTRATACION DIRECTA</v>
          </cell>
          <cell r="F950" t="str">
            <v>PRESTACION DE SERVICIOS PROFESIONALES</v>
          </cell>
          <cell r="G950" t="str">
            <v>INICIAL</v>
          </cell>
          <cell r="H950">
            <v>44956</v>
          </cell>
          <cell r="I950" t="str">
            <v>KIMBERLY PAOLA SERJE TERNERA</v>
          </cell>
          <cell r="J950" t="str">
            <v>CC</v>
          </cell>
          <cell r="K950">
            <v>1140871951</v>
          </cell>
          <cell r="L950">
            <v>5</v>
          </cell>
          <cell r="M950" t="str">
            <v>Bogotá</v>
          </cell>
          <cell r="N950" t="str">
            <v>N</v>
          </cell>
          <cell r="O950" t="str">
            <v>N/A</v>
          </cell>
          <cell r="P950" t="str">
            <v>N/A</v>
          </cell>
          <cell r="Q950" t="str">
            <v>N/A</v>
          </cell>
          <cell r="R950">
            <v>44958</v>
          </cell>
          <cell r="S950">
            <v>45077</v>
          </cell>
          <cell r="T950">
            <v>180</v>
          </cell>
          <cell r="U950">
            <v>45138</v>
          </cell>
          <cell r="W950" t="str">
            <v>Prestar servicios profesionales para la atención de las peticiones. quejas. reclamos y solicitudes interpuestas por la ciudadanía a través de las redes sociales</v>
          </cell>
          <cell r="X950" t="str">
            <v>1. Brindar apoyo en la gestión de las PQRSD en redes sociales de la ADRES. de acuerdo con la normativa vigente en materia de atención al ciudadano y manejo de datos personales. así como el procedimiento establecido en la entidad para dicha actividad. 2. Apoyar la estructuración del protocolo de gestión de las PQRSD a través de las redes sociales de la ADRES.3. Realizar el diligenciamiento del formato de control y seguimiento de las respuestas
a las solicitudes y peticiones que llegan a través de las redes sociales. de acuerdo
con los procedimientos institucionales establecidos.
4. Presentar informes de seguimiento que reflejen el comportamiento de los
indicadores y los logros obtenidos en la gestión de las PQRSD en redes sociales de
la ADRES.
5. Proponer acciones comunicativas sobre temas de tendencia en redes sociales que
involucren a la ADRES y puedan facilitar su orientación y atención de la solicitudes
y peticiones de la ciudadanía.
6. Elaborar los documentos relacionados con ejecución de la estrategia de la Dirección
General - Comunicaciones de la ADRES en temas relacionados con la
comunicación interna y externa.
7. Asistir a las reuniones virtuales y/o presenciales convocadas por la entidad
para el direccionamiento de sus funciones.
8. Las demás que se deriven del objeto y naturaleza del contrato a solicitud del
supervisor</v>
          </cell>
          <cell r="Y950">
            <v>41</v>
          </cell>
          <cell r="Z950">
            <v>80111620</v>
          </cell>
          <cell r="AA950">
            <v>17815680</v>
          </cell>
          <cell r="AB950">
            <v>17815680</v>
          </cell>
          <cell r="AG950">
            <v>45077</v>
          </cell>
          <cell r="AH950">
            <v>45138</v>
          </cell>
          <cell r="AI950">
            <v>45077</v>
          </cell>
          <cell r="AJ950">
            <v>8907840</v>
          </cell>
          <cell r="AK950">
            <v>45138</v>
          </cell>
          <cell r="AL950">
            <v>26723520</v>
          </cell>
          <cell r="AM950">
            <v>4453920</v>
          </cell>
          <cell r="AQ950" t="str">
            <v>N/A</v>
          </cell>
          <cell r="AR950">
            <v>539</v>
          </cell>
          <cell r="AS950">
            <v>44943</v>
          </cell>
          <cell r="AT950">
            <v>17815680</v>
          </cell>
          <cell r="AU950">
            <v>919</v>
          </cell>
          <cell r="AV950">
            <v>44956</v>
          </cell>
          <cell r="AW950">
            <v>17815680</v>
          </cell>
          <cell r="AX950" t="str">
            <v>A-02-02-02-008-003-01</v>
          </cell>
          <cell r="AY950" t="str">
            <v>SERVICIOS DE CONSULTORÍA EN ADMINISTRACIÓN Y SERVICIOS DE GESTIÓN; SERVICIOS DE TECNOLOGÍA DE LA INFORMACIÓN</v>
          </cell>
          <cell r="AZ950" t="str">
            <v>ASEGURADORA SOLIDARIA DE COLOMBIA</v>
          </cell>
          <cell r="BA950" t="str">
            <v>380- 47- 994000131349</v>
          </cell>
          <cell r="BB950">
            <v>44957</v>
          </cell>
          <cell r="BC950" t="str">
            <v>CUMPLIMIENTO</v>
          </cell>
          <cell r="BD950">
            <v>25</v>
          </cell>
          <cell r="BE950">
            <v>4453920</v>
          </cell>
          <cell r="BF950">
            <v>44956</v>
          </cell>
          <cell r="BG950">
            <v>44957</v>
          </cell>
          <cell r="BH950">
            <v>45263</v>
          </cell>
          <cell r="BI950">
            <v>44957</v>
          </cell>
          <cell r="BJ950" t="str">
            <v>D. GENERAL</v>
          </cell>
          <cell r="BK950" t="str">
            <v>JOHANNA ANDREA CONTRERAS VALDERRAMA-EDNA ZORAYA SANCHEZ GONZALEZ RAD 20231450013103 A PARTIR DEL 1 DE MARZO DE 2023-SONIA ALEJANDRA PERDOMO ARIAS RADICADO 20236400046233 A PARTIR DEL 18 DE JULIO DE 2023</v>
          </cell>
          <cell r="BL950" t="str">
            <v>EDNA ZORAYA SANCHEZ GONZALEZ RAD 20231450013103 A PARTIR DEL 1 DE MARZO DE 2023</v>
          </cell>
          <cell r="BM950">
            <v>1018428869</v>
          </cell>
          <cell r="BN950" t="str">
            <v>DIRECCION GENERAL</v>
          </cell>
          <cell r="BO950" t="str">
            <v>ASESORA</v>
          </cell>
          <cell r="BP950" t="str">
            <v>DIANA CAROLINA BONILLA RODRIGUEZ</v>
          </cell>
          <cell r="BQ950" t="str">
            <v>TERMINADO</v>
          </cell>
          <cell r="BR950" t="str">
            <v>FEMENINO</v>
          </cell>
          <cell r="BS950" t="str">
            <v>Bogotá</v>
          </cell>
          <cell r="BT950" t="str">
            <v>Cra 55 No152B-68 EDIFICIO MAZUREN 1 TORR 1 APTO 405 MAZUREN</v>
          </cell>
          <cell r="BU950">
            <v>3202923844</v>
          </cell>
          <cell r="BV950" t="str">
            <v>kimberly.serje@gmail.com</v>
          </cell>
          <cell r="BW950">
            <v>34616</v>
          </cell>
          <cell r="BX950">
            <v>45247</v>
          </cell>
          <cell r="BY950">
            <v>29</v>
          </cell>
          <cell r="BZ950" t="str">
            <v>SALUD TOTAL</v>
          </cell>
          <cell r="CA950" t="str">
            <v>COLPENSIONES</v>
          </cell>
          <cell r="CB950" t="str">
            <v>POSITIVA</v>
          </cell>
          <cell r="CC950" t="str">
            <v>COMUNICACION SOCIAL Y PERIODISMO</v>
          </cell>
          <cell r="CH950" t="str">
            <v>CO1.PCCNTR.4511302</v>
          </cell>
        </row>
        <row r="951">
          <cell r="C951">
            <v>840</v>
          </cell>
          <cell r="D951" t="str">
            <v>ADRES-CPS-840-2023</v>
          </cell>
          <cell r="E951" t="str">
            <v>CONTRATACION DIRECTA</v>
          </cell>
          <cell r="F951" t="str">
            <v>PRESTACION DE SERVICIOS DE APOYO A LA GESTION</v>
          </cell>
          <cell r="G951" t="str">
            <v>INICIAL</v>
          </cell>
          <cell r="H951">
            <v>45097</v>
          </cell>
          <cell r="I951" t="str">
            <v>YISETH MARCELA GORDILLO MORENO</v>
          </cell>
          <cell r="J951" t="str">
            <v>CC</v>
          </cell>
          <cell r="K951">
            <v>1018436603</v>
          </cell>
          <cell r="L951">
            <v>1</v>
          </cell>
          <cell r="N951" t="str">
            <v>N</v>
          </cell>
          <cell r="O951" t="str">
            <v>N/A</v>
          </cell>
          <cell r="P951" t="str">
            <v>N/A</v>
          </cell>
          <cell r="Q951" t="str">
            <v>N/A</v>
          </cell>
          <cell r="R951">
            <v>45099</v>
          </cell>
          <cell r="S951">
            <v>45291</v>
          </cell>
          <cell r="T951">
            <v>192</v>
          </cell>
          <cell r="U951">
            <v>45291</v>
          </cell>
          <cell r="W951" t="str">
            <v>Prestar apoyo a la Dirección de Otras Prestaciones de la ADRES para la ejecución de las actividades operativas requeridas en el proceso de saneamiento definitivo de las cuentas de recobro relacionadas con los servicios y tecnologías de salud no financiados con cargo a la UPC del régimen contributivo según lo dispuesto en el artículo 237 de la Ley 1955 de 2019 y el Decreto 521 de 2020, así como las demás normas que los modifiquen o sustituyan</v>
          </cell>
          <cell r="X951" t="str">
            <v>1. Apoyar en la consolidación de información que resulte de las etapas de presentación, radicación, proceso de auditoría, aprobación y giro de recursos de las cuentas de los servicios y tecnologías de salud no financiados con cargo a la UPC del régimen contributivo derivadas del saneamiento definitivo previsto en el artículo 237 de la Ley 1955 de 2019 y el Decreto 521 de 2020. 2. Diligenciar la información de las minutas de los acuerdos de pago y contratos de transacción, actas, certificados, actos administrativos y demás documentos o archivos de trabajo que sean necesarios en el trámite del proceso de saneamiento definitivo de las cuentas que sean presentadas ante la ADRES. 3. Adelantar los cruces de bases de datos y consultas de información requeridos para adelantar la verificación, reconocimiento y pago de las cuentas que son presentadas en el marco del proceso de saneamiento definitivo. 4. Apoyar con el envío y seguimiento de los acuerdos de pago, contratos de transacción, actas, certificados, actos administrativos y demás documentos que sea remitidos a los distintos actores que conforman el Sistema de Seguridad Social en Salud que estén relacionadas con el saneamiento definitivo previsto en el artículo 237 de la Ley 1955 de 2019 y el Decreto 521 de 2020. 5. Elaborar y comunicar los resultados derivados de la revisión y verificación de las cuentas presentadas en el marco del proceso de saneamiento definitivo, así como efectuar el respectivo seguimiento de estas. 6. Apoyar el proceso de respuesta a las consultas y peticiones presentadas por actores que conforman el Sistema de Seguridad Social en Salud y de los entes de inspección, vigilancia, control e investigación, que estén relacionadas con el saneamiento definitivo previsto en el artículo 237 de la Ley 1955 de 2019 y el Decreto 521 de 2020. 7. Participar en las reuniones o mesas de trabajo que se adelanten durante el trámite de las cuentas de recobro de servicios y tecnologías de salud no financiados con la UPC que hayan sido presentados en el proceso de saneamiento definitivo. 8. Adelantar las gestiones para el archivo de forma física y electrónica de los acuerdos de pago, contratos de transacción, actas, certificados, actos administrativos y demás documentos o archivos de trabajo que se expidan durante el trámite del proceso de saneamiento definitivo de las cuentas que sean presentadas ante la ADRES. 9. Las demás actividades que se deriven del objeto y naturaleza del contrato, que para el efecto le asigne la Dirección de Otras Prestaciones</v>
          </cell>
          <cell r="Z951">
            <v>93151501</v>
          </cell>
          <cell r="AA951">
            <v>28339241</v>
          </cell>
          <cell r="AB951">
            <v>28339241</v>
          </cell>
          <cell r="AM951">
            <v>4048463</v>
          </cell>
          <cell r="AQ951" t="str">
            <v>N/A</v>
          </cell>
          <cell r="AR951">
            <v>711</v>
          </cell>
          <cell r="AS951">
            <v>45065</v>
          </cell>
          <cell r="AT951">
            <v>28339241</v>
          </cell>
          <cell r="AU951">
            <v>10234</v>
          </cell>
          <cell r="AV951">
            <v>45098</v>
          </cell>
          <cell r="AW951">
            <v>28339241</v>
          </cell>
          <cell r="AX951" t="str">
            <v>A-02-02-02-008-003-01</v>
          </cell>
          <cell r="AY951" t="str">
            <v>SERVICIOS DE CONSULTORÍA EN ADMINISTRACIÓN Y SERVICIOS DE GESTIÓN; SERVICIOS DE TECNOLOGÍA DE LA INFORMACIÓN</v>
          </cell>
          <cell r="AZ951" t="str">
            <v>SEGUROS DEL ESTADO</v>
          </cell>
          <cell r="BA951" t="str">
            <v>14-44-101185671</v>
          </cell>
          <cell r="BB951">
            <v>45098</v>
          </cell>
          <cell r="BC951" t="str">
            <v>CUMPLIMIENTO</v>
          </cell>
          <cell r="BD951">
            <v>25</v>
          </cell>
          <cell r="BE951">
            <v>7084810.25</v>
          </cell>
          <cell r="BF951">
            <v>45097</v>
          </cell>
          <cell r="BG951">
            <v>45099</v>
          </cell>
          <cell r="BH951">
            <v>45493</v>
          </cell>
          <cell r="BI951">
            <v>45099</v>
          </cell>
          <cell r="BJ951" t="str">
            <v>D. OTRAS PRESTACIONES</v>
          </cell>
          <cell r="BK951" t="str">
            <v>PAOLA ANDREA CESPEDES FORERO</v>
          </cell>
          <cell r="BM951">
            <v>52536438</v>
          </cell>
          <cell r="BP951" t="str">
            <v>JUAN CAMILO MARTINEZ RODRIGUEZ</v>
          </cell>
          <cell r="BQ951" t="str">
            <v>EN EJECUCION</v>
          </cell>
        </row>
        <row r="952">
          <cell r="C952">
            <v>56</v>
          </cell>
          <cell r="D952" t="str">
            <v>ADRES-CPS-056-2023</v>
          </cell>
          <cell r="E952" t="str">
            <v>CONTRATACION DIRECTA</v>
          </cell>
          <cell r="F952" t="str">
            <v>PRESTACION DE SERVICIOS PROFESIONALES</v>
          </cell>
          <cell r="G952" t="str">
            <v>INICIAL</v>
          </cell>
          <cell r="H952">
            <v>44943</v>
          </cell>
          <cell r="I952" t="str">
            <v>KAROL XIMENA OSPINA VARGAS</v>
          </cell>
          <cell r="J952" t="str">
            <v>CC</v>
          </cell>
          <cell r="K952">
            <v>1143943602</v>
          </cell>
          <cell r="L952">
            <v>0</v>
          </cell>
          <cell r="M952" t="str">
            <v>Bogotá</v>
          </cell>
          <cell r="N952" t="str">
            <v>N</v>
          </cell>
          <cell r="O952" t="str">
            <v>N/A</v>
          </cell>
          <cell r="P952" t="str">
            <v>N/A</v>
          </cell>
          <cell r="Q952" t="str">
            <v>N/A</v>
          </cell>
          <cell r="R952">
            <v>44945</v>
          </cell>
          <cell r="S952">
            <v>45064</v>
          </cell>
          <cell r="T952">
            <v>119</v>
          </cell>
          <cell r="U952">
            <v>45064</v>
          </cell>
          <cell r="V952" t="str">
            <v>14 TP</v>
          </cell>
          <cell r="W952" t="str">
            <v>Prestar los servicios profesionales a la Dirección de Gestión de los Recursos Financieros de Salud en las actividades que soportan la contabilidad. las conciliaciones bancarias y los estados financieros de la ADRES</v>
          </cell>
          <cell r="X952" t="str">
            <v>1. Recibir. revisar y procesar la información recibida sobre las operaciones financieras. prepararla y
registrarla en la contabilidad. de acuerdo con los lineamientos y parámetros establecidos para la
ADRES y según las normas de la Contaduría General de la Nación para el sector público.
2. Comparar los reportes que se generen sobre las operaciones contra las cifras de control o la
información generada por las diferentes áreas. con el fin de verificar la consistencia de la
información.
3. Apoyar en la preparación de las conciliaciones bancarias y las conciliaciones operativas con las
demás áreas según lo establecido en el Decreto 1429 de 2016.
4. Participar en las actividades de revisión. ajuste y generación de informes para el cierre financiero
mensual.
5. Preparar y entregar los informes sobre las operaciones financieras de la Entidad y los datos
requeridos para sustentar los estados financieros de la misma.
6. Preparar y presentar los soportes para declaraciones tributarias.
7. Apoyar en la elaboración de las comunicaciones relacionadas con el objeto del contrato o las
respuestas a los requerimientos de los organismos de control. cuando se le requiera.
8. Organizar y validar la información exógena de la Entidad.
9. Organizar y preparar la información para certificados de ingresos y retenciones. retención en la
fuente. retención de IVA e impuesto de timbre de la Entidad. que se le requieran.
10. Participar en las acciones de mejoramiento continuo de los procesos que se ejecutan. realizar las
recomendaciones y sugerencias para que se evalúe su conveniencia.
11. Preparar los informes y reportes de seguimiento que requiera la Entidad y que estén relacionados
con el objeto contractual.</v>
          </cell>
          <cell r="Y952">
            <v>71</v>
          </cell>
          <cell r="Z952">
            <v>93151501</v>
          </cell>
          <cell r="AA952">
            <v>19091496</v>
          </cell>
          <cell r="AB952">
            <v>19091496</v>
          </cell>
          <cell r="AM952">
            <v>4772874</v>
          </cell>
          <cell r="AQ952" t="str">
            <v>N/A</v>
          </cell>
          <cell r="AR952">
            <v>485</v>
          </cell>
          <cell r="AS952">
            <v>44936</v>
          </cell>
          <cell r="AT952">
            <v>38182992</v>
          </cell>
          <cell r="AU952">
            <v>411</v>
          </cell>
          <cell r="AV952">
            <v>44944</v>
          </cell>
          <cell r="AW952">
            <v>19091496</v>
          </cell>
          <cell r="AX952" t="str">
            <v>A-02-02-02-008- 003-09</v>
          </cell>
          <cell r="AY952" t="str">
            <v>OTROS SERVICIOS PROFESIONALES Y TÉCNICOS N.C.P</v>
          </cell>
          <cell r="AZ952" t="str">
            <v>SEGUROS DEL ESTADO</v>
          </cell>
          <cell r="BA952" t="str">
            <v>14-46-101083146</v>
          </cell>
          <cell r="BB952">
            <v>44943</v>
          </cell>
          <cell r="BC952" t="str">
            <v>CUMPLIMIENTO</v>
          </cell>
          <cell r="BD952">
            <v>25</v>
          </cell>
          <cell r="BE952">
            <v>4772874</v>
          </cell>
          <cell r="BF952">
            <v>44943</v>
          </cell>
          <cell r="BG952">
            <v>44943</v>
          </cell>
          <cell r="BH952">
            <v>45253</v>
          </cell>
          <cell r="BI952">
            <v>44945</v>
          </cell>
          <cell r="BJ952" t="str">
            <v>D. DE GESTION DE LOS RECURSOS FINANCIEROS DE LA SALUD</v>
          </cell>
          <cell r="BK952" t="str">
            <v>MARIA MARGARITA BRAVO ROBAYO</v>
          </cell>
          <cell r="BL952"/>
          <cell r="BM952">
            <v>39740635</v>
          </cell>
          <cell r="BN952" t="str">
            <v>GRUPO DE GESTION CONTABLE Y CONTROL DE RECURSOS</v>
          </cell>
          <cell r="BO952" t="str">
            <v>GESTOR DE OPERACIONES</v>
          </cell>
          <cell r="BP952" t="str">
            <v>LAURA SANCHEZ SANTAMARIA</v>
          </cell>
          <cell r="BQ952" t="str">
            <v>TERMINADO</v>
          </cell>
          <cell r="BR952" t="str">
            <v>FEMENINO</v>
          </cell>
          <cell r="BS952" t="str">
            <v>Bogotá</v>
          </cell>
          <cell r="BT952" t="str">
            <v>Cll 2 Sur 93 27 CASA 48</v>
          </cell>
          <cell r="BU952">
            <v>4665556</v>
          </cell>
          <cell r="BV952" t="str">
            <v> karolospina@ymail.com</v>
          </cell>
          <cell r="BW952">
            <v>33547</v>
          </cell>
          <cell r="BX952">
            <v>45247</v>
          </cell>
          <cell r="BY952">
            <v>32</v>
          </cell>
          <cell r="BZ952" t="str">
            <v>FAMISANAR</v>
          </cell>
          <cell r="CA952" t="str">
            <v>PROTECCION</v>
          </cell>
          <cell r="CB952" t="str">
            <v>POSITIVA</v>
          </cell>
          <cell r="CC952" t="str">
            <v>TECNOLOGIA EN CONTABILIDAD Y FINANZAS</v>
          </cell>
          <cell r="CH952" t="str">
            <v>CO1.PCCNTR.4420245</v>
          </cell>
        </row>
        <row r="953">
          <cell r="C953">
            <v>539</v>
          </cell>
          <cell r="D953" t="str">
            <v>ADRES-CPS-539-2023</v>
          </cell>
          <cell r="E953" t="str">
            <v>CONTRATACION DIRECTA</v>
          </cell>
          <cell r="F953" t="str">
            <v>PRESTACION DE SERVICIOS DE APOYO A LA GESTION</v>
          </cell>
          <cell r="G953" t="str">
            <v>INICIAL</v>
          </cell>
          <cell r="H953">
            <v>45064</v>
          </cell>
          <cell r="I953" t="str">
            <v>YOHANA ANDREA BARRERA GALVAN</v>
          </cell>
          <cell r="J953" t="str">
            <v>CC</v>
          </cell>
          <cell r="K953">
            <v>52476434</v>
          </cell>
          <cell r="L953">
            <v>5</v>
          </cell>
          <cell r="M953" t="str">
            <v>Bogotá</v>
          </cell>
          <cell r="N953" t="str">
            <v>N</v>
          </cell>
          <cell r="O953" t="str">
            <v>N/A</v>
          </cell>
          <cell r="P953" t="str">
            <v>N/A</v>
          </cell>
          <cell r="Q953" t="str">
            <v>N/A</v>
          </cell>
          <cell r="R953">
            <v>45070</v>
          </cell>
          <cell r="S953">
            <v>45291</v>
          </cell>
          <cell r="T953">
            <v>221</v>
          </cell>
          <cell r="U953">
            <v>45291</v>
          </cell>
          <cell r="V953" t="str">
            <v>15 TFTL/TL+4 ME O 6 SES+4 ME</v>
          </cell>
          <cell r="W953"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53"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Y953"/>
          <cell r="Z953">
            <v>93151501</v>
          </cell>
          <cell r="AA953">
            <v>38460399</v>
          </cell>
          <cell r="AB953">
            <v>38460399</v>
          </cell>
          <cell r="AC953"/>
          <cell r="AD953"/>
          <cell r="AE953"/>
          <cell r="AF953"/>
          <cell r="AG953"/>
          <cell r="AH953"/>
          <cell r="AI953"/>
          <cell r="AJ953"/>
          <cell r="AK953"/>
          <cell r="AL953"/>
          <cell r="AM953">
            <v>4048463</v>
          </cell>
          <cell r="AN953"/>
          <cell r="AO953"/>
          <cell r="AP953"/>
          <cell r="AQ953" t="str">
            <v>N/A</v>
          </cell>
          <cell r="AR953">
            <v>605</v>
          </cell>
          <cell r="AS953">
            <v>45016</v>
          </cell>
          <cell r="AT953">
            <v>1999940748</v>
          </cell>
          <cell r="AU953">
            <v>8136</v>
          </cell>
          <cell r="AV953">
            <v>45065</v>
          </cell>
          <cell r="AW953">
            <v>38460399</v>
          </cell>
          <cell r="AX953" t="str">
            <v>A-02-02-02-008-003-01</v>
          </cell>
          <cell r="AY953" t="str">
            <v>SERVICIOS DE CONSULTORÍA EN ADMINISTRACIÓN Y SERVICIOS DE GESTIÓN; SERVICIOS DE TECNOLOGÍA DE LA INFORMACIÓN</v>
          </cell>
          <cell r="AZ953" t="str">
            <v>ASEGURADORA SOLIDARIA DE COLOMBIA</v>
          </cell>
          <cell r="BA953" t="str">
            <v>380-47-994000135304</v>
          </cell>
          <cell r="BB953">
            <v>45069</v>
          </cell>
          <cell r="BC953" t="str">
            <v>CUMPLIMIENTO</v>
          </cell>
          <cell r="BD953">
            <v>25</v>
          </cell>
          <cell r="BE953">
            <v>9615099.75</v>
          </cell>
          <cell r="BF953">
            <v>45064</v>
          </cell>
          <cell r="BG953">
            <v>45070</v>
          </cell>
          <cell r="BH953">
            <v>45476</v>
          </cell>
          <cell r="BI953">
            <v>45070</v>
          </cell>
          <cell r="BJ953" t="str">
            <v>D. OTRAS PRESTACIONES</v>
          </cell>
          <cell r="BK953" t="str">
            <v>HEIDY PATRICIA PARRA CHAVARRO-CAMILO ALBERTO ALFARO JIMENEZ RAD  20236400034233-EDINSON MAURICIO HERNANDEZ MANRIQUE RAD 20236400060953 A PARTIR DEL 29 DE SEPTIEMBRE AL 20 DE OCTUBRE</v>
          </cell>
          <cell r="BL953"/>
          <cell r="BM953">
            <v>52455010</v>
          </cell>
          <cell r="BN953" t="str">
            <v>GRUPO DE GESTIÓN DE RECONOCIMIENTOS</v>
          </cell>
          <cell r="BO953" t="str">
            <v>GESTOR DE OPERACIONES</v>
          </cell>
          <cell r="BP953" t="str">
            <v>DIANA CAROLINA BONILLA RODRIGUEZ</v>
          </cell>
          <cell r="BQ953" t="str">
            <v>EN EJECUCION</v>
          </cell>
          <cell r="BR953"/>
          <cell r="BS953"/>
          <cell r="BT953"/>
          <cell r="BU953"/>
          <cell r="BV953"/>
          <cell r="BW953"/>
          <cell r="BX953">
            <v>45247</v>
          </cell>
          <cell r="BY953">
            <v>123</v>
          </cell>
          <cell r="BZ953"/>
          <cell r="CA953"/>
          <cell r="CB953"/>
          <cell r="CC953"/>
          <cell r="CD953"/>
          <cell r="CE953"/>
          <cell r="CF953"/>
          <cell r="CG953"/>
          <cell r="CH953"/>
          <cell r="CI953"/>
          <cell r="CJ953"/>
          <cell r="CK953"/>
          <cell r="CL953"/>
          <cell r="CM953"/>
          <cell r="CN953"/>
          <cell r="CO953"/>
        </row>
        <row r="954">
          <cell r="C954">
            <v>751</v>
          </cell>
          <cell r="D954" t="str">
            <v>ADRES-CPS-751-2023</v>
          </cell>
          <cell r="E954" t="str">
            <v>CONTRATACION DIRECTA</v>
          </cell>
          <cell r="F954" t="str">
            <v>PRESTACION DE SERVICIOS PROFESIONALES</v>
          </cell>
          <cell r="G954" t="str">
            <v>INICIAL</v>
          </cell>
          <cell r="H954">
            <v>45093</v>
          </cell>
          <cell r="I954" t="str">
            <v>YOLIMA RAMIREZ CUBIDES</v>
          </cell>
          <cell r="J954" t="str">
            <v>CC</v>
          </cell>
          <cell r="K954">
            <v>52890320</v>
          </cell>
          <cell r="L954">
            <v>9</v>
          </cell>
          <cell r="N954" t="str">
            <v>N</v>
          </cell>
          <cell r="O954" t="str">
            <v>N/A</v>
          </cell>
          <cell r="P954" t="str">
            <v>N/A</v>
          </cell>
          <cell r="Q954" t="str">
            <v>N/A</v>
          </cell>
          <cell r="R954">
            <v>45097</v>
          </cell>
          <cell r="S954">
            <v>45291</v>
          </cell>
          <cell r="T954">
            <v>194</v>
          </cell>
          <cell r="U954">
            <v>45291</v>
          </cell>
          <cell r="W954"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954"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Z954">
            <v>93151501</v>
          </cell>
          <cell r="AA954">
            <v>36279509</v>
          </cell>
          <cell r="AB954">
            <v>36279509</v>
          </cell>
          <cell r="AM954">
            <v>5182787</v>
          </cell>
          <cell r="AQ954" t="str">
            <v>N/A</v>
          </cell>
          <cell r="AR954">
            <v>724</v>
          </cell>
          <cell r="AS954">
            <v>45065</v>
          </cell>
          <cell r="AT954">
            <v>362795090</v>
          </cell>
          <cell r="AU954">
            <v>10191</v>
          </cell>
          <cell r="AV954">
            <v>45097</v>
          </cell>
          <cell r="AW954">
            <v>36279509</v>
          </cell>
          <cell r="AX954" t="str">
            <v>A-02-02-02-008-003-01</v>
          </cell>
          <cell r="AY954" t="str">
            <v>SERVICIOS DE CONSULTORÍA EN ADMINISTRACIÓN Y SERVICIOS DE GESTIÓN; SERVICIOS DE TECNOLOGÍA DE LA INFORMACIÓN</v>
          </cell>
          <cell r="AZ954" t="str">
            <v>SEGUROS DEL ESTADO</v>
          </cell>
          <cell r="BA954" t="str">
            <v>14-46-101095676</v>
          </cell>
          <cell r="BB954">
            <v>45093</v>
          </cell>
          <cell r="BC954" t="str">
            <v>CUMPLIMIENTO</v>
          </cell>
          <cell r="BD954">
            <v>25</v>
          </cell>
          <cell r="BE954">
            <v>9069877.25</v>
          </cell>
          <cell r="BF954">
            <v>45093</v>
          </cell>
          <cell r="BG954">
            <v>45094</v>
          </cell>
          <cell r="BH954">
            <v>45483</v>
          </cell>
          <cell r="BI954">
            <v>45094</v>
          </cell>
          <cell r="BJ954" t="str">
            <v>D. OTRAS PRESTACIONES</v>
          </cell>
          <cell r="BK954" t="str">
            <v>MAURICIO PAEZ VILLALBA</v>
          </cell>
          <cell r="BL954"/>
          <cell r="BM954">
            <v>1010178182</v>
          </cell>
          <cell r="BN954" t="str">
            <v>GRUPO DE VERIFICACIÓN Y AUDITORÍA DE CUENTAS</v>
          </cell>
          <cell r="BO954" t="str">
            <v>GESTOR DE OPERACIONES</v>
          </cell>
          <cell r="BP954" t="str">
            <v>JUAN CAMILO MARTINEZ RODRIGUEZ</v>
          </cell>
          <cell r="BQ954" t="str">
            <v>EN EJECUCION</v>
          </cell>
        </row>
        <row r="955">
          <cell r="C955">
            <v>395</v>
          </cell>
          <cell r="D955" t="str">
            <v>ADRES-CPS-395-2023</v>
          </cell>
          <cell r="E955" t="str">
            <v>CONTRATACION DIRECTA</v>
          </cell>
          <cell r="F955" t="str">
            <v>PRESTACION DE SERVICIOS PROFESIONALES</v>
          </cell>
          <cell r="G955" t="str">
            <v>INICIAL</v>
          </cell>
          <cell r="H955">
            <v>44986</v>
          </cell>
          <cell r="I955" t="str">
            <v>MARIA CAMILA FAJARDO PLAZAS</v>
          </cell>
          <cell r="J955" t="str">
            <v>CC</v>
          </cell>
          <cell r="K955">
            <v>1144163695</v>
          </cell>
          <cell r="L955">
            <v>1</v>
          </cell>
          <cell r="M955" t="str">
            <v>Bogotá</v>
          </cell>
          <cell r="N955" t="str">
            <v>N</v>
          </cell>
          <cell r="O955" t="str">
            <v>N/A</v>
          </cell>
          <cell r="P955" t="str">
            <v>N/A</v>
          </cell>
          <cell r="Q955" t="str">
            <v>N/A</v>
          </cell>
          <cell r="R955">
            <v>44991</v>
          </cell>
          <cell r="S955">
            <v>45112</v>
          </cell>
          <cell r="T955">
            <v>121</v>
          </cell>
          <cell r="U955">
            <v>45112</v>
          </cell>
          <cell r="V955" t="str">
            <v>11 TP+E+11 MEP</v>
          </cell>
          <cell r="W955" t="str">
            <v>Prestar sus servicios profesionales especializado en la Oficina Asesora Jurídica para tramitar las acciones constitucionales y demás asuntos derivados de éstas, que se instauren contra la Administradora de los Recursos del Sistema General de Seguridad Social en Salud - ADRES o contra el entonces FOSYGA.</v>
          </cell>
          <cell r="X955" t="str">
            <v>a) En relación con acciones de tutela. 1. Realizar la clasificación de los radicados relacionados con acciones de tutela asignadas para trámite, donde ADRES sea parte o tercero interviniente, de acuerdo con las tipologías establecidas por la Entidad.2.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
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
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Y955">
            <v>110</v>
          </cell>
          <cell r="Z955">
            <v>80121700</v>
          </cell>
          <cell r="AA955">
            <v>27904000</v>
          </cell>
          <cell r="AB955">
            <v>27904000</v>
          </cell>
          <cell r="AC955"/>
          <cell r="AD955"/>
          <cell r="AE955"/>
          <cell r="AF955"/>
          <cell r="AG955"/>
          <cell r="AH955"/>
          <cell r="AI955"/>
          <cell r="AJ955"/>
          <cell r="AK955"/>
          <cell r="AL955"/>
          <cell r="AM955">
            <v>6976000</v>
          </cell>
          <cell r="AN955"/>
          <cell r="AO955"/>
          <cell r="AP955"/>
          <cell r="AQ955" t="str">
            <v>N/A</v>
          </cell>
          <cell r="AR955">
            <v>584</v>
          </cell>
          <cell r="AS955">
            <v>44979</v>
          </cell>
          <cell r="AT955">
            <v>83712000</v>
          </cell>
          <cell r="AU955">
            <v>4344</v>
          </cell>
          <cell r="AV955">
            <v>44987</v>
          </cell>
          <cell r="AW955">
            <v>27904000</v>
          </cell>
          <cell r="AX955" t="str">
            <v>A-02-02-02-008-002-01</v>
          </cell>
          <cell r="AY955" t="str">
            <v>SERVICIOS JURÍDICOS</v>
          </cell>
          <cell r="AZ955" t="str">
            <v>SEGUROS DEL ESTADO</v>
          </cell>
          <cell r="BA955" t="str">
            <v>33-46-101049431</v>
          </cell>
          <cell r="BB955">
            <v>44987</v>
          </cell>
          <cell r="BC955" t="str">
            <v>CUMPLIMIENTO</v>
          </cell>
          <cell r="BD955">
            <v>25</v>
          </cell>
          <cell r="BE955">
            <v>6976000</v>
          </cell>
          <cell r="BF955">
            <v>44986</v>
          </cell>
          <cell r="BG955">
            <v>44988</v>
          </cell>
          <cell r="BH955">
            <v>45298</v>
          </cell>
          <cell r="BI955">
            <v>44988</v>
          </cell>
          <cell r="BJ955" t="str">
            <v>O. ASESORA JURIDICA</v>
          </cell>
          <cell r="BK955" t="str">
            <v>JULIO EDUARDO RODRIGUEZ ALVARADO</v>
          </cell>
          <cell r="BL955"/>
          <cell r="BM955">
            <v>1085251376</v>
          </cell>
          <cell r="BN955" t="str">
            <v>GRUPO DE ACCIONES CONSTITUCIONALES Y TUTELAS</v>
          </cell>
          <cell r="BO955" t="str">
            <v>COORDINADOR</v>
          </cell>
          <cell r="BP955" t="str">
            <v>KELLY JHOANA ITURRIAGO TORREGROSA</v>
          </cell>
          <cell r="BQ955" t="str">
            <v>TERMINADO</v>
          </cell>
          <cell r="BR955" t="str">
            <v>FEMENINO</v>
          </cell>
          <cell r="BS955" t="str">
            <v>Cali</v>
          </cell>
          <cell r="BT955" t="str">
            <v>Cra 1C - 58 30 TORRE 5 APTO 202</v>
          </cell>
          <cell r="BU955">
            <v>6946306</v>
          </cell>
          <cell r="BV955" t="str">
            <v>fajardoplazasmc@gmail.com</v>
          </cell>
          <cell r="BW955">
            <v>33926</v>
          </cell>
          <cell r="BX955">
            <v>45247</v>
          </cell>
          <cell r="BY955">
            <v>30</v>
          </cell>
          <cell r="BZ955" t="str">
            <v>NUEVA EPS</v>
          </cell>
          <cell r="CA955" t="str">
            <v>PORVENIR</v>
          </cell>
          <cell r="CB955" t="str">
            <v>POSITIVA</v>
          </cell>
          <cell r="CC955" t="str">
            <v>ABOGADA</v>
          </cell>
          <cell r="CD955"/>
          <cell r="CE955"/>
          <cell r="CF955"/>
          <cell r="CG955"/>
          <cell r="CH955" t="str">
            <v>CO1.PCCNTR.4711647</v>
          </cell>
          <cell r="CI955"/>
          <cell r="CJ955"/>
          <cell r="CK955"/>
          <cell r="CL955"/>
          <cell r="CM955"/>
          <cell r="CN955"/>
          <cell r="CO955"/>
        </row>
        <row r="956">
          <cell r="C956">
            <v>174</v>
          </cell>
          <cell r="D956" t="str">
            <v>ADRES-CPS-174-2023</v>
          </cell>
          <cell r="E956" t="str">
            <v>CONTRATACION DIRECTA</v>
          </cell>
          <cell r="F956" t="str">
            <v>PRESTACION DE SERVICIOS DE APOYO A LA GESTION</v>
          </cell>
          <cell r="G956" t="str">
            <v>INICIAL</v>
          </cell>
          <cell r="H956">
            <v>44950</v>
          </cell>
          <cell r="I956" t="str">
            <v xml:space="preserve">ANGIE LIZETH ROA BARRAGAN </v>
          </cell>
          <cell r="J956" t="str">
            <v>CC</v>
          </cell>
          <cell r="K956">
            <v>1144194448</v>
          </cell>
          <cell r="L956">
            <v>1</v>
          </cell>
          <cell r="M956" t="str">
            <v>Bogotá</v>
          </cell>
          <cell r="N956" t="str">
            <v>N</v>
          </cell>
          <cell r="O956" t="str">
            <v>N/A</v>
          </cell>
          <cell r="P956" t="str">
            <v>N/A</v>
          </cell>
          <cell r="Q956" t="str">
            <v>N/A</v>
          </cell>
          <cell r="R956">
            <v>44953</v>
          </cell>
          <cell r="S956">
            <v>45072</v>
          </cell>
          <cell r="T956">
            <v>119</v>
          </cell>
          <cell r="U956">
            <v>45072</v>
          </cell>
          <cell r="V956" t="str">
            <v>15 TFTL/TL+4 ME O 6 SES+4 ME</v>
          </cell>
          <cell r="W956" t="str">
            <v>Prestar apoyo a la Dirección de Otras Prestaciones de la ADRES en las actividades relacionadas con la revisión y validación de los soportes e información que permitan determinar la calidad de los resultados de auditoría de las cuentas tramitadas directamente por la Entidad o por los terceros contratados en el marco de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normatividad y manuales vigentes</v>
          </cell>
          <cell r="X956" t="str">
            <v>1. Efectuar la revisión de los soportes presentados a la ADRES del conjunto de recobros y/o reclamaciones de la muestra seleccionada de los paquetes auditados directamente por la Entidad o las firmas contratadas para el efecto para el trámite de las cuentas por servicios y tecnologías no financiados con la UPC y por eventos catastróficos de origen natural. terroristas y accidentes de tránsito. en concordancia con la normativa vigente. aplicando los criterios de auditoría señalados en el marco normativo. sus desarrollos y los manuales correspondientes. 2. Realizar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eventos terroristas y catástrofes de origen natural para acreditar los requisitos previstos con el fin de establecer el valor y estado final de cada recobro y/o reclamación. 3. Verificar la consistencia de valores y cantidades del recobro y/o reclamación que le sean asignadas para su revisión. 4. Registrar los resultados de las tareas adelantadas. en las herramientas de sistemas y/o formatos aplicables. de acuerdo con los alcances e instrucciones definidas por el supervisor del contrato y/o la respectiva Coordinación de Grupo. 5. Informar oportunamente al supervisor y a la Dirección de Otras Prestaciones las novedades y situaciones anormales que evidencie en la ejecución de sus actividades de revisión. 6. Apoyar en la realización de las diferentes actividades de tipo operativo que demande la gestión de las actividades propias de revisión. 7. Cumplir con las metas de productividad en el proceso de verificación de la calidad de la auditoría de recobros y reclamaciones para dar cumplimiento a los términos establecidos normativamente y/o a los indicados por el supervisor del contrato. la respectiva Coordinación de Grupo y/o líder. 8. Asistir oportunamente a todas las reuniones y/o mesas de trabajo programadas por el supervisor del contrato. la respectiva Coordinación de Grupo y/o líder. 9. Atender las solicitudes de ajuste que se requieran en caso de que la revisión de los soportes asignados presente inconsistencia o que el producto entregado en los tiempos establecidos no cumpla con la rigurosidad técnica requerida. 10. Las demás actividades que se deriven del objeto y naturaleza del contrato. que para el efecto le asigne el supervisor del contrato.</v>
          </cell>
          <cell r="Y956">
            <v>258</v>
          </cell>
          <cell r="Z956">
            <v>93151501</v>
          </cell>
          <cell r="AA956">
            <v>16193852</v>
          </cell>
          <cell r="AB956">
            <v>16193852</v>
          </cell>
          <cell r="AM956">
            <v>4048463</v>
          </cell>
          <cell r="AQ956" t="str">
            <v>N/A</v>
          </cell>
          <cell r="AR956">
            <v>448</v>
          </cell>
          <cell r="AS956">
            <v>44936</v>
          </cell>
          <cell r="AT956">
            <v>421040152</v>
          </cell>
          <cell r="AU956">
            <v>486</v>
          </cell>
          <cell r="AV956">
            <v>44950</v>
          </cell>
          <cell r="AW956">
            <v>16193852</v>
          </cell>
          <cell r="AX956" t="str">
            <v>A-02-02-02-008-003-01</v>
          </cell>
          <cell r="AY956" t="str">
            <v>SERVICIOS DE CONSULTORÍA EN ADMINISTRACIÓN Y SERVICIOS DE GESTIÓN; SERVICIOS DE TECNOLOGÍA DE LA INFORMACIÓN</v>
          </cell>
          <cell r="AZ956" t="str">
            <v>SEGUROS DEL ESTADO</v>
          </cell>
          <cell r="BA956" t="str">
            <v>14-44-101172454</v>
          </cell>
          <cell r="BB956">
            <v>44951</v>
          </cell>
          <cell r="BC956" t="str">
            <v>CUMPLIMIENTO</v>
          </cell>
          <cell r="BD956">
            <v>25</v>
          </cell>
          <cell r="BE956">
            <v>4048463</v>
          </cell>
          <cell r="BF956">
            <v>44950</v>
          </cell>
          <cell r="BG956">
            <v>44952</v>
          </cell>
          <cell r="BH956">
            <v>45270</v>
          </cell>
          <cell r="BI956">
            <v>44951</v>
          </cell>
          <cell r="BJ956" t="str">
            <v>D. OTRAS PRESTACIONES</v>
          </cell>
          <cell r="BK956" t="str">
            <v>RODRIGO ALEXANDER MOLINA PALOMARES</v>
          </cell>
          <cell r="BM956">
            <v>1078366565</v>
          </cell>
          <cell r="BN956" t="str">
            <v>GRUPO DE VALIDACIÓN DE RESULTADOS DE AUDITORÍA</v>
          </cell>
          <cell r="BO956" t="str">
            <v>GESTOR DE OPERACIONES</v>
          </cell>
          <cell r="BP956" t="str">
            <v>JOSE WILLMAN TORRRES GOMEZ</v>
          </cell>
          <cell r="BQ956" t="str">
            <v>TERMINADO</v>
          </cell>
          <cell r="BR956" t="str">
            <v>FEMENINO</v>
          </cell>
          <cell r="BS956" t="str">
            <v>Cali</v>
          </cell>
          <cell r="BT956" t="str">
            <v>Cra 7n No 68-36 casa piso 1</v>
          </cell>
          <cell r="BU956"/>
          <cell r="BV956" t="str">
            <v>angiel.a0112@gmail.com</v>
          </cell>
          <cell r="BW956">
            <v>35186</v>
          </cell>
          <cell r="BX956">
            <v>45247</v>
          </cell>
          <cell r="BY956">
            <v>27</v>
          </cell>
          <cell r="BZ956" t="str">
            <v>COOMEVA</v>
          </cell>
          <cell r="CA956" t="str">
            <v>PORVENIR</v>
          </cell>
          <cell r="CB956" t="str">
            <v>POSITIVA</v>
          </cell>
          <cell r="CC956" t="str">
            <v>TECNOLOGOA EN GESTION DE EMPRESAS</v>
          </cell>
          <cell r="CH956" t="str">
            <v>CO1.PCCNTR.4458501</v>
          </cell>
        </row>
        <row r="957">
          <cell r="C957">
            <v>643</v>
          </cell>
          <cell r="D957" t="str">
            <v>ADRES-CPS-643-2023</v>
          </cell>
          <cell r="E957" t="str">
            <v>CONTRATACION DIRECTA</v>
          </cell>
          <cell r="F957" t="str">
            <v>PRESTACION DE SERVICIOS DE APOYO A LA GESTION</v>
          </cell>
          <cell r="G957" t="str">
            <v>INICIAL</v>
          </cell>
          <cell r="H957">
            <v>45083</v>
          </cell>
          <cell r="I957" t="str">
            <v>YOMARA VARGAS</v>
          </cell>
          <cell r="J957" t="str">
            <v>CC</v>
          </cell>
          <cell r="K957">
            <v>52862015</v>
          </cell>
          <cell r="L957">
            <v>8</v>
          </cell>
          <cell r="M957" t="str">
            <v>Bogotá</v>
          </cell>
          <cell r="N957" t="str">
            <v>N</v>
          </cell>
          <cell r="O957" t="str">
            <v>N/A</v>
          </cell>
          <cell r="P957" t="str">
            <v>N/A</v>
          </cell>
          <cell r="Q957" t="str">
            <v>N/A</v>
          </cell>
          <cell r="R957">
            <v>45084</v>
          </cell>
          <cell r="S957">
            <v>45291</v>
          </cell>
          <cell r="T957">
            <v>207</v>
          </cell>
          <cell r="U957">
            <v>45291</v>
          </cell>
          <cell r="V957" t="str">
            <v>15 TFTL/TL+4 ME O 6 SES+4 ME</v>
          </cell>
          <cell r="W957" t="str">
            <v>Prestar apoyo a la Dirección de Otras Prestaciones de la ADRES en las actividades relacionadas con los procesos de reconocimiento y pago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lo anterior, conforme a lo establecido en la normativa y manuales vigentes</v>
          </cell>
          <cell r="X957" t="str">
            <v>1. Revisar, analizar y registrar el resultado de la verificación efectuada a las reclamaciones, recobros o cuentas que le sean asignadas junto con los respectivos soportes en las herramientas de sistemas y/o formatos aplicables de acuerdo con los alcances e instrucciones definidas por la respectiva Coordinación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Reportar cualquier situación inconsistente y/o anómala identificada en la revisión documental de las solicitudes de recobros o reclamaciones y documentarla según lo observado en su labor de verificación. 6. Las demás actividades que se deriven del objeto y naturaleza del contrato que para el efecto le asigne el supervisor del contrato</v>
          </cell>
          <cell r="Z957">
            <v>93151501</v>
          </cell>
          <cell r="AA957">
            <v>28339241</v>
          </cell>
          <cell r="AB957">
            <v>28339241</v>
          </cell>
          <cell r="AM957">
            <v>4048463</v>
          </cell>
          <cell r="AQ957" t="str">
            <v>N/A</v>
          </cell>
          <cell r="AR957">
            <v>736</v>
          </cell>
          <cell r="AS957">
            <v>45065</v>
          </cell>
          <cell r="AT957">
            <v>651802543</v>
          </cell>
          <cell r="AU957">
            <v>10033</v>
          </cell>
          <cell r="AV957">
            <v>45083</v>
          </cell>
          <cell r="AW957">
            <v>28339241</v>
          </cell>
          <cell r="AX957" t="str">
            <v>A-02-02-02-008-003-01</v>
          </cell>
          <cell r="AY957" t="str">
            <v>SERVICIOS DE CONSULTORÍA EN ADMINISTRACIÓN Y SERVICIOS DE GESTIÓN; SERVICIOS DE TECNOLOGÍA DE LA INFORMACIÓN</v>
          </cell>
          <cell r="AZ957" t="str">
            <v>SEGUROS DEL ESTADO</v>
          </cell>
          <cell r="BA957" t="str">
            <v>14-46-101095075</v>
          </cell>
          <cell r="BB957">
            <v>45083</v>
          </cell>
          <cell r="BC957" t="str">
            <v>CUMPLIMIENTO</v>
          </cell>
          <cell r="BD957">
            <v>25</v>
          </cell>
          <cell r="BE957">
            <v>7084810.25</v>
          </cell>
          <cell r="BF957">
            <v>45083</v>
          </cell>
          <cell r="BG957">
            <v>45084</v>
          </cell>
          <cell r="BH957">
            <v>45483</v>
          </cell>
          <cell r="BI957">
            <v>45084</v>
          </cell>
          <cell r="BJ957" t="str">
            <v>D. OTRAS PRESTACIONES</v>
          </cell>
          <cell r="BK957" t="str">
            <v>MAURICIO ANDRES GONZALEZ ANTOLINEZ</v>
          </cell>
          <cell r="BM957">
            <v>80074021</v>
          </cell>
          <cell r="BN957" t="str">
            <v>GRUPO DE GESTIÓN DE RECONOCIMIENTOS</v>
          </cell>
          <cell r="BO957" t="str">
            <v>GESTOR DE OPERACIONES</v>
          </cell>
          <cell r="BP957" t="str">
            <v>ROSA ELIANA RODRIGUEZ BERNAL</v>
          </cell>
          <cell r="BQ957" t="str">
            <v>EN EJECUCION</v>
          </cell>
        </row>
        <row r="958">
          <cell r="C958">
            <v>216</v>
          </cell>
          <cell r="D958" t="str">
            <v>ADRES-CPS-216-2023</v>
          </cell>
          <cell r="E958" t="str">
            <v>CONTRATACION DIRECTA</v>
          </cell>
          <cell r="F958" t="str">
            <v>PRESTACION DE SERVICIOS PROFESIONALES</v>
          </cell>
          <cell r="G958" t="str">
            <v>INICIAL</v>
          </cell>
          <cell r="H958">
            <v>44951</v>
          </cell>
          <cell r="I958" t="str">
            <v>HILBANA MICHEL GALLEGO MUNOZ</v>
          </cell>
          <cell r="J958" t="str">
            <v>CC</v>
          </cell>
          <cell r="K958">
            <v>1152189458</v>
          </cell>
          <cell r="L958">
            <v>4</v>
          </cell>
          <cell r="M958" t="str">
            <v>Antioquia</v>
          </cell>
          <cell r="N958" t="str">
            <v>N</v>
          </cell>
          <cell r="O958" t="str">
            <v>N/A</v>
          </cell>
          <cell r="P958" t="str">
            <v>N/A</v>
          </cell>
          <cell r="Q958" t="str">
            <v>N/A</v>
          </cell>
          <cell r="R958">
            <v>44952</v>
          </cell>
          <cell r="S958">
            <v>45071</v>
          </cell>
          <cell r="T958">
            <v>119</v>
          </cell>
          <cell r="U958">
            <v>45071</v>
          </cell>
          <cell r="W958" t="str">
            <v>Prestar servicios profesionales para ejercer la representación prejudicial y judicial en los procesos en que sea parte la Administradora de los Recursos del Sistema General de Seguridad Social en Salud – ADRES o contra el entonces FOSYGA en el departamento de Antioquia</v>
          </cell>
          <cell r="X958"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958">
            <v>184</v>
          </cell>
          <cell r="Z958">
            <v>80121706</v>
          </cell>
          <cell r="AA958">
            <v>27904000</v>
          </cell>
          <cell r="AB958">
            <v>27904000</v>
          </cell>
          <cell r="AM958">
            <v>6976000</v>
          </cell>
          <cell r="AQ958" t="str">
            <v>N/A</v>
          </cell>
          <cell r="AR958">
            <v>546</v>
          </cell>
          <cell r="AS958">
            <v>44944</v>
          </cell>
          <cell r="AT958">
            <v>83712000</v>
          </cell>
          <cell r="AU958">
            <v>873</v>
          </cell>
          <cell r="AV958">
            <v>44952</v>
          </cell>
          <cell r="AW958">
            <v>27904000</v>
          </cell>
          <cell r="AX958" t="str">
            <v>A-02-02-02-008-002-01</v>
          </cell>
          <cell r="AY958" t="str">
            <v>SERVICIOS JURÍDICOS</v>
          </cell>
          <cell r="AZ958" t="str">
            <v>SEGUROS DEL ESTADO</v>
          </cell>
          <cell r="BA958" t="str">
            <v>33-46-101047193</v>
          </cell>
          <cell r="BB958">
            <v>44951</v>
          </cell>
          <cell r="BC958" t="str">
            <v>CUMPLIMIENTO</v>
          </cell>
          <cell r="BD958">
            <v>25</v>
          </cell>
          <cell r="BE958">
            <v>6976000</v>
          </cell>
          <cell r="BF958">
            <v>44951</v>
          </cell>
          <cell r="BG958">
            <v>44952</v>
          </cell>
          <cell r="BH958">
            <v>45260</v>
          </cell>
          <cell r="BI958">
            <v>44952</v>
          </cell>
          <cell r="BJ958" t="str">
            <v>O. ASESORA JURIDICA</v>
          </cell>
          <cell r="BK958" t="str">
            <v>RODRIGO ARMANDO RINCON GONZALEZ</v>
          </cell>
          <cell r="BL958"/>
          <cell r="BM958">
            <v>80200509</v>
          </cell>
          <cell r="BN958" t="str">
            <v>GRUPO DE REPRESENTACION JUDICIAL</v>
          </cell>
          <cell r="BO958" t="str">
            <v>COORDINADOR</v>
          </cell>
          <cell r="BP958" t="str">
            <v>KELLY JHOANA ITURRIAGO TORREGROSA</v>
          </cell>
          <cell r="BQ958" t="str">
            <v>TERMINADO</v>
          </cell>
          <cell r="BR958" t="str">
            <v>FEMENINO</v>
          </cell>
          <cell r="BS958" t="str">
            <v>Envigado</v>
          </cell>
          <cell r="BT958" t="str">
            <v>Cra 39E No 48 C Sur 36 Apto 1113 Orinoco de la Cuenca</v>
          </cell>
          <cell r="BU958">
            <v>3013490471</v>
          </cell>
          <cell r="BV958" t="str">
            <v>hilbanamgm@hotmail.com</v>
          </cell>
          <cell r="BW958">
            <v>33209</v>
          </cell>
          <cell r="BX958">
            <v>45247</v>
          </cell>
          <cell r="BY958">
            <v>32</v>
          </cell>
          <cell r="BZ958" t="str">
            <v>SURA</v>
          </cell>
          <cell r="CA958" t="str">
            <v>PORVENIR</v>
          </cell>
          <cell r="CB958" t="str">
            <v>POSITIVA</v>
          </cell>
          <cell r="CC958"/>
          <cell r="CH958" t="str">
            <v>CO1.PCCNTR.4475274</v>
          </cell>
        </row>
        <row r="959">
          <cell r="C959">
            <v>771</v>
          </cell>
          <cell r="D959" t="str">
            <v>ADRES-CPS-771-2023</v>
          </cell>
          <cell r="E959" t="str">
            <v>CONTRATACION DIRECTA</v>
          </cell>
          <cell r="F959" t="str">
            <v>PRESTACION DE SERVICIOS PROFESIONALES</v>
          </cell>
          <cell r="G959" t="str">
            <v>CESION</v>
          </cell>
          <cell r="H959">
            <v>45139</v>
          </cell>
          <cell r="I959" t="str">
            <v>YULIAN JOSETH SOCHA JOYA</v>
          </cell>
          <cell r="J959" t="str">
            <v>CC</v>
          </cell>
          <cell r="K959">
            <v>1072701332</v>
          </cell>
          <cell r="L959">
            <v>1</v>
          </cell>
          <cell r="M959" t="str">
            <v>Bogotá</v>
          </cell>
          <cell r="N959" t="str">
            <v>N</v>
          </cell>
          <cell r="O959" t="str">
            <v>N/A</v>
          </cell>
          <cell r="P959" t="str">
            <v>N/A</v>
          </cell>
          <cell r="Q959" t="str">
            <v>N/A</v>
          </cell>
          <cell r="R959">
            <v>45139</v>
          </cell>
          <cell r="S959">
            <v>45291</v>
          </cell>
          <cell r="T959">
            <v>152</v>
          </cell>
          <cell r="U959">
            <v>45291</v>
          </cell>
          <cell r="V959" t="str">
            <v>13 TP+25 MEP</v>
          </cell>
          <cell r="W959" t="str">
            <v>Prestar servicios profesionales a la Dirección de Otras Prestaciones de la ADRES relacionados con la revisión, verificación, control y pago de las cuentas que se presenten ante la entidad administradora por los servicios y tecnologías en salud no financiadas c 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59"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959">
            <v>80111620</v>
          </cell>
          <cell r="AA959">
            <v>0</v>
          </cell>
          <cell r="AB959">
            <v>0</v>
          </cell>
          <cell r="AE959">
            <v>45139</v>
          </cell>
          <cell r="AF959">
            <v>42498854</v>
          </cell>
          <cell r="AM959">
            <v>5182787</v>
          </cell>
          <cell r="AQ959" t="str">
            <v>N/A</v>
          </cell>
          <cell r="AR959">
            <v>604</v>
          </cell>
          <cell r="AS959">
            <v>45016</v>
          </cell>
          <cell r="AT959">
            <v>2806479189</v>
          </cell>
          <cell r="AU959">
            <v>13276</v>
          </cell>
          <cell r="AV959">
            <v>45139</v>
          </cell>
          <cell r="AW959">
            <v>42498854</v>
          </cell>
          <cell r="AX959" t="str">
            <v>A-02-02-02-008-003-01</v>
          </cell>
          <cell r="AY959" t="str">
            <v>SERVICIOS DE CONSULTORÍA EN ADMINISTRACIÓN Y SERVICIOS DE GESTIÓN; SERVICIOS DE TECNOLOGÍA DE LA INFORMACIÓN</v>
          </cell>
          <cell r="AZ959" t="str">
            <v>SEGUROS DEL ESTADO</v>
          </cell>
          <cell r="BA959" t="str">
            <v>14-46-101098017</v>
          </cell>
          <cell r="BB959">
            <v>45139</v>
          </cell>
          <cell r="BC959" t="str">
            <v>CUMPLIMIENTO</v>
          </cell>
          <cell r="BD959">
            <v>25</v>
          </cell>
          <cell r="BE959">
            <v>0</v>
          </cell>
          <cell r="BF959">
            <v>45139</v>
          </cell>
          <cell r="BG959">
            <v>45139</v>
          </cell>
          <cell r="BH959">
            <v>45493</v>
          </cell>
          <cell r="BI959">
            <v>45139</v>
          </cell>
          <cell r="BJ959" t="str">
            <v>D. OTRAS PRESTACIONES</v>
          </cell>
          <cell r="BK959" t="str">
            <v>EDINSON MAURICIO HERNANDEZ MANRIQUE</v>
          </cell>
          <cell r="BM959">
            <v>13928254</v>
          </cell>
          <cell r="BN959" t="str">
            <v>GRUPO DE GESTION DE RECONOCIMIENTOS</v>
          </cell>
          <cell r="BO959" t="str">
            <v>GESTOR DE OPERACIONES</v>
          </cell>
          <cell r="BP959" t="str">
            <v>MARIA CAROLINA CARDENAS RAMOS</v>
          </cell>
          <cell r="BQ959" t="str">
            <v>EN EJECUCION</v>
          </cell>
          <cell r="BX959">
            <v>45247</v>
          </cell>
        </row>
        <row r="960">
          <cell r="C960">
            <v>214</v>
          </cell>
          <cell r="D960" t="str">
            <v>ADRES-CPS-214-2023</v>
          </cell>
          <cell r="E960" t="str">
            <v>CONTRATACION DIRECTA</v>
          </cell>
          <cell r="F960" t="str">
            <v>PRESTACION DE SERVICIOS PROFESIONALES</v>
          </cell>
          <cell r="G960" t="str">
            <v>INICIAL</v>
          </cell>
          <cell r="H960">
            <v>44951</v>
          </cell>
          <cell r="I960" t="str">
            <v>ASTRID YUBEIDY VERA OQUENDO</v>
          </cell>
          <cell r="J960" t="str">
            <v>CC</v>
          </cell>
          <cell r="K960">
            <v>1152688144</v>
          </cell>
          <cell r="L960">
            <v>8</v>
          </cell>
          <cell r="M960" t="str">
            <v>Antioquia</v>
          </cell>
          <cell r="N960" t="str">
            <v>N</v>
          </cell>
          <cell r="O960" t="str">
            <v>N/A</v>
          </cell>
          <cell r="P960" t="str">
            <v>N/A</v>
          </cell>
          <cell r="Q960" t="str">
            <v>N/A</v>
          </cell>
          <cell r="R960">
            <v>44953</v>
          </cell>
          <cell r="S960">
            <v>45072</v>
          </cell>
          <cell r="T960">
            <v>119</v>
          </cell>
          <cell r="U960">
            <v>45072</v>
          </cell>
          <cell r="W960" t="str">
            <v>Prestar servicios profesionales para ejercer la representación prejudicial y judicial en los procesos en que sea parte la Administradora de los Recursos del Sistema General de Seguridad Social en Salud – ADRES o contra el entonces FOSYGA en el departamento de Antioquia</v>
          </cell>
          <cell r="X960" t="str">
            <v>1. Ejercer la representación judicial de la ADRES dentro de los términos legales. adelantando las actuaciones procesales (radicación de poderes. asistencia a audiencias judiciales. contestaciones de demanda. interposición de recursos contra providencias o fallos adversos. presentación de alegatos de conclusión y demás actuaciones). y asuntos judiciales que se le asignen. 2. Allegar y solicitar la práctica de las pruebas que correspondan. en las etapas procesales apropiadas dentro de las diligencias administrativas y judiciales en los procesos en los cuales ejerza la Defensa Judicial de la entidad. 3. Proyectar las respuestas a los requerimientos de autoridades administrativas. judiciales y/o personas naturales o jurídicas. relacionados con los procesos en los cuales actúa como
apoderado.
4. Hacer seguimiento permanente a los procesos asignados. con el fin de evitar vencimientos de
términos y garantizar la intervención oportuna de la entidad en los procesos judiciales.
5. Actualizar. mantener y custodiar los expedientes a cargo donde deben reposar todas las
actuaciones surtidas. que tengan relación con el proceso o acción; tanto en medio
magnético. como físico debiendo remitirse copia de todas las piezas procesales de cada
causa. así como de aquellas que fuesen requeridas por la Entidad. para los fines pertinentes
al archivo documental de ADRES.
6. Remitir con el informe de actividades al supervisor del contrato las actuaciones surtidas dentro
de los procesos sean o no de carácter judicial. tales como. oficios. comunicaciones. notas
internas. informes. avisos. conceptos técnicos. demandas. contestación. recursos.
excepciones. alegatos. copias de las sentencias de primera y segunda instancia. grabaciones
de audiencias. actas. entre otros.
7. Rendir informe al supervisor del contrato dentro de los 10 días hábiles siguientes a que se
profieran los fallos de primera y/o segunda instancia. la terminación de los procesos y los
cambios de jurisdicción; en este último caso. el apoderado deberá informar al supervisor del
contrato. al administrador del sistema Ekogui y continuar con la defensa del proceso ante la
jurisdicción que corresponda.
8. Rendir informe al supervisor del contrato dentro del 10 días hábiles siguientes a la terminación
de los procesos judiciales y sentencias condenatorias con el fin de adelantar el pago
conforme a los procedimientos establecidos. para lo cual deberá allegar el expediente
completo que deberá reposar en el archivo central de la entidad.
9. Presentar y sustentar ante el Comité Conciliación de la ADRES las fichas técnicas de los
procesos judiciales relevantes en la cual se requiera su pronunciamiento.
10. Registrar y actualizar en el Sistema Único de Gestión e Información de la Actividad Litigiosa
del Estado- Ekogui. los procesos judiciales y los trámites arbitrales a su cargo. posterior a
cada actuación procesal y demás obligaciones establecidas en el Decreto 1069 de 2015 o
norma que lo derogue. modifique o sustituya.
11. Calificar el riesgo e Incorporar el valor de la provisión contable de los procesos a su cargo.
con una periodicidad no superior a tres meses. así como cada vez que se profiera una
sentencia judicial sobre el mismo de conformidad con la metodología que se establezca para
tal fin.
12. Proyectar dentro del término otorgado por la ley. la respuesta a los derechos de petición.
consultas. observaciones y solicitudes que le sean asignados; para lo cual contará con la
herramienta electrónica que disponga la entidad para tal fin.
13. Rendir los informes. reportes y estados de información que requiera el supervisor del
contrato con relación a los procesos judiciales. trámites administrativos y solicitudes bajo su
responsabilidad.
14. Asistir a las convocatorias de reuniones que realice el supervisor del contrato y todas
aquellas en las que se requiera de su presencia en la entidad.
15. Realizar todas las gestiones necesarias para garantizar la adecuada defensa de la entidad</v>
          </cell>
          <cell r="Y960">
            <v>182</v>
          </cell>
          <cell r="Z960">
            <v>80121706</v>
          </cell>
          <cell r="AA960">
            <v>27904000</v>
          </cell>
          <cell r="AB960">
            <v>27904000</v>
          </cell>
          <cell r="AM960">
            <v>6976000</v>
          </cell>
          <cell r="AQ960" t="str">
            <v>N/A</v>
          </cell>
          <cell r="AR960">
            <v>546</v>
          </cell>
          <cell r="AS960">
            <v>44944</v>
          </cell>
          <cell r="AT960">
            <v>83712000</v>
          </cell>
          <cell r="AU960">
            <v>884</v>
          </cell>
          <cell r="AV960">
            <v>44953</v>
          </cell>
          <cell r="AW960">
            <v>27904000</v>
          </cell>
          <cell r="AX960" t="str">
            <v>A-02-02-02-008-002-01</v>
          </cell>
          <cell r="AY960" t="str">
            <v>SERVICIOS JURÍDICOS</v>
          </cell>
          <cell r="AZ960" t="str">
            <v>SEGUROS DEL ESTADO</v>
          </cell>
          <cell r="BA960" t="str">
            <v>11-44-101196586</v>
          </cell>
          <cell r="BB960">
            <v>44951</v>
          </cell>
          <cell r="BC960" t="str">
            <v>CUMPLIMIENTO</v>
          </cell>
          <cell r="BD960">
            <v>25</v>
          </cell>
          <cell r="BE960">
            <v>6976000</v>
          </cell>
          <cell r="BF960">
            <v>44951</v>
          </cell>
          <cell r="BG960">
            <v>44952</v>
          </cell>
          <cell r="BH960">
            <v>45255</v>
          </cell>
          <cell r="BI960">
            <v>44952</v>
          </cell>
          <cell r="BJ960" t="str">
            <v>O. ASESORA JURIDICA</v>
          </cell>
          <cell r="BK960" t="str">
            <v>RODRIGO ARMANDO RINCON GONZALEZ</v>
          </cell>
          <cell r="BL960"/>
          <cell r="BM960">
            <v>80200509</v>
          </cell>
          <cell r="BN960" t="str">
            <v>GRUPO DE REPRESENTACION JUDICIAL</v>
          </cell>
          <cell r="BO960" t="str">
            <v>COORDINADOR</v>
          </cell>
          <cell r="BP960" t="str">
            <v>KELLY JHOANA ITURRIAGO TORREGROSA</v>
          </cell>
          <cell r="BQ960" t="str">
            <v>TERMINADO</v>
          </cell>
          <cell r="BR960" t="str">
            <v>FEMENINO</v>
          </cell>
          <cell r="BS960" t="str">
            <v>Medellin</v>
          </cell>
          <cell r="BT960" t="str">
            <v>Clle 91 No 71B 48 Alfonso Lopez</v>
          </cell>
          <cell r="BU960">
            <v>3012499285</v>
          </cell>
          <cell r="BV960" t="str">
            <v xml:space="preserve">a.yubeidy.vera@gmail.com </v>
          </cell>
          <cell r="BW960">
            <v>33902</v>
          </cell>
          <cell r="BX960">
            <v>45247</v>
          </cell>
          <cell r="BY960">
            <v>31</v>
          </cell>
          <cell r="BZ960" t="str">
            <v>SURA</v>
          </cell>
          <cell r="CA960" t="str">
            <v xml:space="preserve">COLPENSIONES </v>
          </cell>
          <cell r="CB960" t="str">
            <v>POSITIVA</v>
          </cell>
          <cell r="CC960" t="str">
            <v>ABOGADO-ESP EN DERECHO ADMINISTRATIVO</v>
          </cell>
          <cell r="CH960" t="str">
            <v>CO1.PCCNTR.4475810</v>
          </cell>
        </row>
        <row r="961">
          <cell r="C961">
            <v>459</v>
          </cell>
          <cell r="D961" t="str">
            <v>ADRES-CPS-459-2023</v>
          </cell>
          <cell r="E961" t="str">
            <v>CONTRATACION DIRECTA</v>
          </cell>
          <cell r="F961" t="str">
            <v>PRESTACION DE SERVICIOS DE APOYO A LA GESTION</v>
          </cell>
          <cell r="G961" t="str">
            <v>INICIAL</v>
          </cell>
          <cell r="H961">
            <v>45056</v>
          </cell>
          <cell r="I961" t="str">
            <v>YULIANA ANDREA CAMACHO VILLAMARÍN</v>
          </cell>
          <cell r="J961" t="str">
            <v>CC</v>
          </cell>
          <cell r="K961">
            <v>52879807</v>
          </cell>
          <cell r="L961">
            <v>9</v>
          </cell>
          <cell r="M961" t="str">
            <v>Bogotá</v>
          </cell>
          <cell r="N961" t="str">
            <v>N</v>
          </cell>
          <cell r="O961" t="str">
            <v>N/A</v>
          </cell>
          <cell r="P961" t="str">
            <v>N/A</v>
          </cell>
          <cell r="Q961" t="str">
            <v>N/A</v>
          </cell>
          <cell r="R961">
            <v>45061</v>
          </cell>
          <cell r="S961">
            <v>45291</v>
          </cell>
          <cell r="T961">
            <v>230</v>
          </cell>
          <cell r="U961">
            <v>45291</v>
          </cell>
          <cell r="V961" t="str">
            <v>15 TFTL/TL+4 ME O 6 SES+4 ME</v>
          </cell>
          <cell r="W961"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61"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961">
            <v>93151501</v>
          </cell>
          <cell r="AA961">
            <v>38460399</v>
          </cell>
          <cell r="AB961">
            <v>38460399</v>
          </cell>
          <cell r="AM961">
            <v>4048463</v>
          </cell>
          <cell r="AQ961" t="str">
            <v>N/A</v>
          </cell>
          <cell r="AR961">
            <v>605</v>
          </cell>
          <cell r="AS961">
            <v>45016</v>
          </cell>
          <cell r="AT961">
            <v>1999940748</v>
          </cell>
          <cell r="AU961">
            <v>8092</v>
          </cell>
          <cell r="AV961">
            <v>45058</v>
          </cell>
          <cell r="AW961">
            <v>38460399</v>
          </cell>
          <cell r="AX961" t="str">
            <v>A-02-02-02-008-003-01</v>
          </cell>
          <cell r="AY961" t="str">
            <v>SERVICIOS DE CONSULTORÍA EN ADMINISTRACIÓN Y SERVICIOS DE GESTIÓN; SERVICIOS DE TECNOLOGÍA DE LA INFORMACIÓN</v>
          </cell>
          <cell r="AZ961" t="str">
            <v>SEGUROS DEL ESTADO</v>
          </cell>
          <cell r="BA961" t="str">
            <v>14-44-101181957</v>
          </cell>
          <cell r="BB961">
            <v>45057</v>
          </cell>
          <cell r="BC961" t="str">
            <v>CUMPLIMIENTO</v>
          </cell>
          <cell r="BD961">
            <v>25</v>
          </cell>
          <cell r="BE961">
            <v>9615099.75</v>
          </cell>
          <cell r="BF961">
            <v>45056</v>
          </cell>
          <cell r="BG961">
            <v>45061</v>
          </cell>
          <cell r="BH961">
            <v>45483</v>
          </cell>
          <cell r="BI961">
            <v>45058</v>
          </cell>
          <cell r="BJ961" t="str">
            <v>D. OTRAS PRESTACIONES</v>
          </cell>
          <cell r="BK961" t="str">
            <v>CAMILO ALBERTO ALFARO JIMENEZ-EDINSON MAURICIO HERNANDEZ MANRIQUE RAD 20236400060953  A PARTIR DEL 29 DE SEPTIEMBRE AL 20 DE OCTUBRE</v>
          </cell>
          <cell r="BM961">
            <v>1020740232</v>
          </cell>
          <cell r="BN961" t="str">
            <v>GRUPO DE GESTIÓN DE RECONOCIMIENTOS</v>
          </cell>
          <cell r="BO961" t="str">
            <v>GESTOR DE OPERACIONES</v>
          </cell>
          <cell r="BP961" t="str">
            <v>JOSE WILLMAN TORRRES GOMEZ</v>
          </cell>
          <cell r="BQ961" t="str">
            <v>EN EJECUCION</v>
          </cell>
          <cell r="BR961" t="str">
            <v>FEMENINO</v>
          </cell>
          <cell r="BS961" t="str">
            <v>Bogotá</v>
          </cell>
          <cell r="BT961" t="str">
            <v>Cll 15 - 30 186 torre 8 apto 501</v>
          </cell>
          <cell r="BU961">
            <v>3192826777</v>
          </cell>
          <cell r="BV961" t="str">
            <v>Andrevilla21@yahoo.es</v>
          </cell>
          <cell r="BW961">
            <v>30693</v>
          </cell>
          <cell r="BX961">
            <v>45247</v>
          </cell>
          <cell r="BY961">
            <v>39</v>
          </cell>
          <cell r="BZ961" t="str">
            <v>SALUD TOTAL</v>
          </cell>
          <cell r="CA961" t="str">
            <v>PORVENIR</v>
          </cell>
          <cell r="CB961" t="str">
            <v>POSITIVA</v>
          </cell>
          <cell r="CC961" t="str">
            <v>TECNICA PROFESIONAL ADMON DE
SERVICIOS DE SALUD</v>
          </cell>
          <cell r="CH961" t="str">
            <v>CO1.PCCNTR.4907404</v>
          </cell>
        </row>
        <row r="962">
          <cell r="C962">
            <v>3</v>
          </cell>
          <cell r="D962" t="str">
            <v>ADRES-CPS-003-2023</v>
          </cell>
          <cell r="E962" t="str">
            <v>CONTRATACION DIRECTA</v>
          </cell>
          <cell r="F962" t="str">
            <v>PRESTACION DE SERVICIOS PROFESIONALES</v>
          </cell>
          <cell r="G962" t="str">
            <v>INICIAL</v>
          </cell>
          <cell r="H962">
            <v>44938</v>
          </cell>
          <cell r="I962" t="str">
            <v>KARLA MAYELIS MENGUAL REDONDO</v>
          </cell>
          <cell r="J962" t="str">
            <v>CC</v>
          </cell>
          <cell r="K962">
            <v>1216463299</v>
          </cell>
          <cell r="L962">
            <v>6</v>
          </cell>
          <cell r="M962" t="str">
            <v>Bogotá</v>
          </cell>
          <cell r="N962" t="str">
            <v>N</v>
          </cell>
          <cell r="O962" t="str">
            <v>N/A</v>
          </cell>
          <cell r="P962" t="str">
            <v>N/A</v>
          </cell>
          <cell r="Q962" t="str">
            <v>N/A</v>
          </cell>
          <cell r="R962">
            <v>44938</v>
          </cell>
          <cell r="S962">
            <v>45057</v>
          </cell>
          <cell r="T962">
            <v>119</v>
          </cell>
          <cell r="U962">
            <v>45057</v>
          </cell>
          <cell r="V962" t="str">
            <v>9 TP+E+23MPR</v>
          </cell>
          <cell r="W962" t="str">
            <v>Prestar los servicios profesionales especializados para el apoyo jurídico en las etapas precontractual. contractual y postcontractual de los procesos contractuales que se adelantan en Administradora de los Recursos del Sistema General de Seguridad Social en Salud  ADRES</v>
          </cell>
          <cell r="X962" t="str">
            <v>1. Brindar el acompañamiento jurídico a los usuarios de la entidad frente a los trámites de
contratación que adelante la ADRES en las etapas pre - contractual. contractual y post -
contractual.
2. Elaborar el componente jurídico de los documentos y actos administrativos que se
requieran para los trámites de contratación que adelante la ADRES en las etapas pre -
contractual. contractual y post - contractual.
3. Adelantar los procesos de selección que le sean asignados. cumpliendo con los requisitos
y etapas que legalmente correspondan a cada modalidad de contratación. verificando que
cuenten con los documentos. aprobaciones y/o requisitos exigidos para su ejecución y
efectuando las respectivas publicaciones. conforme a las normas vigentes que apliquen
a la materia. al Manual de Contratación de la ADRES. y los procedimientos internos.
4. Participar y apoyar jurídicamente en las sesiones de los comités internos y en las
audiencias públicas relacionadas con los procesos de contratación que le hayan sido
asignados. o aquellos en los que le sea requerido por el supervisor del contrato.
5. Verificar desde el ámbito jurídico las respuestas a las observaciones. consultas o
requerimientos formulados por las diferentes dependencias o externos con relación a los
procesos de contratación de la entidad en cualquiera de sus etapas.
6. Hacer parte de los comités asesores de verificación y evaluación. apoyarlos jurídicamente
y consolidar sus informes jurídicos. financieros y técnicos. en los procesos de selección
que así le indique el supervisor del contrato.
7. Tramitar y apoyar jurídicamente las solicitudes para adelantar los procedimientos
administrativos sancionatorios para la imposición de multas. declaratorias de
incumplimiento. caducidad. y demás procesos sancionatorios contractuales. siniestros y
restablecimiento del equilibrio económico y demás pertinentes. a solicitud del supervisor
o interventor del contrato. proyectando y revisando para el efecto los actos administrativos
que sean necesarios. así como los requeridos para resolver recursos que sean
interpuestos contra los mismos.
8. Publicar oportunamente en el Sistema Electrónico de Contratación Pública y en la Tienda
Virtual del Estado Colombiano. según aplique. toda la información contractual de los
diferentes procesos de selección que le sean asignados. de acuerdo con las normas
vigentes y los procedimientos establecidos. para tal fin se deberán hacer los
requerimientos. si es del caso. a los responsables de remitir la información que. de
acuerdo a la normatividad vigente. deba ser publicada en las mencionadas plataformas.
9. Realizar la creación. habilitación. revisión y aprobación de las hojas de vida de las
personas naturales aspirantes a ejecutar contratos de prestación de servicios con la
Entidad en el Sistema de Información y Gestión del Empleo Público – SIGEP. en los
procesos que le sean asignados para su trámite. de igual manera revisar las hojas de
vida de las personas jurídicas que le sean requeridas.
10. Mantener actualizada la información en los sistemas. aplicativos u otros medios
tecnológicos que le sean solicitados por el supervisor del contrato. de acuerdo con los
estándares de seguridad y privacidad de la información en cumplimiento de las políticas
aprobadas por la ADRES.
11. Asistir a las reuniones presenciales y virtuales a que sea convocado por el supervisor del
contrato. llevando control de las mismas y proyectando las actas que sean requeridas.
12. Apoyar desde el Grupo de Gestión de Contratación el seguimiento al proceso de gestión
de los informes de cumplimiento de los contratos sujetos de supervisión de acuerdo con
la asignación realizada por el supervisor del contrato.
13. Apoyar la supervisión de los contratos que le sean designados. cumpliendo con la
normatividad vigente y conforme al Manual de Contratación- Supervisión e Interventoría
de la ADRES.
14. Presentar al supervisor el informe mensual de actividades. el informe final con las
principales actividades realizadas y los demás informes que se requieran durante la
ejecución del contrato.</v>
          </cell>
          <cell r="Y962">
            <v>573</v>
          </cell>
          <cell r="Z962">
            <v>80121704</v>
          </cell>
          <cell r="AA962">
            <v>37580784</v>
          </cell>
          <cell r="AB962">
            <v>37580784</v>
          </cell>
          <cell r="AM962">
            <v>9395196</v>
          </cell>
          <cell r="AQ962" t="str">
            <v>N/A</v>
          </cell>
          <cell r="AR962">
            <v>384</v>
          </cell>
          <cell r="AS962">
            <v>44932</v>
          </cell>
          <cell r="AT962">
            <v>225484704</v>
          </cell>
          <cell r="AU962">
            <v>370</v>
          </cell>
          <cell r="AV962">
            <v>44938</v>
          </cell>
          <cell r="AW962">
            <v>37580784</v>
          </cell>
          <cell r="AX962" t="str">
            <v>A-02-02-02-008- 002-01</v>
          </cell>
          <cell r="AY962" t="str">
            <v>SERVICIOS JURÍDICOS</v>
          </cell>
          <cell r="AZ962" t="str">
            <v>ASEGURADORA SOLIDARIA DE COLOMBIA</v>
          </cell>
          <cell r="BA962" t="str">
            <v>360-47-994000024798</v>
          </cell>
          <cell r="BB962">
            <v>44938</v>
          </cell>
          <cell r="BC962" t="str">
            <v>CUMPLIMIENTO</v>
          </cell>
          <cell r="BD962">
            <v>25</v>
          </cell>
          <cell r="BE962">
            <v>9395196</v>
          </cell>
          <cell r="BF962">
            <v>44938</v>
          </cell>
          <cell r="BG962">
            <v>44938</v>
          </cell>
          <cell r="BH962">
            <v>45272</v>
          </cell>
          <cell r="BI962">
            <v>44938</v>
          </cell>
          <cell r="BJ962" t="str">
            <v>D. ADMINISTRATIVA Y FINANCIERA</v>
          </cell>
          <cell r="BK962" t="str">
            <v>AURA MARIA GOMEZ DE LOS RIOS</v>
          </cell>
          <cell r="BM962">
            <v>43262525</v>
          </cell>
          <cell r="BN962" t="str">
            <v>GRUPO DE GESTION DE CONTRATACION</v>
          </cell>
          <cell r="BO962" t="str">
            <v>COORDINADOR</v>
          </cell>
          <cell r="BP962" t="str">
            <v>AURA MARIA GOMEZ DE LOS RIOS</v>
          </cell>
          <cell r="BQ962" t="str">
            <v>TERMINADO</v>
          </cell>
          <cell r="BR962" t="str">
            <v>FEMENINO</v>
          </cell>
          <cell r="BS962" t="str">
            <v>Bogotá</v>
          </cell>
          <cell r="BT962" t="str">
            <v>Cl 24 No 5 63 Apto 402 Santa Fe</v>
          </cell>
          <cell r="BU962">
            <v>3105223146</v>
          </cell>
          <cell r="BV962" t="str">
            <v>karlamengual94@hotmail.com</v>
          </cell>
          <cell r="BW962">
            <v>34523</v>
          </cell>
          <cell r="BX962">
            <v>45247</v>
          </cell>
          <cell r="BY962">
            <v>29</v>
          </cell>
          <cell r="BZ962" t="str">
            <v>SANITAS</v>
          </cell>
          <cell r="CA962" t="str">
            <v>PORVENIR</v>
          </cell>
          <cell r="CB962" t="str">
            <v>POSITIVA</v>
          </cell>
          <cell r="CC962" t="str">
            <v>ABOGADA</v>
          </cell>
          <cell r="CH962" t="str">
            <v>CO1.PCCNTR.4390775</v>
          </cell>
        </row>
        <row r="963">
          <cell r="C963">
            <v>204</v>
          </cell>
          <cell r="D963" t="str">
            <v>ADRES-CPS-204-2023</v>
          </cell>
          <cell r="E963" t="str">
            <v>CONTRATACION DIRECTA</v>
          </cell>
          <cell r="F963" t="str">
            <v>PRESTACION DE SERVICIOS DE APOYO A LA GESTION</v>
          </cell>
          <cell r="G963" t="str">
            <v>INICIAL</v>
          </cell>
          <cell r="H963">
            <v>44951</v>
          </cell>
          <cell r="I963" t="str">
            <v>VALENTINA ANGULO LÓPEZ</v>
          </cell>
          <cell r="J963" t="str">
            <v>CC</v>
          </cell>
          <cell r="K963">
            <v>1233891452</v>
          </cell>
          <cell r="L963">
            <v>4</v>
          </cell>
          <cell r="M963" t="str">
            <v>Bogotá</v>
          </cell>
          <cell r="N963" t="str">
            <v>N</v>
          </cell>
          <cell r="O963" t="str">
            <v>N/A</v>
          </cell>
          <cell r="P963" t="str">
            <v>N/A</v>
          </cell>
          <cell r="Q963" t="str">
            <v>N/A</v>
          </cell>
          <cell r="R963">
            <v>44952</v>
          </cell>
          <cell r="S963">
            <v>45071</v>
          </cell>
          <cell r="T963">
            <v>119</v>
          </cell>
          <cell r="U963">
            <v>45071</v>
          </cell>
          <cell r="V963" t="str">
            <v xml:space="preserve"> 14A TFT/TL+21 ME O 6 SES + 21 ME</v>
          </cell>
          <cell r="W963" t="str">
            <v>Prestar servicios de apoyo en los procesos de reconocimiento de la compensación económica temporal y de la Liquidación Mensual de Afiliados - LMA a cargo de la Subdirección de Liquidaciones del Aseguramiento</v>
          </cell>
          <cell r="X963" t="str">
            <v>1. Brindar soporte técnico a las EPS en lo relacionado con el reporte de información que deben efectuar ante la ADRES para surtir el trámite de compensación económica temporal para los afiliados al Régimen Subsidiado con diagnóstico confirmado de Coronavirus COVID-19. 2. Apoyar las actividades de validación de la información reportada por las EPS en el marco del mecanismo de compensación económica temporal para los afiliados al Régimen Subsidiado con diagnóstico confirmado de Coronavirus COVID-19 previsto en el artículo 14 del Decreto Legislativo 538 de 2020. 3. Proyectar respuesta a solicitudes y derechos de petición relacionados con el proceso de compensación económica temporal para los afiliados al Régimen Subsidiado. 4. Realizar las actividades en apoyo para la ejecución y liquidación de la Devolución de cotizaciones y Prestaciones económicas del régimen especial y/o exceptuado en los procesos de reintegro de recursos del SGSS establecidos en la entidad. 5. Proponer mejoras a los procesos que se ejecutan. haciendo las recomendaciones y sugerencias para que se revise su conveniencia y aplicación de conformidad con los procedimientos establecidos en la Subdirección de Liquidaciones del Aseguramiento. 6. Elaborar y presentar los informes de comportamiento del proceso de liquidación y reconocimiento de prestaciones económicas y devolución de aportes del régimen especial y exceptuado durante el mes. desde el ingreso de la planilla. y demás información relevante que demande la Subdirección de Liquidaciones del Aseguramiento. 7. Preparar los informes y reportes de seguimiento que requiere la Subdirección de Liquidaciones del Aseguramiento o los organismos de control. en relación con los procesos de liquidación y reconocimiento de prestaciones económicas del régimen especial y exceptuado. como también el proceso de devolución de dicho régimen que le sean asignados 8. Proyectar respuesta a los derechos de petición relacionados con los procesos de
liquidación y reconocimiento de prestaciones económicas y devolución de aportes del
régimen especial y exceptuado. cuyo trámite le sea asignado.
9. Documentar las actividades objeto de ejecución entregando los respectivos soportes
para que la ADRES tenga la trazabilidad de los asuntos desarrollados y asignados.
10. Participar en las reuniones en las cuales sea convocada por el Supervisor del Contrato
y que requiera la Subdirección de Liquidación y Garantías en relación con los temas y
actividades asignadas de conformidad con objeto del contrato</v>
          </cell>
          <cell r="Y963">
            <v>94</v>
          </cell>
          <cell r="Z963">
            <v>93151501</v>
          </cell>
          <cell r="AA963">
            <v>17721180</v>
          </cell>
          <cell r="AB963">
            <v>17721180</v>
          </cell>
          <cell r="AM963">
            <v>4430295</v>
          </cell>
          <cell r="AQ963" t="str">
            <v>N/A</v>
          </cell>
          <cell r="AR963">
            <v>430</v>
          </cell>
          <cell r="AS963">
            <v>44932</v>
          </cell>
          <cell r="AT963">
            <v>17721180</v>
          </cell>
          <cell r="AU963">
            <v>508</v>
          </cell>
          <cell r="AV963">
            <v>44951</v>
          </cell>
          <cell r="AW963">
            <v>17721180</v>
          </cell>
          <cell r="AX963" t="str">
            <v>A-02-02-02-008-003-01</v>
          </cell>
          <cell r="AY963" t="str">
            <v>SERVICIOS DE CONSULTORÍA EN ADMINISTRACIÓN Y SERVICIOS DE GESTIÓN; SERVICIOS DE TECNOLOGÍA DE LA INFORMACIÓN</v>
          </cell>
          <cell r="AZ963" t="str">
            <v>ASEGURADORA SOLIDARIA DE COLOMBIA</v>
          </cell>
          <cell r="BA963" t="str">
            <v>340-47-994000042031</v>
          </cell>
          <cell r="BB963">
            <v>44950</v>
          </cell>
          <cell r="BC963" t="str">
            <v>CUMPLIMIENTO</v>
          </cell>
          <cell r="BD963">
            <v>25</v>
          </cell>
          <cell r="BE963">
            <v>4430295</v>
          </cell>
          <cell r="BF963">
            <v>44950</v>
          </cell>
          <cell r="BG963">
            <v>44952</v>
          </cell>
          <cell r="BH963">
            <v>45260</v>
          </cell>
          <cell r="BI963">
            <v>44952</v>
          </cell>
          <cell r="BJ963" t="str">
            <v>D. DE LIQUIDACIONES Y GARANTIAS</v>
          </cell>
          <cell r="BK963" t="str">
            <v>JULIO ANDRES GONZALEZ GODOY</v>
          </cell>
          <cell r="BM963">
            <v>80187584</v>
          </cell>
          <cell r="BN963" t="str">
            <v>SUBDIRECCION DE LIQUIDACIONES DEL ASEGURAMIENTO</v>
          </cell>
          <cell r="BO963" t="str">
            <v>ASESOR</v>
          </cell>
          <cell r="BP963" t="str">
            <v>LAURA SANCHEZ SANTAMARIA</v>
          </cell>
          <cell r="BQ963" t="str">
            <v>TERMINADO</v>
          </cell>
          <cell r="BR963" t="str">
            <v>FEMENINO</v>
          </cell>
          <cell r="BS963" t="str">
            <v>Bogotá</v>
          </cell>
          <cell r="BT963" t="str">
            <v>Cll 132 BIS No 136-38 Casa</v>
          </cell>
          <cell r="BU963">
            <v>6892852</v>
          </cell>
          <cell r="BV963" t="str">
            <v>vangulol@ucentral.edu.co</v>
          </cell>
          <cell r="BW963">
            <v>35578</v>
          </cell>
          <cell r="BX963">
            <v>45247</v>
          </cell>
          <cell r="BY963">
            <v>26</v>
          </cell>
          <cell r="BZ963" t="str">
            <v>NUEVA EPS</v>
          </cell>
          <cell r="CA963" t="str">
            <v>PORVENIR</v>
          </cell>
          <cell r="CB963" t="str">
            <v>POSITIVA</v>
          </cell>
          <cell r="CC963" t="str">
            <v>BIOLOGA</v>
          </cell>
          <cell r="CH963" t="str">
            <v>CO1.PCCNTR.4471735</v>
          </cell>
        </row>
        <row r="964">
          <cell r="C964">
            <v>710</v>
          </cell>
          <cell r="D964" t="str">
            <v>ADRES-CPS-710-2023</v>
          </cell>
          <cell r="E964" t="str">
            <v>CONTRATACION DIRECTA</v>
          </cell>
          <cell r="F964" t="str">
            <v>PRESTACION DE SERVICIOS PROFESIONALES</v>
          </cell>
          <cell r="G964" t="str">
            <v>INICIAL</v>
          </cell>
          <cell r="H964">
            <v>45083</v>
          </cell>
          <cell r="I964" t="str">
            <v>YULY KATHERINE PALACIOS ROJAS</v>
          </cell>
          <cell r="J964" t="str">
            <v>CC</v>
          </cell>
          <cell r="K964">
            <v>1026295213</v>
          </cell>
          <cell r="L964">
            <v>3</v>
          </cell>
          <cell r="N964" t="str">
            <v>N</v>
          </cell>
          <cell r="O964" t="str">
            <v>N/A</v>
          </cell>
          <cell r="P964" t="str">
            <v>N/A</v>
          </cell>
          <cell r="Q964" t="str">
            <v>N/A</v>
          </cell>
          <cell r="R964">
            <v>45085</v>
          </cell>
          <cell r="S964">
            <v>45291</v>
          </cell>
          <cell r="T964">
            <v>206</v>
          </cell>
          <cell r="U964">
            <v>45291</v>
          </cell>
          <cell r="W964" t="str">
            <v>Prestar servicios profesionales para brindar apoyo a la Oficina Asesora Jurídica en las actividades de revisión, análisis y liquidación de sentencias condenatorias; así como, apoyar las gestiones necesarias a obtener la provisión contable de contingencias judiciales y rendir los informes que sean solicitados conforme el manejo de las bases de datos del Grupo de Representación judicial y el Ekogui.</v>
          </cell>
          <cell r="X964" t="str">
            <v>1. Verificar y Gestionar el reconocimiento y pago de las condenas emitidas dentro de los
procesos judiciales en los que sea parte la Administradora de los Recursos del Sistema
General de Seguridad Social en Salud – ADRES.
2. Verificar y gestionar el cumplimiento para el pago de conciliaciones extrajudiciales
conforme el auto aprobatorio emitido por el respectivo despacho judicial.
3. Verificar y gestionar el trámite de liquidación de los intereses e indexaciones de las
sentencias judiciales que se emitan dentro de los procesos judiciales a cargo de la
Administradora de los Recursos del Sistema General de Seguridad Social en Salud –
ADRES, atendiendo el sentido del fallo o a falta de este, realizando la respectiva
proyección en el módulo de la Agencia Nacional de Defensa Jurídica del Estado.
4. Realizar seguimiento y control de todos los procesos judiciales registrados en el Sistema
de Gestión Litigiosa de Estado – Ekogui, verificando que todos se encuentren en estado
activo, actualizados en sus piezas procesales y que el apoderado haya realizado el
cálculo de la provisión contable.
5. Prestar el apoyo requerido por los apoderados de la ADRES en temas relacionados con
el uso y manejo del Sistema Único de Gestión e Información de la Actividad Litigiosa del
Estado- Ekogui.
6. Realizar el cálculo de la provisión contable dentro de la periodicidad requerida por la
Entidad.
7. Consolidar las bases de datos de procesos judiciales y conciliaciones extrajudiciales,
verificando la información reportada por los apoderados del Grupo de Representación
Judicial, la página de la rama judicial o las piezas procesales que obren en la carpeta
física del expediente.
8. Proyectar los informes que sean solicitados por el supervisor del contrato, dependencias
de la Entidad, autoridades judiciales o administrativas.
9. Requerir a los apoderados de la entidad para que cumplan con el registro de la
información en el Sistema Único de Gestión e Información de la Actividad Litigiosa del
Estado- Ekogui.
10. Atender las solicitudes que le sean asignadas por reparto por parte del Supervisor del
contrato.
11. Gestionar y realizar las capacitaciones que sobre Sistema Único de Gestión e Información
de la Actividad Litigiosa del Estado- Ekogui se requieran conforme a las necesidades de
la entidad o a los requerimientos de las autoridades administrativas.
12. Asistir a las convocatorias de reuniones que realice el supervisor del contrato y todas
aquellas en las que se requiera de su presencia en la entidad.
13. Cumplir con las demás actividades que se deriven del objeto y naturaleza del presente
contrato</v>
          </cell>
          <cell r="Z964">
            <v>93151501</v>
          </cell>
          <cell r="AA964">
            <v>55808000</v>
          </cell>
          <cell r="AB964">
            <v>55808000</v>
          </cell>
          <cell r="AM964">
            <v>6976000</v>
          </cell>
          <cell r="AQ964" t="str">
            <v>N/A</v>
          </cell>
          <cell r="AR964">
            <v>769</v>
          </cell>
          <cell r="AS964">
            <v>45071</v>
          </cell>
          <cell r="AT964">
            <v>55808000</v>
          </cell>
          <cell r="AU964">
            <v>10043</v>
          </cell>
          <cell r="AV964">
            <v>45084</v>
          </cell>
          <cell r="AW964">
            <v>55808000</v>
          </cell>
          <cell r="AX964" t="str">
            <v>A-02-02-02-008-002-01</v>
          </cell>
          <cell r="AY964" t="str">
            <v>SERVICIOS JURÍDICOS</v>
          </cell>
          <cell r="AZ964" t="str">
            <v>ASEGURADORA SOLIDARIA DE COLOMBIA</v>
          </cell>
          <cell r="BA964" t="str">
            <v>380-47-994000136116</v>
          </cell>
          <cell r="BB964">
            <v>45084</v>
          </cell>
          <cell r="BC964" t="str">
            <v>CUMPLIMIENTO</v>
          </cell>
          <cell r="BD964">
            <v>25</v>
          </cell>
          <cell r="BE964">
            <v>13952000</v>
          </cell>
          <cell r="BF964">
            <v>45083</v>
          </cell>
          <cell r="BG964">
            <v>45085</v>
          </cell>
          <cell r="BH964">
            <v>45473</v>
          </cell>
          <cell r="BI964">
            <v>45085</v>
          </cell>
          <cell r="BJ964" t="str">
            <v>O. ASESORA JURIDICA</v>
          </cell>
          <cell r="BK964" t="str">
            <v>RODRIGO ARMANDO RINCON GONZALEZ</v>
          </cell>
          <cell r="BM964">
            <v>80200509</v>
          </cell>
          <cell r="BN964" t="str">
            <v>GRUPO DE REPRESENTACION JUDICIAL</v>
          </cell>
          <cell r="BO964" t="str">
            <v>COORDINADOR</v>
          </cell>
          <cell r="BP964" t="str">
            <v>LAURA SANCHEZ SANTAMARIA</v>
          </cell>
          <cell r="BQ964" t="str">
            <v>EN EJECUCION</v>
          </cell>
        </row>
        <row r="965">
          <cell r="C965">
            <v>570</v>
          </cell>
          <cell r="D965" t="str">
            <v>ADRES-CPS-570-2023</v>
          </cell>
          <cell r="E965" t="str">
            <v>CONTRATACION DIRECTA</v>
          </cell>
          <cell r="F965" t="str">
            <v>PRESTACION DE SERVICIOS DE APOYO A LA GESTION</v>
          </cell>
          <cell r="G965" t="str">
            <v>INICIAL</v>
          </cell>
          <cell r="H965">
            <v>45069</v>
          </cell>
          <cell r="I965" t="str">
            <v>YULY MARGOTH OTALORA BERNAL</v>
          </cell>
          <cell r="J965" t="str">
            <v>CC</v>
          </cell>
          <cell r="K965">
            <v>53166342</v>
          </cell>
          <cell r="L965">
            <v>1</v>
          </cell>
          <cell r="N965" t="str">
            <v>N</v>
          </cell>
          <cell r="O965" t="str">
            <v>N/A</v>
          </cell>
          <cell r="P965" t="str">
            <v>N/A</v>
          </cell>
          <cell r="Q965" t="str">
            <v>N/A</v>
          </cell>
          <cell r="R965">
            <v>45071</v>
          </cell>
          <cell r="S965">
            <v>45291</v>
          </cell>
          <cell r="T965">
            <v>220</v>
          </cell>
          <cell r="U965">
            <v>45291</v>
          </cell>
          <cell r="W965" t="str">
            <v>Apoyar técnicamente a la Dirección de Gestión de Tecnologías de Información y Comunicaciones en las actividades de gestión de cambios por ajustes o mantenimiento evolutivo y la normal operación de los servicios de tecnología asociados a los aplicativos que soportan los procesos misionales de la entidad.</v>
          </cell>
          <cell r="X965" t="str">
            <v>1. Apoyar a la DGTIC en las actividades de soporte, mantenimiento, desarrollo, actualización e integración de los aplicativos de las líneas misionales, cuando así le sea requerido por necesidades estratégicas de la Entidad; documentando y notificando al usuario funcional y área técnica que sean solicitados de los componentes de software y aplicativos que soportan la operación. 2. Apoyar la realización de las actividades relacionadas con el soporte de plataforma para la operación del software requeridos para mantener el correcto funcionamiento de la operación en los procesos de auditoría integral en salud, jurídica y financiera a los recobros por servicios y tecnología no financiadas con cargo a la UPC y reclamaciones por accidentes de tránsito, eventos catastróficos, terroristas o los demás eventos aprobados por el MSPS, en los términos que lo requiera la DGTIC. 3. Preparar y presentar los distintos informes requeridos por la ADRES, actores del sistema y entes de control relacionados con auditoría integral en salud, jurídica y financiera a los recobros por servicios y tecnología no financiadas con cargo a la UPC y reclamaciones por accidentes de tránsito y eventos catastróficos y terroristas. 4. Llevar a cabo seguimiento a los procesos para el mejoramiento continuo, formular las recomendaciones y sugerencias para que se evalúe su conveniencia. 5. Las demás actividades que se deriven del objeto y naturaleza del contrato, que para el efecto le designe la DGTIC</v>
          </cell>
          <cell r="Z965">
            <v>81111800</v>
          </cell>
          <cell r="AA965">
            <v>38182992</v>
          </cell>
          <cell r="AB965">
            <v>38182992</v>
          </cell>
          <cell r="AM965">
            <v>4772874</v>
          </cell>
          <cell r="AQ965" t="str">
            <v>N/A</v>
          </cell>
          <cell r="AR965">
            <v>643</v>
          </cell>
          <cell r="AS965">
            <v>45051</v>
          </cell>
          <cell r="AT965">
            <v>38182992</v>
          </cell>
          <cell r="AU965">
            <v>8492</v>
          </cell>
          <cell r="AV965">
            <v>45071</v>
          </cell>
          <cell r="AW965">
            <v>38182992</v>
          </cell>
          <cell r="AX965" t="str">
            <v>A-02-02-02-008-003-01</v>
          </cell>
          <cell r="AY965" t="str">
            <v>SERVICIOS DE CONSULTORÍA EN ADMINISTRACIÓN Y SERVICIOS DE GESTIÓN; SERVICIOS DE TECNOLOGÍA DE LA INFORMACIÓN</v>
          </cell>
          <cell r="AZ965" t="str">
            <v>SEGUROS DEL ESTADO</v>
          </cell>
          <cell r="BA965" t="str">
            <v>11-44-101202030</v>
          </cell>
          <cell r="BB965">
            <v>45070</v>
          </cell>
          <cell r="BC965" t="str">
            <v>CUMPLIMIENTO</v>
          </cell>
          <cell r="BD965">
            <v>25</v>
          </cell>
          <cell r="BE965">
            <v>9545748</v>
          </cell>
          <cell r="BF965">
            <v>45069</v>
          </cell>
          <cell r="BG965">
            <v>45070</v>
          </cell>
          <cell r="BH965">
            <v>45473</v>
          </cell>
          <cell r="BI965">
            <v>45070</v>
          </cell>
          <cell r="BJ965" t="str">
            <v>D. GESTION TECNOLOGIAS DE LA INFORMACION Y COMUNICACIONES</v>
          </cell>
          <cell r="BK965" t="str">
            <v>ISAI AVILA WILCHES</v>
          </cell>
          <cell r="BM965">
            <v>80198045</v>
          </cell>
          <cell r="BN965" t="str">
            <v>D. GESTION TECNOLOGIAS DE LA INFORMACION Y COMUNICACIONES</v>
          </cell>
          <cell r="BO965" t="str">
            <v>GESTOR DE OPERACIONES</v>
          </cell>
          <cell r="BP965" t="str">
            <v>ROSA ELIANA RODRIGUEZ BERNAL</v>
          </cell>
          <cell r="BQ965" t="str">
            <v>EN EJECUCION</v>
          </cell>
        </row>
        <row r="966">
          <cell r="C966">
            <v>565</v>
          </cell>
          <cell r="D966" t="str">
            <v>ADRES-CPS-565-2023</v>
          </cell>
          <cell r="E966" t="str">
            <v>CONTRATACION DIRECTA</v>
          </cell>
          <cell r="F966" t="str">
            <v>PRESTACION DE SERVICIOS PROFESIONALES</v>
          </cell>
          <cell r="G966" t="str">
            <v>INICIAL</v>
          </cell>
          <cell r="H966">
            <v>45070</v>
          </cell>
          <cell r="I966" t="str">
            <v>YULY MILENA RAMIREZ SANCHEZ</v>
          </cell>
          <cell r="J966" t="str">
            <v>CC</v>
          </cell>
          <cell r="K966">
            <v>1073506717</v>
          </cell>
          <cell r="L966">
            <v>1</v>
          </cell>
          <cell r="N966" t="str">
            <v>N</v>
          </cell>
          <cell r="O966" t="str">
            <v>N/A</v>
          </cell>
          <cell r="P966" t="str">
            <v>N/A</v>
          </cell>
          <cell r="Q966" t="str">
            <v>N/A</v>
          </cell>
          <cell r="R966">
            <v>45072</v>
          </cell>
          <cell r="S966">
            <v>45291</v>
          </cell>
          <cell r="T966">
            <v>219</v>
          </cell>
          <cell r="U966">
            <v>45291</v>
          </cell>
          <cell r="W966" t="str">
            <v>Prestar servicios profesionales para apoyar la estructuración y modificación a las líneas de defensa, revisión de fichas, diligenciamiento del Módulo óptimo de Gestión de la ANDJE y apoyo especializado a las actividades propias de la secretaría técnica del Comité de Conciliación</v>
          </cell>
          <cell r="X966" t="str">
            <v>1. Apoyar la elaboración y/o revisión de fichas sobre los asuntos asignados al grupo prejudicial
sobre procesos que se identifiquen como complejos.
2. Realizar solicitudes al grupo de representación judicial con corte mensual a efectos de que
remita los fallos favorables y desfavorables que se emitan en el mes respectivo.
3. Solicitar al administrador de Ekogui o quien apoye sus veces, la relación de fallos favorables y
desfavorables que se reporten en el sistema y cotejar la información remitida por la coordinación
de representación judicial. En caso de evidenciar diferencias, proyectar los memorandos
respectivos para que se actualice la plataforma ya que este es un insumo necesario para el
planteamiento de políticas de prevención del daño antijurídico.
4. Elaborar informes de seguimiento de las sentencias favorables y desfavorables por tema y
tendencia.
5. Diligenciar las bases de datos de seguimientos dispuestas por la coordinación del grupo de
representación prejudicial.
6. Apoyar la asistencia a audiencias prejudiciales y reuniones de la ANDJE, MSPS y SNS.
7. Realizar seguimiento mensual a la política de prevención del daño antijurídico.
8. Proyectar los informes de gestión del grupo de representación prejudicial para entrega al Comité
de Conciliación.
9. Revisar y apoyar la elaboración de las líneas de defensa estratégica de la Oficina Asesora
Jurídica.
10. Apoyar la revisión de las actas del Comité de Conciliación, siempre y cuando estas se
encuentren en cabeza de la OAJ.
11. Apoyar el diligenciamiento del MOG implementado por la ANDJE y las plataformas dispuestas
por la Agencia Nacional de defensa Jurídica del Estado en el seguimiento de conciliaciones.
12. Realizar los cruces de información entre las conciliaciones radicadas por la ANDJE en el
Módulo Ekogui y las creadas por la ADRES.
13. Apoyar la elaboración de recursos de reposición y en subsidio de apelación contra aquellos
administrativos que generen órdenes a la ADRES y cuyo agotamiento sea necesario para acudir
a la vía judicial.
14. Asistir a las convocatorias de reuniones que realice el supervisor del contrato y todas aquellas
en las que se requiera de su presencia en la entidad
15. Cumplir con las demás actividades que se deriven del objeto y naturaleza del presente contrato</v>
          </cell>
          <cell r="Z966">
            <v>80121706</v>
          </cell>
          <cell r="AA966">
            <v>55808000</v>
          </cell>
          <cell r="AB966">
            <v>55808000</v>
          </cell>
          <cell r="AM966">
            <v>6976000</v>
          </cell>
          <cell r="AQ966" t="str">
            <v>N/A</v>
          </cell>
          <cell r="AR966">
            <v>672</v>
          </cell>
          <cell r="AS966">
            <v>45057</v>
          </cell>
          <cell r="AT966">
            <v>55808000</v>
          </cell>
          <cell r="AU966">
            <v>8505</v>
          </cell>
          <cell r="AV966">
            <v>45071</v>
          </cell>
          <cell r="AW966">
            <v>55808000</v>
          </cell>
          <cell r="AX966" t="str">
            <v>A-02-02-02-008-002-01</v>
          </cell>
          <cell r="AY966" t="str">
            <v>SERVICIOS JURÍDICOS</v>
          </cell>
          <cell r="AZ966" t="str">
            <v>SEGUROS DEL ESTADO</v>
          </cell>
          <cell r="BA966" t="str">
            <v>33-46-101051205</v>
          </cell>
          <cell r="BB966">
            <v>45070</v>
          </cell>
          <cell r="BC966" t="str">
            <v>CUMPLIMIENTO</v>
          </cell>
          <cell r="BD966">
            <v>25</v>
          </cell>
          <cell r="BE966">
            <v>13952000</v>
          </cell>
          <cell r="BF966">
            <v>45070</v>
          </cell>
          <cell r="BG966">
            <v>45071</v>
          </cell>
          <cell r="BH966">
            <v>45478</v>
          </cell>
          <cell r="BI966">
            <v>45072</v>
          </cell>
          <cell r="BJ966" t="str">
            <v>O. ASESORA JURIDICA</v>
          </cell>
          <cell r="BK966" t="str">
            <v>YEIMY JOHANA AFRICANO MARTINEZ</v>
          </cell>
          <cell r="BM966">
            <v>1026270498</v>
          </cell>
          <cell r="BN966" t="str">
            <v>GRUPO PREJUDICIAL</v>
          </cell>
          <cell r="BO966" t="str">
            <v>GESTOR DE OPERACIONES</v>
          </cell>
          <cell r="BP966" t="str">
            <v>KELLY JHOANA ITURRIAGO TORREGROSA</v>
          </cell>
          <cell r="BQ966" t="str">
            <v>EN EJECUCION</v>
          </cell>
        </row>
        <row r="967">
          <cell r="C967">
            <v>750</v>
          </cell>
          <cell r="D967" t="str">
            <v>ADRES-CPS-750-2023</v>
          </cell>
          <cell r="E967" t="str">
            <v>CONTRATACION DIRECTA</v>
          </cell>
          <cell r="F967" t="str">
            <v>PRESTACION DE SERVICIOS PROFESIONALES</v>
          </cell>
          <cell r="G967" t="str">
            <v>INICIAL</v>
          </cell>
          <cell r="H967">
            <v>45092</v>
          </cell>
          <cell r="I967" t="str">
            <v>YULY PAOLA PRIETO RODRIGUEZ</v>
          </cell>
          <cell r="J967" t="str">
            <v>CC</v>
          </cell>
          <cell r="K967">
            <v>1071331002</v>
          </cell>
          <cell r="L967">
            <v>4</v>
          </cell>
          <cell r="M967"/>
          <cell r="N967" t="str">
            <v>N</v>
          </cell>
          <cell r="O967" t="str">
            <v>N/A</v>
          </cell>
          <cell r="P967" t="str">
            <v>N/A</v>
          </cell>
          <cell r="Q967" t="str">
            <v>N/A</v>
          </cell>
          <cell r="R967">
            <v>45097</v>
          </cell>
          <cell r="S967">
            <v>45291</v>
          </cell>
          <cell r="T967">
            <v>194</v>
          </cell>
          <cell r="U967">
            <v>45291</v>
          </cell>
          <cell r="V967"/>
          <cell r="W967" t="str">
            <v>Prestar servicios profesionales a la Dirección de Otras Prestaciones de la ADRES en la revisión y verificación de las cuentas inmersas en procesos judiciales requeridos por la Oficina Asesora Jurídica y que han sido presentadas por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la verificación y validación de las causales incluidas en los procesos de reintegro de recursos apropiados o reconocidos sin justa causa.</v>
          </cell>
          <cell r="X967"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en el proceso de la verificación y auditoría de recobros y reclamaciones para dar cumplimiento a los términos establecidos normativamente y/o a los indicados por el supervisor del contrato y/o la respectiva Coordinación de Grupo.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activamente en las capacitaciones, reuniones, conciliaciones y/o mesas de trabajo programadas. 6. Informar oportunamente a la Coordinación de Grupo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Elaborar informes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inmersos en procesos judiciales. 8. Efectuar conceptos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incluidos procesos de reintegro de recursos por presuntas apropiaciones o reconocimientos sin justa causa. 9. Determinar hallazgos por la posible apropiación o reconocimientos sin justa causa sobre los criterios técnicos por servicios y tecnologías no financiados con la UPC o con los presupuestos máximos, así como por atenciones en salud e indemnizaciones por accidentes de tránsito ocasionados por vehículos sin identificar o sin SOAT, eventos terroristas y catástrofes de origen natural. 10. Las demás actividades que se deriven del objeto y naturaleza del contrato, que para el efecto le asigne la Dirección de Otras Prestaciones</v>
          </cell>
          <cell r="Y967"/>
          <cell r="Z967">
            <v>93151501</v>
          </cell>
          <cell r="AA967">
            <v>36279509</v>
          </cell>
          <cell r="AB967">
            <v>36279509</v>
          </cell>
          <cell r="AC967"/>
          <cell r="AD967"/>
          <cell r="AE967"/>
          <cell r="AF967"/>
          <cell r="AG967"/>
          <cell r="AH967"/>
          <cell r="AI967"/>
          <cell r="AJ967"/>
          <cell r="AK967"/>
          <cell r="AL967"/>
          <cell r="AM967">
            <v>5182787</v>
          </cell>
          <cell r="AN967"/>
          <cell r="AO967"/>
          <cell r="AP967"/>
          <cell r="AQ967" t="str">
            <v>N/A</v>
          </cell>
          <cell r="AR967">
            <v>724</v>
          </cell>
          <cell r="AS967">
            <v>45065</v>
          </cell>
          <cell r="AT967">
            <v>362795090</v>
          </cell>
          <cell r="AU967">
            <v>10166</v>
          </cell>
          <cell r="AV967">
            <v>45093</v>
          </cell>
          <cell r="AW967">
            <v>36279509</v>
          </cell>
          <cell r="AX967" t="str">
            <v>A-02-02-02-008-003-01</v>
          </cell>
          <cell r="AY967" t="str">
            <v>SERVICIOS DE CONSULTORÍA EN ADMINISTRACIÓN Y SERVICIOS DE GESTIÓN; SERVICIOS DE TECNOLOGÍA DE LA INFORMACIÓN</v>
          </cell>
          <cell r="AZ967" t="str">
            <v>SEGUROS MUNDIAL</v>
          </cell>
          <cell r="BA967" t="str">
            <v>BCH-100027749</v>
          </cell>
          <cell r="BB967">
            <v>45093</v>
          </cell>
          <cell r="BC967" t="str">
            <v>CUMPLIMIENTO</v>
          </cell>
          <cell r="BD967">
            <v>25</v>
          </cell>
          <cell r="BE967">
            <v>9069877.25</v>
          </cell>
          <cell r="BF967">
            <v>45093</v>
          </cell>
          <cell r="BG967">
            <v>45094</v>
          </cell>
          <cell r="BH967">
            <v>45474</v>
          </cell>
          <cell r="BI967">
            <v>45094</v>
          </cell>
          <cell r="BJ967" t="str">
            <v>D. OTRAS PRESTACIONES</v>
          </cell>
          <cell r="BK967" t="str">
            <v>MAURICIO PAEZ VILLALBA</v>
          </cell>
          <cell r="BL967"/>
          <cell r="BM967">
            <v>1010178182</v>
          </cell>
          <cell r="BN967" t="str">
            <v>GRUPO DE VERIFICACIÓN Y AUDITORÍA DE CUENTAS</v>
          </cell>
          <cell r="BO967" t="str">
            <v>GESTOR DE OPERACIONES</v>
          </cell>
          <cell r="BP967" t="str">
            <v>JUAN CAMILO MARTINEZ RODRIGUEZ</v>
          </cell>
          <cell r="BQ967" t="str">
            <v>EN EJECUCION</v>
          </cell>
          <cell r="BR967"/>
          <cell r="BS967"/>
          <cell r="BT967"/>
          <cell r="BU967"/>
          <cell r="BV967"/>
          <cell r="BW967"/>
          <cell r="BX967"/>
          <cell r="BY967"/>
          <cell r="BZ967"/>
          <cell r="CA967"/>
          <cell r="CB967"/>
          <cell r="CC967"/>
          <cell r="CD967"/>
          <cell r="CE967"/>
          <cell r="CF967"/>
          <cell r="CG967"/>
          <cell r="CH967"/>
          <cell r="CI967"/>
          <cell r="CJ967"/>
          <cell r="CK967"/>
          <cell r="CL967"/>
          <cell r="CM967"/>
          <cell r="CN967"/>
          <cell r="CO967"/>
        </row>
        <row r="968">
          <cell r="C968">
            <v>655</v>
          </cell>
          <cell r="D968" t="str">
            <v>ADRES-CPS-655-2023</v>
          </cell>
          <cell r="E968" t="str">
            <v>CONTRATACION DIRECTA</v>
          </cell>
          <cell r="F968" t="str">
            <v>PRESTACION DE SERVICIOS PROFESIONALES</v>
          </cell>
          <cell r="G968" t="str">
            <v>INICIAL</v>
          </cell>
          <cell r="H968">
            <v>45078</v>
          </cell>
          <cell r="I968" t="str">
            <v>YURANY CONSTANZA JIMENEZ BARRETO</v>
          </cell>
          <cell r="J968" t="str">
            <v>CC</v>
          </cell>
          <cell r="K968">
            <v>52964686</v>
          </cell>
          <cell r="L968">
            <v>8</v>
          </cell>
          <cell r="N968" t="str">
            <v>N</v>
          </cell>
          <cell r="O968" t="str">
            <v>N/A</v>
          </cell>
          <cell r="P968" t="str">
            <v>N/A</v>
          </cell>
          <cell r="Q968" t="str">
            <v>N/A</v>
          </cell>
          <cell r="R968">
            <v>45079</v>
          </cell>
          <cell r="S968">
            <v>45291</v>
          </cell>
          <cell r="T968">
            <v>212</v>
          </cell>
          <cell r="U968">
            <v>45291</v>
          </cell>
          <cell r="V968" t="str">
            <v>13 TP+25 MEP</v>
          </cell>
          <cell r="W968" t="str">
            <v>Prestar servicios profesionales a la Dirección de Otras Prestaciones de la ADRES en la revisión y verificación de las cuentas que presenten ante la Entidad las entidades recobrantes, los prestadores de servicios de salud y las personas naturales por concepto de servicios y tecnologías en salud no financiadas con la UPC o con presupuestos máximos, reclamaciones de servicios médicos, indemnizaciones y gastos derivados de accidentes de tránsito ocasionados por vehículos sin identificar o sin SOAT, eventos catastróficos de origen natural, eventos terroristas y demás eventos aprobados por el Ministerio de Salud y Protección Social, así como el proceso de reintegro de recursos apropiados o reconocidos sin justa causa</v>
          </cell>
          <cell r="X968" t="str">
            <v>1. Efectuar la revisión, verificación de las cuentas y los soportes presentados ante la ADRES por servicios y tecnologías no financiados con la UPC o con los presupuestos máximos, así como por atenciones en salud e indemnizaciones por accidentes de tránsito ocasionados por vehículos sin identificar o sin SOAT, eventos terroristas y catástrofes de origen natural, conforme los criterios y requisitos previstos en la normativa y manuales vigentes. 2. Registrar los resultados de las tareas asignadas en las herramientas, sistemas y formatos establecidos de acuerdo con los alcances e instrucciones definidas para el efecto. 3.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4. Apoyar en la elaboración de las respuestas de petición, comunicaciones de resultados de auditoría, actos administrativos, insumos, informes, apoyos, bases de datos y demás documentos que se requieran durante el trámite de las cuentas de servicios y tecnologías en salud no financiados con la UPC o con los presupuestos máximos, las reclamaciones de servicios médicos, indemnizaciones y gastos derivados de accidentes de tránsito ocasionados por vehículos sin identificar o sin SOAT, eventos terroristas y catástrofes de origen natural; así como del procedimiento de reintegro de recursos apropiados o reconocidos sin justa causa que adelanta la dirección. 5. Participar en las capacitaciones, reuniones, conciliaciones y/o mesas de trabajo programadas. 6. Informar oportunamente a la Coordinación de Grupo Interno de Verificación y Auditoría de Cuentas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7. Las demás actividades que se deriven del objeto y naturaleza del contrato, que para el efecto le asigne la Dirección de Otras Prestaciones.</v>
          </cell>
          <cell r="Z968">
            <v>93151501</v>
          </cell>
          <cell r="AA968">
            <v>41462296</v>
          </cell>
          <cell r="AB968">
            <v>41462296</v>
          </cell>
          <cell r="AM968">
            <v>5182787</v>
          </cell>
          <cell r="AQ968" t="str">
            <v>N/A</v>
          </cell>
          <cell r="AR968">
            <v>735</v>
          </cell>
          <cell r="AS968">
            <v>45065</v>
          </cell>
          <cell r="AT968">
            <v>1368255768</v>
          </cell>
          <cell r="AU968">
            <v>9992</v>
          </cell>
          <cell r="AV968">
            <v>45078</v>
          </cell>
          <cell r="AW968">
            <v>41462296</v>
          </cell>
          <cell r="AX968" t="str">
            <v>A-02-02-02-008-003-01</v>
          </cell>
          <cell r="AY968" t="str">
            <v>SERVICIOS DE CONSULTORÍA EN ADMINISTRACIÓN Y SERVICIOS DE GESTIÓN; SERVICIOS DE TECNOLOGÍA DE LA INFORMACIÓN</v>
          </cell>
          <cell r="AZ968" t="str">
            <v>SEGUROS DEL ESTADO</v>
          </cell>
          <cell r="BA968" t="str">
            <v>14-44-101183744</v>
          </cell>
          <cell r="BB968">
            <v>45078</v>
          </cell>
          <cell r="BC968" t="str">
            <v>CUMPLIMIENTO</v>
          </cell>
          <cell r="BD968">
            <v>25</v>
          </cell>
          <cell r="BE968">
            <v>10365574</v>
          </cell>
          <cell r="BF968">
            <v>45078</v>
          </cell>
          <cell r="BG968">
            <v>45078</v>
          </cell>
          <cell r="BH968">
            <v>45483</v>
          </cell>
          <cell r="BI968">
            <v>45079</v>
          </cell>
          <cell r="BJ968" t="str">
            <v>D. OTRAS PRESTACIONES</v>
          </cell>
          <cell r="BK968" t="str">
            <v>RENA LISAG MORALES HERNANDEZ</v>
          </cell>
          <cell r="BL968"/>
          <cell r="BM968">
            <v>53139056</v>
          </cell>
          <cell r="BN968" t="str">
            <v>GRUPO DE GESTIÓN DE RECONOCIMIENTOS</v>
          </cell>
          <cell r="BO968" t="str">
            <v>GESTOR DE OPERACIONES</v>
          </cell>
          <cell r="BP968" t="str">
            <v>JENNY CAROLINA GARCIA VARON</v>
          </cell>
          <cell r="BQ968" t="str">
            <v>EN EJECUCION</v>
          </cell>
        </row>
        <row r="969">
          <cell r="C969">
            <v>433</v>
          </cell>
          <cell r="D969" t="str">
            <v>ADRES-CPS-433-2023</v>
          </cell>
          <cell r="E969" t="str">
            <v>CONTRATACION DIRECTA</v>
          </cell>
          <cell r="F969" t="str">
            <v>PRESTACION DE SERVICIOS DE APOYO A LA GESTION</v>
          </cell>
          <cell r="G969" t="str">
            <v>INICIAL</v>
          </cell>
          <cell r="H969">
            <v>45042</v>
          </cell>
          <cell r="I969" t="str">
            <v>YURI LORENA QUEVEDO CRUZ</v>
          </cell>
          <cell r="J969" t="str">
            <v>CC</v>
          </cell>
          <cell r="K969">
            <v>1024525447</v>
          </cell>
          <cell r="L969">
            <v>0</v>
          </cell>
          <cell r="M969" t="str">
            <v>Bogotá</v>
          </cell>
          <cell r="N969" t="str">
            <v>N</v>
          </cell>
          <cell r="O969" t="str">
            <v>N/A</v>
          </cell>
          <cell r="P969" t="str">
            <v>N/A</v>
          </cell>
          <cell r="Q969" t="str">
            <v>N/A</v>
          </cell>
          <cell r="R969">
            <v>45043</v>
          </cell>
          <cell r="S969">
            <v>45291</v>
          </cell>
          <cell r="T969">
            <v>248</v>
          </cell>
          <cell r="U969">
            <v>45291</v>
          </cell>
          <cell r="V969" t="str">
            <v>15 TFTL/TL+4 ME O 6 SES+4 ME</v>
          </cell>
          <cell r="W969" t="str">
            <v>Prestar apoyo a la Dirección de Otras Prestaciones de la ADRES en las actividades relacionadas con los procesos de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69" t="str">
            <v>1. Revisar, analizar y registrar el resultado de la verificación efectuada a las cuentas asignadas por servicios y tecnologías no financiados con la UPC, así como, por atenciones en salud e indemnizaciones por accidentes de tránsito ocasionados por vehículos sin identificar o si SOAT, así como también aquellos asegurados con riesgo diferencial, eventos terroristas y catástrofes de origen natural; junto con los respectivos soportes en las herramientas de sistemas y/o formatos aplicables de acuerdo con los alcances e instrucciones definidas por la respectiva Coordinación y/o líder de Grupo. 2. Cumplir con las metas de productividad en el proceso de la verificación y auditoría de recobros, reclamaciones y cuentas que le sean asignadas para dar cumplimiento a los términos establecidos normativamente y/o a los indicados por el supervisor del contrato y/o la respectiva Coordinación de Grupo. 3. Apoyar en la elaboración de oficios y demás documentos que se requieran durante el trámite de verificación de las reclamaciones, recobros o cuentas que le sean asignadas. 4. Participar activamente en las capacitaciones, reuniones, conciliaciones y/o mesas de trabajo programadas. 5. Atender las solicitudes de ajuste que se requieran en caso de que la revisión de los soportes asignados presente inconsistencia o que el producto entregado en los tiempos establecidos no cumpla con la rigurosidad técnica requerida. 6. Reportar cualquier situación inconsistente y/o anómala identificada en la revisión documental de las solicitudes de recobros o reclamaciones y documentarla según lo observado en su labor de verificación. 7. Las demás actividades que se deriven del objeto y naturaleza del contrato que para el efecto le asigne el supervisor del contrato</v>
          </cell>
          <cell r="Z969">
            <v>93151501</v>
          </cell>
          <cell r="AA969">
            <v>38460399</v>
          </cell>
          <cell r="AB969">
            <v>38460399</v>
          </cell>
          <cell r="AM969">
            <v>4048463</v>
          </cell>
          <cell r="AQ969" t="str">
            <v>N/A</v>
          </cell>
          <cell r="AR969">
            <v>605</v>
          </cell>
          <cell r="AS969">
            <v>45016</v>
          </cell>
          <cell r="AT969">
            <v>1999940748</v>
          </cell>
          <cell r="AU969">
            <v>6557</v>
          </cell>
          <cell r="AV969">
            <v>45043</v>
          </cell>
          <cell r="AW969">
            <v>38460399</v>
          </cell>
          <cell r="AX969" t="str">
            <v>A-02-02-02-008-003-01</v>
          </cell>
          <cell r="AY969" t="str">
            <v>SERVICIOS DE CONSULTORÍA EN ADMINISTRACIÓN Y SERVICIOS DE GESTIÓN; SERVICIOS DE TECNOLOGÍA DE LA INFORMACIÓN</v>
          </cell>
          <cell r="AZ969" t="str">
            <v>SEGUROS DEL ESTADO</v>
          </cell>
          <cell r="BA969" t="str">
            <v>14-46101092863</v>
          </cell>
          <cell r="BB969">
            <v>45041</v>
          </cell>
          <cell r="BC969" t="str">
            <v>CUMPLIMIENTO</v>
          </cell>
          <cell r="BD969">
            <v>25</v>
          </cell>
          <cell r="BE969">
            <v>9615099.75</v>
          </cell>
          <cell r="BF969">
            <v>45037</v>
          </cell>
          <cell r="BG969">
            <v>45043</v>
          </cell>
          <cell r="BH969">
            <v>45503</v>
          </cell>
          <cell r="BI969">
            <v>45043</v>
          </cell>
          <cell r="BJ969" t="str">
            <v>D. OTRAS PRESTACIONES</v>
          </cell>
          <cell r="BK969" t="str">
            <v>JULIAN ANDRES BURITICA MEJIA-EDINSON MAURICIO HERNANDEZ MANRIQUE RAD 20236400056443 A PARTIR DEL 11 AL 29 DE SEPTIEMBRE</v>
          </cell>
          <cell r="BM969">
            <v>1078366532</v>
          </cell>
          <cell r="BN969" t="str">
            <v>GRUPO DE GESTIÓN DE RECONOCIMIENTOS</v>
          </cell>
          <cell r="BO969" t="str">
            <v>GESTOR DE OPERACIONES</v>
          </cell>
          <cell r="BP969" t="str">
            <v>ESPERANZA RODRIGUEZ ROLDAN</v>
          </cell>
          <cell r="BQ969" t="str">
            <v>EN EJECUCION</v>
          </cell>
          <cell r="BX969">
            <v>45247</v>
          </cell>
          <cell r="BY969">
            <v>123</v>
          </cell>
        </row>
        <row r="970">
          <cell r="C970">
            <v>551</v>
          </cell>
          <cell r="D970" t="str">
            <v>ADRES-CPS-551-2023</v>
          </cell>
          <cell r="E970" t="str">
            <v>CONTRATACION DIRECTA</v>
          </cell>
          <cell r="F970" t="str">
            <v>PRESTACION DE SERVICIOS PROFESIONALES</v>
          </cell>
          <cell r="G970" t="str">
            <v>INICIAL</v>
          </cell>
          <cell r="H970">
            <v>45064</v>
          </cell>
          <cell r="I970" t="str">
            <v>YURI TATIANA VANEGAS VELOZA</v>
          </cell>
          <cell r="J970" t="str">
            <v>CC</v>
          </cell>
          <cell r="K970">
            <v>1013661404</v>
          </cell>
          <cell r="L970">
            <v>6</v>
          </cell>
          <cell r="M970" t="str">
            <v>Bogotá</v>
          </cell>
          <cell r="N970" t="str">
            <v>N</v>
          </cell>
          <cell r="O970" t="str">
            <v>N/A</v>
          </cell>
          <cell r="P970" t="str">
            <v>N/A</v>
          </cell>
          <cell r="Q970" t="str">
            <v>N/A</v>
          </cell>
          <cell r="R970">
            <v>45065</v>
          </cell>
          <cell r="S970">
            <v>45291</v>
          </cell>
          <cell r="T970">
            <v>226</v>
          </cell>
          <cell r="U970">
            <v>45291</v>
          </cell>
          <cell r="V970">
            <v>11</v>
          </cell>
          <cell r="W970" t="str">
            <v>Prestar sus servicios profesionales especializados en la Oficina Asesora Jurídica para tramitar las acciones constitucionales y demás asuntos derivados de éstas, que se instauren contra la Administradora de los Recursos del Sistema General de Seguridad Social en Salud - ADRES o contra el entonces FOSYGA</v>
          </cell>
          <cell r="X970" t="str">
            <v>a) En relación con acciones de tutela.
1. Realizar la clasificación de los radicados relacionados con acciones de tutela asignadas para
trámite, donde ADRES sea parte o tercero interviniente, de acuerdo con las tipologías establecidas
por la Entidad.
2. Dejar evidencias de la trazabilidad de las solicitudes de insumo a las distintas áreas técnicas de
la ADRES o de entidades diferentes a ella, relacionadas con acciones de tutela donde ADRES sea
parte o tercero interviniente.
3. Elaborar las respuestas a solicitudes de informe por parte de autoridades judiciales o
administrativas, relacionadas con acciones de tutela donde ADRES sea parte o tercero
interviniente, de acuerdo con los parámetros institucionales establecidos y dentro de los términos
otorgados para ello.
4. Elaborar los recursos contra las providencias o fallos adversos a la ADRES, dentro de los
términos legales establecidos para ello.
5. Atender los incidentes de desacato que se promuevan en las acciones de tutela que le hubiesen
sido asignadas, donde ADRES sea parte o tercero interviniente.
6. Proyectar respuestas a los requerimientos de autoridades competentes, relacionados con las
acciones de tutela asignadas, donde ADRES sea parte o tercero interviniente
7. Archivar los radicados de tutela que no necesiten trámite, de acuerdo con los parámetros
institucionales establecido.
8. Realizar la vigilancia judicial de las acciones de tutela que traten de asuntos de especial
importancia para los intereses de la ADRES.
9. Acompañar el cumplimiento de sentencias de tutela que impongan obligación a la ADRES,
remitiendo las constancias respectivas a las autoridades judiciales correspondientes.
b) En relación con otras acciones constitucionales
11. Ejercer la representación judicial y extrajudicial en las acciones populares y de grupo en que
sea parte la ADRES y que le sean asignados, hasta la culminación del proceso o asunto.12. Proyectar la contestación de las respectivas demandas en las acciones populares y de grupo
en que sea parte la ADRES, y que le sean asignadas durante la ejecución del contrato.
13. Realizar dentro de los términos legales las actuaciones procesales en las acciones populares
y de grupo en que sea parte la ADRES, de acuerdo con el tipo de proceso o acción.
14. Elaborar o interponer dentro de los términos legales, los recursos contra las providencias o
fallos adversos a la ADRES.
15. Aportar las respectivas pruebas, así como en la práctica de diligencias judiciales en las
acciones populares y de grupo en que sea parte la ADRES, para la respectiva defensa judicial.
16. Atender los incidentes que se presenten en las acciones populares y de grupo en que sea
parte la ADRES y que le sean asignadas.
17. Proyectar respuestas a los requerimientos de autoridades competentes, relacionados con las
acciones populares y de grupo en que sea parte la ADRES y que le sean asignadas.
18. Asistir a las audiencias que se surtan dentro de las acciones populares y de grupo en que sea
parte la ADRES, y que le sean asignadas.
19. Realizar la vigilancia judicial de las acciones populares y de grupo en que sea parte la ADRES
y que le sean asignadas.
20. Mantener y custodiar los expedientes a cargo dentro de los cuales deberá reposar todas las
actuaciones surtidas, sean o no de carácter judicial, pero que tengan relación con las acciones
populares y de grupo en que sea parte la ADRES, y que le sean asignadas.
21. Informar de manera oportuna la terminación de los procesos, al igual que todas las sentencias
de carácter condenatorio, con el fin de que la ADRES pueda proceder al pronto al cumplimiento o
pago de estas, cuando a ello hubiere lugar.
22. Promover la suscripción de acuerdos conciliatorios, siempre y cuando sean procedentes y
favorables para ADRES, previa aprobación del Comité de Conciliación.
23. Velar por el cumplimiento de las acciones, políticas y medidas encaminadas a la eficaz y
eficiente defensa de los intereses patrimoniales y judiciales de la ADRES.
24. Presentar dentro del término las acciones de repetición para estudio y decisión del comité.
25. Registrar y actualizar de manera oportuna en el Sistema Único de Gestión e Información de la
Actividad Litigiosa del Estado- eKogui, las acciones populares y de grupo en que sea parte la
ADRES, y que le sean asignadas, y demás obligaciones establecidas en el Decreto 1069 de 2015
o norma que lo derogue, modifique o sustituya.
26. Elaborar, diligenciar y actualizar las fichas que serán presentadas para el estudio en los
comités de conciliación, de conformidad con los instructivos que la Agencia Nacional de Defensa
Jurídica del Estado expida para tal fin.27. Calificar el riesgo en cada uno de los procesos judiciales a su cargo, con una periodicidad no
superior a seis meses, así como cada vez que se profiera una sentencia judicial sobre el mismo,
de conformidad con la metodología que determine la Agencia Nacional Jurídica del Estado.
28. Incorporar el valor de la provisión contable de las acciones populares y de grupo en que sea
parte la ADRES, y que le sean asignadas, con una periodicidad no superior a seis meses, así
como cada vez que se profiera una sentencia judicial sobre el mismo de conformidad con la
metodología que se establezca para tal fin.
29. Realizar los desplazamientos que se requieran para el desarrollo de sus obligaciones conforme
con la solicitud de la Oficina Asesora Jurídica. Para lo anterior, la ADRES realizará de forma previa
el trámite presupuestal y administrativo correspondiente.
30. Entregar al finalizar el plazo de ejecución del contrato, soporte generado por el Sistema de
Gestión Documental que para el efecto tenga implementada la ADRES, en el cual se evidencia
que la documentación asignada se encuentra tramitada.
31. Apoyar el proyecto de respuesta a los derechos de petición, consultas, observaciones y
solicitudes que sean competencia de Oficina Asesora Jurídica, dentro del término otorgado por la
ley.
32. Cumplir con las demás actividades que se deriven del objeto y naturaleza del presente contrato.</v>
          </cell>
          <cell r="Z970">
            <v>93151501</v>
          </cell>
          <cell r="AA970">
            <v>55656000</v>
          </cell>
          <cell r="AB970">
            <v>55656000</v>
          </cell>
          <cell r="AM970">
            <v>6976000</v>
          </cell>
          <cell r="AQ970" t="str">
            <v>N/A</v>
          </cell>
          <cell r="AR970">
            <v>664</v>
          </cell>
          <cell r="AS970">
            <v>45056</v>
          </cell>
          <cell r="AT970">
            <v>390656000</v>
          </cell>
          <cell r="AU970">
            <v>8128</v>
          </cell>
          <cell r="AV970">
            <v>45064</v>
          </cell>
          <cell r="AW970">
            <v>55656000</v>
          </cell>
          <cell r="AX970" t="str">
            <v>A-02-02-02-008-002-01</v>
          </cell>
          <cell r="AY970" t="str">
            <v>SERVICIOS JURÍDICOS</v>
          </cell>
          <cell r="AZ970" t="str">
            <v>SEGUROS DEL ESTADO</v>
          </cell>
          <cell r="BA970" t="str">
            <v>33-46-101051061</v>
          </cell>
          <cell r="BB970">
            <v>45064</v>
          </cell>
          <cell r="BC970" t="str">
            <v>CUMPLIMIENTO</v>
          </cell>
          <cell r="BD970">
            <v>25</v>
          </cell>
          <cell r="BE970">
            <v>13914000</v>
          </cell>
          <cell r="BF970">
            <v>45064</v>
          </cell>
          <cell r="BG970">
            <v>45065</v>
          </cell>
          <cell r="BH970">
            <v>45478</v>
          </cell>
          <cell r="BI970">
            <v>45065</v>
          </cell>
          <cell r="BJ970" t="str">
            <v>O. ASESORA JURIDICA</v>
          </cell>
          <cell r="BK970" t="str">
            <v>JULIO EDUARDO RODRIGUEZ ALVARADO</v>
          </cell>
          <cell r="BL970"/>
          <cell r="BM970">
            <v>1085251376</v>
          </cell>
          <cell r="BN970" t="str">
            <v>GRUPO DE ACCIONES CONSTITUCIONALES Y TUTELAS</v>
          </cell>
          <cell r="BO970" t="str">
            <v>COORDINADOR</v>
          </cell>
          <cell r="BP970" t="str">
            <v>JUAN CAMILO MARTINEZ RODRIGUEZ</v>
          </cell>
          <cell r="BQ970" t="str">
            <v>EN EJECUCION</v>
          </cell>
        </row>
        <row r="971">
          <cell r="C971">
            <v>748</v>
          </cell>
          <cell r="D971" t="str">
            <v>ADRES-CPS-748-2023</v>
          </cell>
          <cell r="E971" t="str">
            <v>CONTRATACION DIRECTA</v>
          </cell>
          <cell r="F971" t="str">
            <v>PRESTACION DE SERVICIOS PROFESIONALES</v>
          </cell>
          <cell r="G971" t="str">
            <v>INICIAL</v>
          </cell>
          <cell r="H971">
            <v>45084</v>
          </cell>
          <cell r="I971" t="str">
            <v>YURLEY MARIA ALVAREZ HOYOS</v>
          </cell>
          <cell r="J971" t="str">
            <v>CC</v>
          </cell>
          <cell r="K971">
            <v>1005680414</v>
          </cell>
          <cell r="L971">
            <v>1</v>
          </cell>
          <cell r="N971" t="str">
            <v>N</v>
          </cell>
          <cell r="O971" t="str">
            <v>N/A</v>
          </cell>
          <cell r="P971" t="str">
            <v>N/A</v>
          </cell>
          <cell r="Q971" t="str">
            <v>N/A</v>
          </cell>
          <cell r="R971">
            <v>45086</v>
          </cell>
          <cell r="S971">
            <v>45291</v>
          </cell>
          <cell r="T971">
            <v>205</v>
          </cell>
          <cell r="U971">
            <v>45291</v>
          </cell>
          <cell r="V971" t="str">
            <v>13 TP+25 MEP</v>
          </cell>
          <cell r="W971" t="str">
            <v>Prestar servicios profesionales a la Dirección de Otras Prestaciones de la ADRES relacionados con la revisión, verificación, control y pago de las cuentas que se presenten ante la entidad administradora por los servicios y tecnologías en salud no financiadas con la UPC o con presupuestos máximos, reclamaciones de servicios médicos, indemnizaciones y gastos derivados de accidentes de tránsito con o sin SOAT de acuerdo con la normatividad vigente, eventos catastróficos de origen natural, eventos terroristas y demás eventos aprobados por el Ministerio de Salud y Protección Social, así como el proceso de reintegro de recursos apropiados o reconocidos sin justa causa</v>
          </cell>
          <cell r="X971" t="str">
            <v>1. Efectuar la revisión y verificación de la correcta aplicación de los criterios de auditoria establecidos del conjunto de cuentas y los soportes presentados ante la ADRES por los servicios y tecnologías no financiados con la UPC, así como, por atenciones en salud e indemnizaciones por accidentes de tránsito ocasionados por vehículos sin identificar o sin SOAT, así como también aquellos asegurados con riesgo diferencial, eventos terroristas y catástrofes de origen natural para acreditar los requisitos previstos con el fin de establecer el valor y estado final de cada recobro y/o reclamación. 2. Registrar los resultados de las tareas asignadas, en las herramientas, sistemas y formatos establecidos, de acuerdo con los alcances e instrucciones definidas por el supervisor del contrato, líder y/o coordinar. 3. Informar oportunamente al supervisor y a la Dirección de Otras Prestaciones los casos que, en su actividad propia de análisis y verificación de los soportes requeridos para la presentación de recobros y reclamaciones, identifique como presuntas situaciones anómalas, irregulares, atípicas o posibles casos de intento de fraude al Sistema General de Seguridad Social en Salud y documentarla según lo observado en su actividad de verificación. 4. Realizar la retroalimentación correspondiente de los criterios de auditoría determinados en la normativa y manuales vigentes, así como en la ejecución de jornadas de capacitación que se requieran en el marco de la validación de resultados de auditoría. 5. Intervenir cuando se requiera en la ejecución de las diferentes etapas del proceso para determinar la calidad de los resultados de la auditoria efectuada a los servicios y tecnologías en salud no financiadas con la UPC y a las reclamaciones por servicios de salud derivados de accidentes de tránsito con vehículos no identificados o no asegurados con póliza /soat, así como también aquellos asegurados con riesgo diferencial, eventos catastróficos de origen natural, y eventos terroristas. 6. Asistir a las reuniones, conciliaciones y/o mesas de trabajo programadas por el supervisor del contrato, la respectiva Coordinación de Grupo y/o líder. 7. Participar en la elaboración de los informes que sean requeridos por organismos de control internos y/o externos, así como los diferentes actores involucrados en el proceso de auditoría, validación, reconocimiento y pago. 8. Suministrar los insumos requeridos dentro del proceso de revisión de calidad de los resultados de auditoría de las cuentas presentadas ante la ADRES; así como los que se requieran para el procedimiento de reintegro de las solicitudes de servicios y tecnologías no financiadas con la UPC y de las reclamaciones por atenciones en salud, indemnizaciones y gastos derivados de accidentes de tránsito, eventos catastróficos de origen natural y eventos terroristas de que trata el artículo 167 de la Ley 100 de 1993. 9. Atender las solicitudes de ajuste que se requieran en caso de que la revisión de los soportes asignados presente inconsistencia o que el producto entregado en los tiempos establecidos no cumpla con la rigurosidad técnica requerida. 10. Cumplir y reportar las metas de productividad y calidad que se fijen por el supervisor del contrato y/o la respectiva Coordinación del Grupo Interno de Verificación y Auditoría de Cuentas en el proceso de la verificación y auditoría de recobros y reclamaciones para dar cumplimiento a los términos establecidos normativamente y/o a los indicados 11. Apoyar en la realización de actividades de tipo operativo que demande la gestión
administrativa requerida por la Dirección de Otras Prestaciones</v>
          </cell>
          <cell r="Z971">
            <v>93151501</v>
          </cell>
          <cell r="AA971">
            <v>49236477</v>
          </cell>
          <cell r="AB971">
            <v>49236477</v>
          </cell>
          <cell r="AM971">
            <v>5182787</v>
          </cell>
          <cell r="AQ971" t="str">
            <v>N/A</v>
          </cell>
          <cell r="AR971">
            <v>604</v>
          </cell>
          <cell r="AS971">
            <v>45016</v>
          </cell>
          <cell r="AT971">
            <v>2806479189</v>
          </cell>
          <cell r="AU971">
            <v>10088</v>
          </cell>
          <cell r="AV971">
            <v>45085</v>
          </cell>
          <cell r="AW971">
            <v>49236477</v>
          </cell>
          <cell r="AX971" t="str">
            <v>A-02-02-02-008-003-01</v>
          </cell>
          <cell r="AY971" t="str">
            <v>SERVICIOS DE CONSULTORÍA EN ADMINISTRACIÓN Y SERVICIOS DE GESTIÓN; SERVICIOS DE TECNOLOGÍA DE LA INFORMACIÓN</v>
          </cell>
          <cell r="AZ971" t="str">
            <v>SEGUROS DEL ESTADO</v>
          </cell>
          <cell r="BA971" t="str">
            <v>14-44-101184426</v>
          </cell>
          <cell r="BB971">
            <v>45084</v>
          </cell>
          <cell r="BC971" t="str">
            <v>CUMPLIMIENTO</v>
          </cell>
          <cell r="BD971">
            <v>25</v>
          </cell>
          <cell r="BE971">
            <v>12309119.25</v>
          </cell>
          <cell r="BF971">
            <v>45084</v>
          </cell>
          <cell r="BG971">
            <v>45090</v>
          </cell>
          <cell r="BH971">
            <v>45483</v>
          </cell>
          <cell r="BI971">
            <v>45086</v>
          </cell>
          <cell r="BJ971" t="str">
            <v>D. OTRAS PRESTACIONES</v>
          </cell>
          <cell r="BK971" t="str">
            <v>EDINSON MAURICIO HERNANDEZ MANRIQUE</v>
          </cell>
          <cell r="BM971">
            <v>13928254</v>
          </cell>
          <cell r="BN971" t="str">
            <v>GRUPO DE GESTION DE RECONOCIMIENTOS</v>
          </cell>
          <cell r="BO971" t="str">
            <v>GESTOR DE OPERACIONES</v>
          </cell>
          <cell r="BP971" t="str">
            <v>JUAN CAMILO MARTINEZ RODRIGUEZ</v>
          </cell>
          <cell r="BQ971" t="str">
            <v>EN EJECUCION</v>
          </cell>
        </row>
        <row r="972">
          <cell r="C972">
            <v>373</v>
          </cell>
          <cell r="D972" t="str">
            <v>ADRES-CPS-371-2023</v>
          </cell>
          <cell r="E972" t="str">
            <v>CONTRATACION DIRECTA</v>
          </cell>
          <cell r="F972"/>
          <cell r="G972"/>
          <cell r="H972" t="str">
            <v>Rechazada</v>
          </cell>
          <cell r="I972"/>
          <cell r="J972"/>
          <cell r="K972"/>
          <cell r="L972"/>
          <cell r="M972"/>
          <cell r="N972"/>
          <cell r="O972"/>
          <cell r="P972"/>
          <cell r="Q972"/>
          <cell r="R972"/>
          <cell r="S972"/>
          <cell r="T972">
            <v>0</v>
          </cell>
          <cell r="U972"/>
          <cell r="V972"/>
          <cell r="W972"/>
          <cell r="X972"/>
          <cell r="Y972"/>
          <cell r="AA972"/>
          <cell r="AB972"/>
          <cell r="AC972"/>
          <cell r="AD972"/>
          <cell r="AE972"/>
          <cell r="AF972"/>
          <cell r="AG972"/>
          <cell r="AH972"/>
          <cell r="AI972"/>
          <cell r="AJ972"/>
          <cell r="AK972"/>
          <cell r="AL972"/>
          <cell r="AM972"/>
          <cell r="AN972"/>
          <cell r="AO972"/>
          <cell r="AP972"/>
          <cell r="AQ972"/>
          <cell r="AR972"/>
          <cell r="AS972"/>
          <cell r="AT972"/>
          <cell r="AU972"/>
          <cell r="AV972"/>
          <cell r="AW972"/>
          <cell r="AX972"/>
          <cell r="AY972"/>
          <cell r="AZ972"/>
          <cell r="BA972"/>
          <cell r="BB972"/>
          <cell r="BC972"/>
          <cell r="BD972"/>
          <cell r="BE972"/>
          <cell r="BF972"/>
          <cell r="BG972"/>
          <cell r="BH972"/>
          <cell r="BI972"/>
          <cell r="BJ972"/>
          <cell r="BK972"/>
          <cell r="BL972"/>
          <cell r="BM972"/>
          <cell r="BN972"/>
          <cell r="BO972"/>
          <cell r="BP972" t="str">
            <v>LAURA SANCHEZ SANTAMARIA</v>
          </cell>
          <cell r="BQ972" t="str">
            <v>TERMINADO</v>
          </cell>
          <cell r="BR972"/>
          <cell r="BS972"/>
          <cell r="BT972"/>
          <cell r="BU972"/>
          <cell r="BV972"/>
          <cell r="BW972"/>
          <cell r="BX972"/>
          <cell r="BY972"/>
          <cell r="BZ972"/>
          <cell r="CA972"/>
          <cell r="CB972"/>
          <cell r="CC972"/>
          <cell r="CD972"/>
          <cell r="CE972"/>
          <cell r="CF972"/>
          <cell r="CG972"/>
          <cell r="CH972"/>
          <cell r="CI972"/>
          <cell r="CJ972"/>
          <cell r="CK972"/>
          <cell r="CL972"/>
          <cell r="CM972"/>
          <cell r="CN972"/>
          <cell r="CO972"/>
        </row>
        <row r="973">
          <cell r="C973">
            <v>390</v>
          </cell>
          <cell r="D973" t="str">
            <v>ADRES-CPS-390-2023</v>
          </cell>
          <cell r="E973"/>
          <cell r="F973"/>
          <cell r="G973"/>
          <cell r="H973" t="str">
            <v>Anulado</v>
          </cell>
          <cell r="I973"/>
          <cell r="J973"/>
          <cell r="K973"/>
          <cell r="L973"/>
          <cell r="M973"/>
          <cell r="N973"/>
          <cell r="O973"/>
          <cell r="P973"/>
          <cell r="Q973"/>
          <cell r="R973"/>
          <cell r="S973"/>
          <cell r="T973">
            <v>0</v>
          </cell>
          <cell r="U973"/>
          <cell r="V973"/>
          <cell r="W973"/>
          <cell r="X973"/>
          <cell r="Y973"/>
          <cell r="AA973"/>
          <cell r="AB973"/>
          <cell r="AC973"/>
          <cell r="AD973"/>
          <cell r="AE973"/>
          <cell r="AF973"/>
          <cell r="AG973"/>
          <cell r="AH973"/>
          <cell r="AI973"/>
          <cell r="AJ973"/>
          <cell r="AK973"/>
          <cell r="AL973"/>
          <cell r="AM973"/>
          <cell r="AN973"/>
          <cell r="AO973"/>
          <cell r="AP973"/>
          <cell r="AQ973"/>
          <cell r="AR973"/>
          <cell r="AS973"/>
          <cell r="AT973"/>
          <cell r="AU973"/>
          <cell r="AV973"/>
          <cell r="AW973"/>
          <cell r="AX973"/>
          <cell r="AY973"/>
          <cell r="AZ973"/>
          <cell r="BA973"/>
          <cell r="BB973"/>
          <cell r="BC973"/>
          <cell r="BD973"/>
          <cell r="BE973"/>
          <cell r="BF973"/>
          <cell r="BG973"/>
          <cell r="BH973"/>
          <cell r="BI973"/>
          <cell r="BJ973"/>
          <cell r="BK973"/>
          <cell r="BL973"/>
          <cell r="BM973"/>
          <cell r="BN973"/>
          <cell r="BO973"/>
          <cell r="BP973"/>
          <cell r="BQ973" t="str">
            <v>TERMINADO</v>
          </cell>
          <cell r="BR973"/>
          <cell r="BS973"/>
          <cell r="BT973"/>
          <cell r="BU973"/>
          <cell r="BV973"/>
          <cell r="BW973"/>
          <cell r="BX973"/>
          <cell r="BY973"/>
          <cell r="BZ973"/>
          <cell r="CA973"/>
          <cell r="CB973"/>
          <cell r="CC973"/>
          <cell r="CD973"/>
          <cell r="CE973"/>
          <cell r="CF973"/>
          <cell r="CG973"/>
          <cell r="CH973"/>
          <cell r="CI973"/>
          <cell r="CJ973"/>
          <cell r="CK973"/>
          <cell r="CL973"/>
          <cell r="CM973"/>
          <cell r="CN973"/>
          <cell r="CO973"/>
        </row>
        <row r="974">
          <cell r="C974">
            <v>558</v>
          </cell>
          <cell r="D974" t="str">
            <v>ADRES-CPS-558-2023</v>
          </cell>
          <cell r="E974" t="str">
            <v>CONTRATACION DIRECTA</v>
          </cell>
          <cell r="F974" t="str">
            <v>PRESTACION DE SERVICIOS PROFESIONALES</v>
          </cell>
          <cell r="G974" t="str">
            <v>INICIAL</v>
          </cell>
          <cell r="H974" t="str">
            <v>Rechazada</v>
          </cell>
          <cell r="L974">
            <v>0</v>
          </cell>
          <cell r="P974"/>
          <cell r="T974">
            <v>0</v>
          </cell>
          <cell r="BP974" t="str">
            <v>ESPERANZA RODRIGUEZ ROLDAN</v>
          </cell>
          <cell r="BQ974" t="str">
            <v>TERMINADO</v>
          </cell>
        </row>
        <row r="975">
          <cell r="C975">
            <v>562</v>
          </cell>
          <cell r="D975" t="str">
            <v>ADRES-CPS-562-2023</v>
          </cell>
          <cell r="E975" t="str">
            <v>CONTRATACION DIRECTA</v>
          </cell>
          <cell r="G975" t="str">
            <v>INICIAL</v>
          </cell>
          <cell r="H975" t="str">
            <v>Rechazada</v>
          </cell>
          <cell r="L975">
            <v>0</v>
          </cell>
          <cell r="P975"/>
          <cell r="T975">
            <v>0</v>
          </cell>
          <cell r="BP975" t="str">
            <v>ESPERANZA RODRIGUEZ ROLDAN</v>
          </cell>
          <cell r="BQ975" t="str">
            <v>TERMINADO</v>
          </cell>
        </row>
        <row r="976">
          <cell r="C976">
            <v>598</v>
          </cell>
          <cell r="D976"/>
          <cell r="E976"/>
          <cell r="G976" t="str">
            <v>INICIAL</v>
          </cell>
          <cell r="H976" t="str">
            <v>Sin publicar</v>
          </cell>
          <cell r="L976"/>
          <cell r="P976"/>
          <cell r="T976">
            <v>0</v>
          </cell>
          <cell r="BC976" t="str">
            <v>CUMPLIMIENTO</v>
          </cell>
          <cell r="BD976">
            <v>25</v>
          </cell>
          <cell r="BE976">
            <v>0</v>
          </cell>
          <cell r="BQ976" t="str">
            <v>TERMINADO</v>
          </cell>
        </row>
        <row r="977">
          <cell r="C977">
            <v>600</v>
          </cell>
          <cell r="F977" t="str">
            <v>PRESTACION DE SERVICIOS PROFESIONALES</v>
          </cell>
          <cell r="G977" t="str">
            <v>INICIAL</v>
          </cell>
          <cell r="H977" t="str">
            <v>Anulado</v>
          </cell>
          <cell r="L977"/>
          <cell r="P977"/>
          <cell r="T977">
            <v>0</v>
          </cell>
          <cell r="BC977" t="str">
            <v>CUMPLIMIENTO</v>
          </cell>
          <cell r="BD977">
            <v>25</v>
          </cell>
          <cell r="BE977">
            <v>0</v>
          </cell>
          <cell r="BQ977" t="str">
            <v>TERMINADO</v>
          </cell>
        </row>
        <row r="978">
          <cell r="C978">
            <v>623</v>
          </cell>
          <cell r="D978"/>
          <cell r="E978"/>
          <cell r="F978"/>
          <cell r="G978"/>
          <cell r="H978" t="str">
            <v>Anulado</v>
          </cell>
          <cell r="I978"/>
          <cell r="J978"/>
          <cell r="K978"/>
          <cell r="L978"/>
          <cell r="M978"/>
          <cell r="N978"/>
          <cell r="O978"/>
          <cell r="P978"/>
          <cell r="Q978"/>
          <cell r="R978"/>
          <cell r="S978"/>
          <cell r="T978">
            <v>0</v>
          </cell>
          <cell r="U978"/>
          <cell r="V978"/>
          <cell r="W978"/>
          <cell r="X978"/>
          <cell r="Y978"/>
          <cell r="Z978"/>
          <cell r="AA978"/>
          <cell r="AB978"/>
          <cell r="AC978"/>
          <cell r="AD978"/>
          <cell r="AE978"/>
          <cell r="AF978"/>
          <cell r="AG978"/>
          <cell r="AH978"/>
          <cell r="AI978"/>
          <cell r="AJ978"/>
          <cell r="AK978"/>
          <cell r="AL978"/>
          <cell r="AM978"/>
          <cell r="AN978"/>
          <cell r="AO978"/>
          <cell r="AP978"/>
          <cell r="AQ978"/>
          <cell r="AR978"/>
          <cell r="AS978"/>
          <cell r="AT978"/>
          <cell r="AU978"/>
          <cell r="AV978"/>
          <cell r="AW978"/>
          <cell r="AX978"/>
          <cell r="AY978"/>
          <cell r="AZ978"/>
          <cell r="BA978"/>
          <cell r="BB978"/>
          <cell r="BC978" t="str">
            <v>CUMPLIMIENTO</v>
          </cell>
          <cell r="BD978">
            <v>25</v>
          </cell>
          <cell r="BE978">
            <v>0</v>
          </cell>
          <cell r="BF978"/>
          <cell r="BG978"/>
          <cell r="BH978"/>
          <cell r="BI978"/>
          <cell r="BJ978"/>
          <cell r="BK978"/>
          <cell r="BL978"/>
          <cell r="BM978"/>
          <cell r="BN978"/>
          <cell r="BO978"/>
          <cell r="BP978" t="str">
            <v>LAURA SANCHEZ SANTAMARIA</v>
          </cell>
          <cell r="BQ978" t="str">
            <v>TERMINADO</v>
          </cell>
          <cell r="BR978"/>
          <cell r="BS978"/>
          <cell r="BT978"/>
          <cell r="BU978"/>
          <cell r="BV978"/>
          <cell r="BW978"/>
          <cell r="BX978"/>
          <cell r="BY978"/>
          <cell r="BZ978"/>
          <cell r="CA978"/>
          <cell r="CB978"/>
          <cell r="CC978"/>
          <cell r="CD978"/>
          <cell r="CE978"/>
          <cell r="CF978"/>
          <cell r="CG978"/>
          <cell r="CH978"/>
          <cell r="CI978"/>
          <cell r="CJ978"/>
          <cell r="CK978"/>
          <cell r="CL978"/>
          <cell r="CM978"/>
          <cell r="CN978"/>
          <cell r="CO978"/>
        </row>
        <row r="979">
          <cell r="C979">
            <v>695</v>
          </cell>
          <cell r="D979" t="str">
            <v>ADRES-CPS-695-2023</v>
          </cell>
          <cell r="E979" t="str">
            <v>CONTRATACION DIRECTA</v>
          </cell>
          <cell r="G979" t="str">
            <v>INICIAL</v>
          </cell>
          <cell r="H979" t="str">
            <v>Anulado</v>
          </cell>
          <cell r="I979"/>
          <cell r="L979"/>
          <cell r="P979"/>
          <cell r="T979">
            <v>0</v>
          </cell>
          <cell r="W979"/>
          <cell r="AT979"/>
          <cell r="AW979"/>
          <cell r="AY979"/>
          <cell r="BC979" t="str">
            <v>CUMPLIMIENTO</v>
          </cell>
          <cell r="BD979">
            <v>25</v>
          </cell>
          <cell r="BE979">
            <v>0</v>
          </cell>
          <cell r="BP979" t="str">
            <v>JUAN CAMILO MARTINEZ RODRIGUEZ</v>
          </cell>
          <cell r="BQ979" t="str">
            <v>TERMINADO</v>
          </cell>
        </row>
        <row r="980">
          <cell r="C980">
            <v>734</v>
          </cell>
          <cell r="E980" t="str">
            <v>CONTRATACION DIRECTA</v>
          </cell>
          <cell r="G980" t="str">
            <v>INICIAL</v>
          </cell>
          <cell r="H980" t="str">
            <v>Sin publicar</v>
          </cell>
          <cell r="L980"/>
          <cell r="P980"/>
          <cell r="T980">
            <v>0</v>
          </cell>
          <cell r="AX980"/>
          <cell r="BE980">
            <v>0</v>
          </cell>
          <cell r="BP980" t="str">
            <v>LAURA SANCHEZ SANTAMARIA</v>
          </cell>
          <cell r="BQ980" t="str">
            <v>TERMINADO</v>
          </cell>
        </row>
        <row r="981">
          <cell r="C981">
            <v>842</v>
          </cell>
          <cell r="E981" t="str">
            <v>CONTRATACION DIRECTA</v>
          </cell>
          <cell r="G981" t="str">
            <v>INICIAL</v>
          </cell>
          <cell r="H981" t="str">
            <v>Anulado</v>
          </cell>
          <cell r="I981"/>
          <cell r="L981">
            <v>0</v>
          </cell>
          <cell r="P981"/>
          <cell r="T981">
            <v>0</v>
          </cell>
          <cell r="BP981" t="str">
            <v>JUAN CAMILO MARTINEZ RODRIGUEZ</v>
          </cell>
          <cell r="BQ981" t="str">
            <v>TERMINADO</v>
          </cell>
        </row>
        <row r="982">
          <cell r="C982">
            <v>845</v>
          </cell>
          <cell r="E982" t="str">
            <v>CONTRATACION DIRECTA</v>
          </cell>
          <cell r="G982" t="str">
            <v>INICIAL</v>
          </cell>
          <cell r="H982" t="str">
            <v>Anulado</v>
          </cell>
          <cell r="I982"/>
          <cell r="J982" t="str">
            <v>CC</v>
          </cell>
          <cell r="L982">
            <v>0</v>
          </cell>
          <cell r="P982"/>
          <cell r="T982">
            <v>0</v>
          </cell>
          <cell r="AM982"/>
          <cell r="AQ982" t="str">
            <v>N/A</v>
          </cell>
          <cell r="BP982" t="str">
            <v>DIANA CAROLINA BONILLA RODRIGUEZ</v>
          </cell>
          <cell r="BQ982" t="str">
            <v>TERMINADO</v>
          </cell>
        </row>
        <row r="983">
          <cell r="C983">
            <v>890</v>
          </cell>
          <cell r="E983" t="str">
            <v>CONTRATACION DIRECTA</v>
          </cell>
          <cell r="G983" t="str">
            <v>INICIAL</v>
          </cell>
          <cell r="H983" t="str">
            <v>Anulado</v>
          </cell>
          <cell r="L983">
            <v>0</v>
          </cell>
          <cell r="P983"/>
          <cell r="T983">
            <v>0</v>
          </cell>
          <cell r="BP983" t="str">
            <v>DIANA MARCELA SERRANO ASPRILLA</v>
          </cell>
          <cell r="BQ983" t="str">
            <v>TERMINADO</v>
          </cell>
        </row>
        <row r="984">
          <cell r="C984">
            <v>891</v>
          </cell>
          <cell r="E984" t="str">
            <v>CONTRATACION DIRECTA</v>
          </cell>
          <cell r="G984" t="str">
            <v>INICIAL</v>
          </cell>
          <cell r="H984" t="str">
            <v>Sin publicar</v>
          </cell>
          <cell r="L984">
            <v>0</v>
          </cell>
          <cell r="P984"/>
          <cell r="T984">
            <v>0</v>
          </cell>
          <cell r="BP984" t="str">
            <v>DIANA MARCELA SERRANO ASPRILLA</v>
          </cell>
          <cell r="BQ984" t="str">
            <v>TERMINADO</v>
          </cell>
        </row>
        <row r="985">
          <cell r="C985">
            <v>965</v>
          </cell>
          <cell r="G985" t="str">
            <v>sin publicar</v>
          </cell>
        </row>
        <row r="986">
          <cell r="C986">
            <v>966</v>
          </cell>
          <cell r="G986" t="str">
            <v>sin publicar</v>
          </cell>
        </row>
        <row r="987">
          <cell r="C987">
            <v>967</v>
          </cell>
          <cell r="G987" t="str">
            <v>sin publicar</v>
          </cell>
        </row>
        <row r="988">
          <cell r="C988">
            <v>968</v>
          </cell>
          <cell r="G988" t="str">
            <v>En aprobacion</v>
          </cell>
        </row>
      </sheetData>
      <sheetData sheetId="1" refreshError="1"/>
    </sheetDataSet>
  </externalBook>
</externalLink>
</file>

<file path=xl/persons/person.xml><?xml version="1.0" encoding="utf-8"?>
<personList xmlns="http://schemas.microsoft.com/office/spreadsheetml/2018/threadedcomments" xmlns:x="http://schemas.openxmlformats.org/spreadsheetml/2006/main">
  <person displayName="Diana Hernández" id="{F3F24D7A-B658-434A-AFE8-BD4F0C75F478}" userId="Diana Hernández" providerId="None"/>
</personList>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X48" dT="2023-11-19T23:11:37.15" personId="{F3F24D7A-B658-434A-AFE8-BD4F0C75F478}" id="{CEAF248D-6AF9-4397-8DC0-2DAA00404B47}">
    <text xml:space="preserve">Link que dirija al Secop y que el supervisor certifique que todas las cuentas de la vigencia están aprobadas y marcadas como pagas
</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yuly.gomez@adres.gov.co"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colombiacompra.gov.co/secop/secop"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C5:W84"/>
  <sheetViews>
    <sheetView showGridLines="0" tabSelected="1" zoomScaleNormal="100" zoomScaleSheetLayoutView="70" zoomScalePageLayoutView="62" workbookViewId="0">
      <selection activeCell="D10" sqref="D10:E10"/>
    </sheetView>
  </sheetViews>
  <sheetFormatPr baseColWidth="10" defaultColWidth="7.08984375" defaultRowHeight="13" x14ac:dyDescent="0.35"/>
  <cols>
    <col min="1" max="1" width="3.36328125" style="62" customWidth="1"/>
    <col min="2" max="2" width="4" style="62" customWidth="1"/>
    <col min="3" max="3" width="36.08984375" style="63" bestFit="1" customWidth="1"/>
    <col min="4" max="4" width="21.90625" style="62" customWidth="1"/>
    <col min="5" max="5" width="14.1796875" style="62" customWidth="1"/>
    <col min="6" max="6" width="8.7265625" style="62" customWidth="1"/>
    <col min="7" max="7" width="15.08984375" style="62" customWidth="1"/>
    <col min="8" max="8" width="25.08984375" style="62" bestFit="1" customWidth="1"/>
    <col min="9" max="9" width="9.36328125" style="62" bestFit="1" customWidth="1"/>
    <col min="10" max="10" width="8" style="62" bestFit="1" customWidth="1"/>
    <col min="11" max="11" width="23.36328125" style="62" customWidth="1"/>
    <col min="12" max="12" width="66.36328125" style="62" customWidth="1"/>
    <col min="13" max="13" width="17.36328125" style="62" customWidth="1"/>
    <col min="14" max="19" width="15.6328125" style="62" customWidth="1"/>
    <col min="20" max="21" width="9.36328125" style="62" customWidth="1"/>
    <col min="22" max="22" width="7.08984375" style="62"/>
    <col min="23" max="23" width="7.36328125" style="62" bestFit="1" customWidth="1"/>
    <col min="24" max="16384" width="7.08984375" style="62"/>
  </cols>
  <sheetData>
    <row r="5" spans="3:15" ht="14.5" x14ac:dyDescent="0.35">
      <c r="K5" s="66"/>
    </row>
    <row r="7" spans="3:15" x14ac:dyDescent="0.35">
      <c r="C7" s="81"/>
    </row>
    <row r="8" spans="3:15" x14ac:dyDescent="0.35">
      <c r="C8" s="81"/>
    </row>
    <row r="9" spans="3:15" ht="15" customHeight="1" x14ac:dyDescent="0.35">
      <c r="C9" s="98" t="s">
        <v>0</v>
      </c>
      <c r="D9" s="164">
        <f>VLOOKUP(Contrato_N°,BASE5,9,0)</f>
        <v>52933208</v>
      </c>
      <c r="E9" s="164"/>
      <c r="F9" s="98" t="s">
        <v>1</v>
      </c>
      <c r="G9" s="114">
        <f>IFERROR(VLOOKUP(Contrato_N°,BASE5,10,0),"No Encontrado")</f>
        <v>8</v>
      </c>
      <c r="I9" s="82"/>
      <c r="J9" s="82"/>
      <c r="M9" s="83"/>
      <c r="O9" s="83"/>
    </row>
    <row r="10" spans="3:15" ht="15" customHeight="1" x14ac:dyDescent="0.35">
      <c r="C10" s="98" t="s">
        <v>2</v>
      </c>
      <c r="D10" s="164" t="str">
        <f>VLOOKUP(Contrato_N°,BASE5,7,0)</f>
        <v>DIANA MILENA HERNANDEZ THIRIAT</v>
      </c>
      <c r="E10" s="164"/>
    </row>
    <row r="11" spans="3:15" ht="12.75" customHeight="1" x14ac:dyDescent="0.35">
      <c r="C11" s="98" t="s">
        <v>3</v>
      </c>
      <c r="D11" s="20" t="str">
        <f>HYPERLINK("https://portal.paco.gov.co/index.php?pagina=contratista&amp;identificacion="&amp;SUBSTITUTE(ID_Contratista,",","")&amp;"&amp;tipo=1","Ir a Paco Contratista")</f>
        <v>Ir a Paco Contratista</v>
      </c>
    </row>
    <row r="17" spans="3:9" x14ac:dyDescent="0.35">
      <c r="C17" s="98" t="s">
        <v>4</v>
      </c>
      <c r="D17" s="169">
        <v>522</v>
      </c>
      <c r="E17" s="169"/>
      <c r="F17" s="112"/>
      <c r="G17" s="112"/>
      <c r="H17" s="112"/>
      <c r="I17" s="112"/>
    </row>
    <row r="18" spans="3:9" ht="15" hidden="1" customHeight="1" x14ac:dyDescent="0.35">
      <c r="C18" s="98" t="s">
        <v>5</v>
      </c>
      <c r="D18" s="169">
        <f>IF(Fecha_Inicio=""," ",Fecha_Inicio)</f>
        <v>45058</v>
      </c>
      <c r="E18" s="169"/>
      <c r="F18" s="112"/>
      <c r="G18" s="112"/>
      <c r="H18" s="112"/>
      <c r="I18" s="112"/>
    </row>
    <row r="19" spans="3:9" ht="14.25" customHeight="1" x14ac:dyDescent="0.35">
      <c r="C19" s="98" t="s">
        <v>6</v>
      </c>
      <c r="D19" s="165">
        <f>VLOOKUP(Contrato_N°,BASE5,16,0)</f>
        <v>45058</v>
      </c>
      <c r="E19" s="165"/>
      <c r="F19" s="112"/>
      <c r="G19" s="112"/>
      <c r="H19" s="112"/>
      <c r="I19" s="112"/>
    </row>
    <row r="20" spans="3:9" x14ac:dyDescent="0.35">
      <c r="C20" s="98" t="s">
        <v>7</v>
      </c>
      <c r="D20" s="165">
        <f>VLOOKUP(Contrato_N°,BASE5,19,0)</f>
        <v>45291</v>
      </c>
      <c r="E20" s="165"/>
      <c r="F20" s="112"/>
      <c r="G20" s="112"/>
      <c r="H20" s="112"/>
      <c r="I20" s="112"/>
    </row>
    <row r="21" spans="3:9" ht="15" customHeight="1" x14ac:dyDescent="0.35">
      <c r="C21" s="97"/>
      <c r="D21" s="166" t="str">
        <f>VLOOKUP(Contrato_N°,BASE5,21,0)</f>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
      <c r="E21" s="167"/>
      <c r="F21" s="167"/>
      <c r="G21" s="167"/>
      <c r="H21" s="167"/>
      <c r="I21" s="167"/>
    </row>
    <row r="22" spans="3:9" ht="15" customHeight="1" x14ac:dyDescent="0.35">
      <c r="C22" s="157" t="s">
        <v>8</v>
      </c>
      <c r="D22" s="168"/>
      <c r="E22" s="168"/>
      <c r="F22" s="168"/>
      <c r="G22" s="168"/>
      <c r="H22" s="168"/>
      <c r="I22" s="168"/>
    </row>
    <row r="23" spans="3:9" ht="15" customHeight="1" x14ac:dyDescent="0.35">
      <c r="C23" s="157"/>
      <c r="D23" s="168"/>
      <c r="E23" s="168"/>
      <c r="F23" s="168"/>
      <c r="G23" s="168"/>
      <c r="H23" s="168"/>
      <c r="I23" s="168"/>
    </row>
    <row r="24" spans="3:9" ht="15" customHeight="1" x14ac:dyDescent="0.35">
      <c r="C24" s="97"/>
      <c r="D24" s="168"/>
      <c r="E24" s="168"/>
      <c r="F24" s="168"/>
      <c r="G24" s="168"/>
      <c r="H24" s="168"/>
      <c r="I24" s="168"/>
    </row>
    <row r="25" spans="3:9" ht="8.15" customHeight="1" x14ac:dyDescent="0.35">
      <c r="C25" s="97"/>
      <c r="D25" s="168"/>
      <c r="E25" s="168"/>
      <c r="F25" s="168"/>
      <c r="G25" s="168"/>
      <c r="H25" s="168"/>
      <c r="I25" s="168"/>
    </row>
    <row r="26" spans="3:9" ht="15" hidden="1" customHeight="1" x14ac:dyDescent="0.35">
      <c r="C26" s="97"/>
      <c r="D26" s="168"/>
      <c r="E26" s="168"/>
      <c r="F26" s="168"/>
      <c r="G26" s="168"/>
      <c r="H26" s="168"/>
      <c r="I26" s="168"/>
    </row>
    <row r="27" spans="3:9" ht="16.399999999999999" customHeight="1" x14ac:dyDescent="0.35">
      <c r="C27" s="157" t="s">
        <v>93</v>
      </c>
      <c r="D27" s="158" t="str">
        <f>VLOOKUP(Contrato_N°,BASE5,22,0)</f>
        <v>1. Verificar el análisis del sector y el estudio de mercado presentado por las áreas requirentes y proponer los ajustes a que haya lugar, de conformidad con la normatividad aplicable. 2. Establecer los indicadores financieros de los diferentes procesos de contratación. 3. Hacer parte de los comités evaluadores, realizando la evaluación de requisitos habilitantes financieros de los procesos de contratación. 4. Asistir y participar en las reuniones, sesiones de los comités internos y en las audiencias públicas relacionadas con los procesos de contratación que adelante el Grupo de Gestión de Contratación, o aquellos en los que le sea requerido por el supervisor del contrato. 5. Asesorar al Grupo de Gestión de Contratación en todas sus tareas de orden presupuestal y financiero, incluyendo la elaboración de los informes de gestión y los análisis comparativos o estadísticos que sean requeridos con el fin de establecer y evaluar los resultados del grupo. 6. Realizar seguimiento y monitoreo a la ejecución presupuestal del Plan Anual de Adquisiciones, así como presentar los reportes derivados del seguimiento cuando así le sean requeridos. 7. Realizar el cargue de las modificaciones al Plan Anual de Adquisiciones, verificando la adecuación de las mismas, frente a los lineamientos expedidos por Colombia Compra Eficiente o la autoridad correspondiente. 8. Revisar en la plataforma del SECOP II, el aspecto financiero de los documentos soporte de los procesos adelantados por el Grupo de Gestión de Contratación. 9. Apoyar en actividades de implementación de los instrumentos de planeación, seguimiento y evaluación en el marco del Sistema Integrado de Gestión Institucional –SIGI. 10. Participar en la elaboración, ajuste o actualización de la formulación de los planes de acción y formulación de indicadores del Grupo de Gestión de Contratación. 11. Realizar seguimiento y reporte a los indicadores de gestión y plan de acción de la dependencia. 12. Reportar los avances de los planes de acción del Grupo de Gestión de Contratación</v>
      </c>
      <c r="E27" s="158"/>
      <c r="F27" s="158"/>
      <c r="G27" s="158"/>
      <c r="H27" s="158"/>
      <c r="I27" s="158"/>
    </row>
    <row r="28" spans="3:9" ht="16.399999999999999" customHeight="1" x14ac:dyDescent="0.35">
      <c r="C28" s="157"/>
      <c r="D28" s="159"/>
      <c r="E28" s="159"/>
      <c r="F28" s="159"/>
      <c r="G28" s="159"/>
      <c r="H28" s="159"/>
      <c r="I28" s="159"/>
    </row>
    <row r="29" spans="3:9" ht="16.399999999999999" customHeight="1" x14ac:dyDescent="0.35">
      <c r="C29" s="97"/>
      <c r="D29" s="159"/>
      <c r="E29" s="159"/>
      <c r="F29" s="159"/>
      <c r="G29" s="159"/>
      <c r="H29" s="159"/>
      <c r="I29" s="159"/>
    </row>
    <row r="30" spans="3:9" ht="16.399999999999999" customHeight="1" x14ac:dyDescent="0.35">
      <c r="C30" s="97"/>
      <c r="D30" s="159"/>
      <c r="E30" s="159"/>
      <c r="F30" s="159"/>
      <c r="G30" s="159"/>
      <c r="H30" s="159"/>
      <c r="I30" s="159"/>
    </row>
    <row r="31" spans="3:9" ht="16.399999999999999" customHeight="1" x14ac:dyDescent="0.35">
      <c r="C31" s="97"/>
      <c r="D31" s="159"/>
      <c r="E31" s="159"/>
      <c r="F31" s="159"/>
      <c r="G31" s="159"/>
      <c r="H31" s="159"/>
      <c r="I31" s="159"/>
    </row>
    <row r="32" spans="3:9" ht="16.399999999999999" customHeight="1" x14ac:dyDescent="0.3">
      <c r="C32" s="15"/>
      <c r="D32" s="84"/>
      <c r="E32" s="84"/>
      <c r="F32" s="84"/>
      <c r="G32" s="84"/>
      <c r="H32" s="84"/>
      <c r="I32" s="84"/>
    </row>
    <row r="33" spans="3:11" ht="15" customHeight="1" x14ac:dyDescent="0.3">
      <c r="C33" s="15"/>
      <c r="D33" s="84"/>
      <c r="E33" s="84"/>
      <c r="F33" s="84"/>
      <c r="G33" s="84"/>
      <c r="H33" s="84"/>
      <c r="I33" s="84"/>
    </row>
    <row r="34" spans="3:11" ht="14" x14ac:dyDescent="0.3">
      <c r="D34" s="84"/>
      <c r="E34" s="84"/>
      <c r="F34" s="84"/>
      <c r="G34" s="84"/>
      <c r="H34" s="84"/>
      <c r="I34" s="84"/>
    </row>
    <row r="35" spans="3:11" ht="15.75" customHeight="1" x14ac:dyDescent="0.35">
      <c r="C35" s="68" t="s">
        <v>9</v>
      </c>
      <c r="D35" s="115">
        <f>VLOOKUP(Contrato_N°,BASE5,25,0)</f>
        <v>64000000</v>
      </c>
      <c r="F35" s="68"/>
    </row>
    <row r="36" spans="3:11" ht="15" customHeight="1" x14ac:dyDescent="0.35">
      <c r="C36" s="68" t="s">
        <v>10</v>
      </c>
      <c r="D36" s="18">
        <v>0</v>
      </c>
      <c r="F36" s="68"/>
    </row>
    <row r="37" spans="3:11" ht="15" customHeight="1" x14ac:dyDescent="0.35">
      <c r="C37" s="68" t="s">
        <v>11</v>
      </c>
      <c r="D37" s="18">
        <v>0</v>
      </c>
    </row>
    <row r="38" spans="3:11" ht="15.75" customHeight="1" x14ac:dyDescent="0.35">
      <c r="C38" s="68" t="s">
        <v>12</v>
      </c>
      <c r="D38" s="99">
        <f>IF(D35+D36-D37&gt;0,D35+D36-D37,0)</f>
        <v>64000000</v>
      </c>
    </row>
    <row r="39" spans="3:11" ht="15.75" customHeight="1" x14ac:dyDescent="0.35">
      <c r="C39" s="68" t="s">
        <v>13</v>
      </c>
      <c r="D39" s="85">
        <v>32000000</v>
      </c>
      <c r="E39" s="86" t="s">
        <v>14</v>
      </c>
    </row>
    <row r="40" spans="3:11" ht="15.75" customHeight="1" x14ac:dyDescent="0.35">
      <c r="C40" s="68" t="s">
        <v>15</v>
      </c>
      <c r="D40" s="115">
        <f>VLOOKUP(Contrato_N°,BASE5,37,0)</f>
        <v>8000000</v>
      </c>
      <c r="E40" s="86"/>
    </row>
    <row r="41" spans="3:11" ht="15.75" customHeight="1" x14ac:dyDescent="0.35">
      <c r="C41" s="68" t="s">
        <v>16</v>
      </c>
      <c r="D41" s="85">
        <f>IF(D38=" "," ",D38-D39-D40)</f>
        <v>24000000</v>
      </c>
    </row>
    <row r="42" spans="3:11" x14ac:dyDescent="0.35">
      <c r="C42" s="68" t="s">
        <v>17</v>
      </c>
      <c r="D42" s="113">
        <f>IFERROR((D39/D38)," ")</f>
        <v>0.5</v>
      </c>
    </row>
    <row r="44" spans="3:11" ht="31.5" customHeight="1" x14ac:dyDescent="0.35"/>
    <row r="47" spans="3:11" ht="15" customHeight="1" thickBot="1" x14ac:dyDescent="0.35">
      <c r="C47" s="87" t="s">
        <v>18</v>
      </c>
      <c r="D47" s="19" t="s">
        <v>19</v>
      </c>
      <c r="E47" s="84"/>
      <c r="F47" s="88" t="s">
        <v>20</v>
      </c>
      <c r="G47" s="89"/>
      <c r="H47" s="89"/>
      <c r="K47" s="84"/>
    </row>
    <row r="48" spans="3:11" ht="15" customHeight="1" x14ac:dyDescent="0.3">
      <c r="C48" s="84"/>
      <c r="D48" s="84"/>
      <c r="E48" s="84"/>
      <c r="F48" s="160" t="s">
        <v>21</v>
      </c>
      <c r="G48" s="160"/>
      <c r="H48" s="160"/>
      <c r="K48" s="84"/>
    </row>
    <row r="49" spans="3:11" ht="15" customHeight="1" x14ac:dyDescent="0.3">
      <c r="C49" s="68" t="str">
        <f>IF(D47="Sí","Valor (sin IVA)","Valor Honorarios")</f>
        <v>Valor Honorarios</v>
      </c>
      <c r="D49" s="115">
        <f>VLOOKUP(Contrato_N°,BASE5,37,0)</f>
        <v>8000000</v>
      </c>
      <c r="F49" s="161"/>
      <c r="G49" s="161"/>
      <c r="H49" s="161"/>
      <c r="K49" s="84"/>
    </row>
    <row r="50" spans="3:11" ht="15" customHeight="1" x14ac:dyDescent="0.3">
      <c r="C50" s="90" t="str">
        <f>IF(D47="Sí","Incluir el valor de IVA "," ")</f>
        <v xml:space="preserve"> </v>
      </c>
      <c r="D50" s="91">
        <f>IF(D47="Sí",(D49*19%),0)</f>
        <v>0</v>
      </c>
      <c r="E50" s="92" t="str">
        <f>IF(C50=" "," ",D50/D49)</f>
        <v xml:space="preserve"> </v>
      </c>
      <c r="F50" s="161"/>
      <c r="G50" s="161"/>
      <c r="H50" s="161"/>
      <c r="K50" s="84"/>
    </row>
    <row r="51" spans="3:11" ht="15" customHeight="1" x14ac:dyDescent="0.3">
      <c r="C51" s="68" t="s">
        <v>22</v>
      </c>
      <c r="D51" s="18">
        <v>3500000</v>
      </c>
      <c r="F51" s="161"/>
      <c r="G51" s="161"/>
      <c r="H51" s="161"/>
      <c r="K51" s="84"/>
    </row>
    <row r="52" spans="3:11" ht="14" x14ac:dyDescent="0.3">
      <c r="F52" s="161"/>
      <c r="G52" s="161"/>
      <c r="H52" s="161"/>
      <c r="K52" s="84"/>
    </row>
    <row r="53" spans="3:11" ht="15" customHeight="1" x14ac:dyDescent="0.3">
      <c r="C53" s="93" t="str">
        <f>IF(D47="Sí","Diligenciar Nº Factura"," ")</f>
        <v xml:space="preserve"> </v>
      </c>
      <c r="D53" s="84"/>
      <c r="E53" s="84"/>
      <c r="K53" s="84"/>
    </row>
    <row r="54" spans="3:11" ht="15" customHeight="1" x14ac:dyDescent="0.3">
      <c r="C54" s="93" t="str">
        <f>IF(D47="Sí","Diligenciar Fecha de la Factura"," ")</f>
        <v xml:space="preserve"> </v>
      </c>
      <c r="D54" s="94"/>
      <c r="E54" s="84"/>
      <c r="K54" s="84"/>
    </row>
    <row r="55" spans="3:11" ht="14" x14ac:dyDescent="0.3">
      <c r="K55" s="84"/>
    </row>
    <row r="56" spans="3:11" ht="14" x14ac:dyDescent="0.3">
      <c r="K56" s="84"/>
    </row>
    <row r="57" spans="3:11" ht="14" x14ac:dyDescent="0.3">
      <c r="K57" s="84"/>
    </row>
    <row r="58" spans="3:11" ht="14.25" customHeight="1" x14ac:dyDescent="0.35">
      <c r="C58" s="98" t="s">
        <v>23</v>
      </c>
      <c r="D58" s="60" t="s">
        <v>24</v>
      </c>
    </row>
    <row r="59" spans="3:11" ht="14.25" customHeight="1" x14ac:dyDescent="0.35">
      <c r="C59" s="98" t="s">
        <v>25</v>
      </c>
      <c r="D59" s="17" t="s">
        <v>26</v>
      </c>
      <c r="E59" s="95"/>
    </row>
    <row r="60" spans="3:11" ht="14.25" customHeight="1" x14ac:dyDescent="0.35">
      <c r="C60" s="98" t="s">
        <v>27</v>
      </c>
      <c r="D60" s="59">
        <v>45121</v>
      </c>
      <c r="E60" s="95"/>
    </row>
    <row r="61" spans="3:11" ht="14.25" customHeight="1" x14ac:dyDescent="0.35">
      <c r="C61" s="98" t="s">
        <v>28</v>
      </c>
      <c r="D61" s="16">
        <v>403700</v>
      </c>
    </row>
    <row r="62" spans="3:11" ht="14.25" customHeight="1" x14ac:dyDescent="0.35">
      <c r="C62" s="98" t="s">
        <v>29</v>
      </c>
      <c r="D62" s="16">
        <v>516800</v>
      </c>
    </row>
    <row r="63" spans="3:11" ht="14.25" customHeight="1" x14ac:dyDescent="0.35">
      <c r="C63" s="98" t="s">
        <v>30</v>
      </c>
      <c r="D63" s="16">
        <v>17000</v>
      </c>
    </row>
    <row r="64" spans="3:11" ht="14.25" customHeight="1" x14ac:dyDescent="0.35">
      <c r="C64" s="98" t="s">
        <v>31</v>
      </c>
      <c r="D64" s="96">
        <f>SUM(D61:D63)</f>
        <v>937500</v>
      </c>
    </row>
    <row r="68" spans="3:23" x14ac:dyDescent="0.3">
      <c r="C68" s="79"/>
      <c r="D68" s="79"/>
    </row>
    <row r="69" spans="3:23" ht="14.25" customHeight="1" x14ac:dyDescent="0.35">
      <c r="C69" s="98" t="s">
        <v>2</v>
      </c>
      <c r="D69" s="162" t="str">
        <f>VLOOKUP(Contrato_N°,BASE5,61,0)</f>
        <v>AURA MARIA GOMEZ DE LOS RIOS-ESPERANZA RODRIGUEZ ROLDAN RAD 20236400046153 A PARTIR DEL 24 DE JULIO AL 14 DE AGOSTO</v>
      </c>
      <c r="E69" s="162"/>
    </row>
    <row r="70" spans="3:23" ht="14.25" customHeight="1" x14ac:dyDescent="0.3">
      <c r="C70" s="98" t="s">
        <v>0</v>
      </c>
      <c r="D70" s="162">
        <f>VLOOKUP(Contrato_N°,BASE5,63,0)</f>
        <v>43262525</v>
      </c>
      <c r="E70" s="162"/>
      <c r="H70" s="79"/>
      <c r="I70" s="65"/>
      <c r="N70" s="79"/>
      <c r="O70" s="79"/>
      <c r="P70" s="79"/>
      <c r="Q70" s="79"/>
      <c r="R70" s="79"/>
      <c r="S70" s="79"/>
      <c r="T70" s="79"/>
      <c r="U70" s="79"/>
      <c r="V70" s="79"/>
      <c r="W70" s="79"/>
    </row>
    <row r="71" spans="3:23" ht="14.25" customHeight="1" x14ac:dyDescent="0.3">
      <c r="C71" s="98" t="s">
        <v>32</v>
      </c>
      <c r="D71" s="162" t="str">
        <f>VLOOKUP(Contrato_N°,BASE5,65,0)</f>
        <v>COORDINADOR</v>
      </c>
      <c r="E71" s="162"/>
      <c r="F71" s="79"/>
      <c r="G71" s="79"/>
      <c r="H71" s="79"/>
      <c r="L71" s="74"/>
      <c r="N71" s="79"/>
      <c r="O71" s="79"/>
      <c r="P71" s="79"/>
      <c r="Q71" s="79"/>
      <c r="R71" s="79"/>
      <c r="S71" s="79"/>
      <c r="T71" s="79"/>
      <c r="U71" s="79"/>
      <c r="V71" s="79"/>
      <c r="W71" s="79"/>
    </row>
    <row r="72" spans="3:23" ht="14.25" customHeight="1" x14ac:dyDescent="0.3">
      <c r="C72" s="116" t="s">
        <v>34</v>
      </c>
      <c r="D72" s="163">
        <v>45134</v>
      </c>
      <c r="E72" s="163"/>
      <c r="F72" s="79"/>
      <c r="G72" s="79"/>
      <c r="H72" s="79"/>
      <c r="N72" s="79"/>
      <c r="O72" s="79"/>
      <c r="P72" s="79"/>
      <c r="Q72" s="79"/>
      <c r="R72" s="79"/>
      <c r="S72" s="79"/>
      <c r="T72" s="79"/>
      <c r="U72" s="79"/>
      <c r="V72" s="79"/>
      <c r="W72" s="79"/>
    </row>
    <row r="73" spans="3:23" ht="17.25" customHeight="1" x14ac:dyDescent="0.3">
      <c r="C73" s="98" t="s">
        <v>33</v>
      </c>
      <c r="D73" s="162" t="str">
        <f>VLOOKUP(Contrato_N°,BASE5,64,0)</f>
        <v>GRUPO DE GESTION DE CONTRATACION</v>
      </c>
      <c r="E73" s="162"/>
      <c r="F73" s="79"/>
      <c r="G73" s="79"/>
      <c r="H73" s="79"/>
      <c r="N73" s="79"/>
      <c r="O73" s="79"/>
      <c r="P73" s="79"/>
      <c r="Q73" s="79"/>
      <c r="R73" s="79"/>
      <c r="S73" s="79"/>
      <c r="T73" s="79"/>
      <c r="U73" s="79"/>
      <c r="V73" s="79"/>
      <c r="W73" s="79"/>
    </row>
    <row r="74" spans="3:23" ht="12.75" customHeight="1" x14ac:dyDescent="0.3">
      <c r="C74" s="98" t="s">
        <v>35</v>
      </c>
      <c r="D74" s="16" t="s">
        <v>36</v>
      </c>
      <c r="E74" s="16"/>
      <c r="F74" s="79"/>
      <c r="G74" s="79"/>
      <c r="H74" s="79"/>
      <c r="N74" s="79"/>
      <c r="O74" s="79"/>
      <c r="P74" s="79"/>
      <c r="Q74" s="79"/>
      <c r="R74" s="79"/>
      <c r="S74" s="79"/>
      <c r="T74" s="79"/>
      <c r="U74" s="79"/>
      <c r="V74" s="79"/>
      <c r="W74" s="79"/>
    </row>
    <row r="75" spans="3:23" ht="2.9" hidden="1" customHeight="1" x14ac:dyDescent="0.3">
      <c r="C75" s="79"/>
      <c r="D75" s="79"/>
      <c r="E75" s="79"/>
    </row>
    <row r="76" spans="3:23" ht="17.25" hidden="1" customHeight="1" x14ac:dyDescent="0.3">
      <c r="C76" s="79"/>
      <c r="D76" s="79"/>
    </row>
    <row r="77" spans="3:23" ht="2.9" hidden="1" customHeight="1" x14ac:dyDescent="0.3">
      <c r="C77" s="79"/>
      <c r="D77" s="79"/>
    </row>
    <row r="78" spans="3:23" ht="17.25" hidden="1" customHeight="1" x14ac:dyDescent="0.3">
      <c r="C78" s="79"/>
      <c r="D78" s="79"/>
    </row>
    <row r="79" spans="3:23" ht="2.9" hidden="1" customHeight="1" x14ac:dyDescent="0.3">
      <c r="C79" s="79"/>
      <c r="D79" s="79"/>
    </row>
    <row r="80" spans="3:23" ht="17.25" hidden="1" customHeight="1" x14ac:dyDescent="0.3">
      <c r="C80" s="79"/>
      <c r="D80" s="79"/>
    </row>
    <row r="81" spans="3:4" ht="2.9" hidden="1" customHeight="1" x14ac:dyDescent="0.3">
      <c r="C81" s="79"/>
      <c r="D81" s="79"/>
    </row>
    <row r="82" spans="3:4" ht="17.25" hidden="1" customHeight="1" x14ac:dyDescent="0.3">
      <c r="C82" s="79"/>
      <c r="D82" s="79"/>
    </row>
    <row r="83" spans="3:4" ht="2.9" customHeight="1" x14ac:dyDescent="0.3">
      <c r="C83" s="79"/>
      <c r="D83" s="79"/>
    </row>
    <row r="84" spans="3:4" x14ac:dyDescent="0.3">
      <c r="C84" s="79"/>
      <c r="D84" s="79"/>
    </row>
  </sheetData>
  <sheetProtection sheet="1" objects="1" scenarios="1"/>
  <dataConsolidate/>
  <mergeCells count="16">
    <mergeCell ref="C22:C23"/>
    <mergeCell ref="D19:E19"/>
    <mergeCell ref="D20:E20"/>
    <mergeCell ref="D21:I26"/>
    <mergeCell ref="D17:E17"/>
    <mergeCell ref="D18:E18"/>
    <mergeCell ref="D71:E71"/>
    <mergeCell ref="D73:E73"/>
    <mergeCell ref="D72:E72"/>
    <mergeCell ref="D9:E9"/>
    <mergeCell ref="D10:E10"/>
    <mergeCell ref="C27:C28"/>
    <mergeCell ref="D27:I31"/>
    <mergeCell ref="F48:H52"/>
    <mergeCell ref="D69:E69"/>
    <mergeCell ref="D70:E70"/>
  </mergeCells>
  <conditionalFormatting sqref="C50">
    <cfRule type="containsText" dxfId="5" priority="4" operator="containsText" text="Incluir el valor de IVA">
      <formula>NOT(ISERROR(SEARCH("Incluir el valor de IVA",C50)))</formula>
    </cfRule>
  </conditionalFormatting>
  <conditionalFormatting sqref="C53:D54">
    <cfRule type="expression" dxfId="4" priority="1">
      <formula>$C53&lt;&gt;" "</formula>
    </cfRule>
  </conditionalFormatting>
  <conditionalFormatting sqref="D50">
    <cfRule type="cellIs" dxfId="3" priority="8" operator="equal">
      <formula>0</formula>
    </cfRule>
    <cfRule type="cellIs" dxfId="2" priority="9" operator="greaterThan">
      <formula>0</formula>
    </cfRule>
  </conditionalFormatting>
  <conditionalFormatting sqref="E53:E54">
    <cfRule type="cellIs" dxfId="1" priority="6" operator="equal">
      <formula>0</formula>
    </cfRule>
    <cfRule type="cellIs" dxfId="0" priority="7" operator="greaterThan">
      <formula>0</formula>
    </cfRule>
  </conditionalFormatting>
  <dataValidations xWindow="2168" yWindow="1345" count="8">
    <dataValidation type="list" allowBlank="1" showInputMessage="1" showErrorMessage="1" sqref="I70 G18:H18" xr:uid="{00000000-0002-0000-0100-000002000000}">
      <formula1>"2020,2019,2018,2017,2016,2015,2014,2013,2012,2011,2010,2009,2008,2007,2006,2005"</formula1>
    </dataValidation>
    <dataValidation type="list" allowBlank="1" showInputMessage="1" showErrorMessage="1" sqref="D59" xr:uid="{00000000-0002-0000-0100-000003000000}">
      <formula1>"Enero,Febrero,Marzo,Abril,Mayo,Junio,Julio,Agosto,Septiembre,Octubre,Noviembre,Diciembre"</formula1>
    </dataValidation>
    <dataValidation type="list" allowBlank="1" showInputMessage="1" showErrorMessage="1" sqref="D54" xr:uid="{00000000-0002-0000-0100-000006000000}">
      <formula1>Fechas</formula1>
    </dataValidation>
    <dataValidation type="list" allowBlank="1" showInputMessage="1" showErrorMessage="1" sqref="I74 D60:E60" xr:uid="{00000000-0002-0000-0100-00000A000000}">
      <formula1>#REF!</formula1>
    </dataValidation>
    <dataValidation type="list" allowBlank="1" showInputMessage="1" showErrorMessage="1" error="Seleccionar de la lista desplegable" sqref="E20" xr:uid="{00000000-0002-0000-0100-00000C000000}">
      <formula1>Fechas</formula1>
    </dataValidation>
    <dataValidation type="list" allowBlank="1" showInputMessage="1" showErrorMessage="1" sqref="D47" xr:uid="{00000000-0002-0000-0100-000010000000}">
      <formula1>"Sí,No"</formula1>
    </dataValidation>
    <dataValidation allowBlank="1" showInputMessage="1" showErrorMessage="1" promptTitle="EJEMPLO" prompt="Primer pago, correspondiente a los honorarios del mes de enero de 2023." sqref="I48:J52 F48" xr:uid="{00000000-0002-0000-0100-000011000000}"/>
    <dataValidation type="list" allowBlank="1" showDropDown="1" showInputMessage="1" showErrorMessage="1" sqref="D72:E72" xr:uid="{3B52DB3F-38FD-405E-84C5-3BE5E8BAF165}">
      <formula1>Fechas</formula1>
    </dataValidation>
  </dataValidations>
  <hyperlinks>
    <hyperlink ref="D74" r:id="rId1" xr:uid="{53F4DE13-0D8C-4A9F-AE3F-281A5B543DA0}"/>
  </hyperlinks>
  <pageMargins left="0.70866141732283472" right="0.70866141732283472" top="0.74803149606299213" bottom="0.74803149606299213" header="0.31496062992125984" footer="0.31496062992125984"/>
  <pageSetup scale="45" fitToHeight="2"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92D050"/>
    <pageSetUpPr fitToPage="1"/>
  </sheetPr>
  <dimension ref="C2:X107"/>
  <sheetViews>
    <sheetView showGridLines="0" zoomScaleNormal="100" zoomScaleSheetLayoutView="100" zoomScalePageLayoutView="80" workbookViewId="0">
      <selection activeCell="U28" sqref="U28:V31"/>
    </sheetView>
  </sheetViews>
  <sheetFormatPr baseColWidth="10" defaultColWidth="11.36328125" defaultRowHeight="13" x14ac:dyDescent="0.35"/>
  <cols>
    <col min="1" max="1" width="4.6328125" style="62" customWidth="1"/>
    <col min="2" max="2" width="1.6328125" style="62" customWidth="1"/>
    <col min="3" max="3" width="7" style="62" customWidth="1"/>
    <col min="4" max="4" width="6" style="62" customWidth="1"/>
    <col min="5" max="5" width="7" style="62" customWidth="1"/>
    <col min="6" max="7" width="8" style="62" customWidth="1"/>
    <col min="8" max="8" width="10.6328125" style="62" bestFit="1" customWidth="1"/>
    <col min="9" max="9" width="7" style="62" customWidth="1"/>
    <col min="10" max="10" width="5.08984375" style="62" customWidth="1"/>
    <col min="11" max="11" width="6" style="62" customWidth="1"/>
    <col min="12" max="13" width="8" style="62" customWidth="1"/>
    <col min="14" max="14" width="6.6328125" style="62" customWidth="1"/>
    <col min="15" max="16" width="8" style="62" customWidth="1"/>
    <col min="17" max="17" width="7" style="62" customWidth="1"/>
    <col min="18" max="19" width="8" style="62" customWidth="1"/>
    <col min="20" max="20" width="5.6328125" style="62" customWidth="1"/>
    <col min="21" max="23" width="8" style="62" customWidth="1"/>
    <col min="24" max="24" width="1.6328125" style="62" customWidth="1"/>
    <col min="25" max="16384" width="11.36328125" style="62"/>
  </cols>
  <sheetData>
    <row r="2" spans="3:23" ht="8.25" customHeight="1" x14ac:dyDescent="0.35"/>
    <row r="3" spans="3:23" ht="8.25" customHeight="1" x14ac:dyDescent="0.35"/>
    <row r="4" spans="3:23" ht="8.25" customHeight="1" x14ac:dyDescent="0.35"/>
    <row r="6" spans="3:23" ht="12.75" customHeight="1" x14ac:dyDescent="0.35"/>
    <row r="7" spans="3:23" ht="12.75" customHeight="1" x14ac:dyDescent="0.35">
      <c r="F7" s="176">
        <f>IF(Contrato_N°="","Falta Información",Contrato_N°)</f>
        <v>522</v>
      </c>
      <c r="G7" s="176"/>
      <c r="H7" s="176"/>
      <c r="I7" s="176"/>
      <c r="K7" s="174">
        <f>IF(Contrato_Año="","Falta Información",Contrato_Año)</f>
        <v>45058</v>
      </c>
      <c r="L7" s="174"/>
      <c r="N7" s="172">
        <f>IF(Fecha_Inicio=""," ",Fecha_Inicio)</f>
        <v>45058</v>
      </c>
      <c r="O7" s="172"/>
      <c r="P7" s="172"/>
      <c r="Q7" s="172"/>
      <c r="S7" s="172">
        <f>IF(Fecha_Fin=""," ",Fecha_Fin)</f>
        <v>45291</v>
      </c>
      <c r="T7" s="172"/>
      <c r="U7" s="172"/>
      <c r="V7" s="172"/>
    </row>
    <row r="8" spans="3:23" ht="6.75" customHeight="1" x14ac:dyDescent="0.35">
      <c r="F8" s="176"/>
      <c r="G8" s="176"/>
      <c r="H8" s="176"/>
      <c r="I8" s="176"/>
      <c r="K8" s="174"/>
      <c r="L8" s="174"/>
      <c r="N8" s="172"/>
      <c r="O8" s="172"/>
      <c r="P8" s="172"/>
      <c r="Q8" s="172"/>
      <c r="S8" s="172"/>
      <c r="T8" s="172"/>
      <c r="U8" s="172"/>
      <c r="V8" s="172"/>
    </row>
    <row r="9" spans="3:23" ht="12.75" customHeight="1" x14ac:dyDescent="0.35">
      <c r="F9" s="176"/>
      <c r="G9" s="176"/>
      <c r="H9" s="176"/>
      <c r="I9" s="176"/>
      <c r="K9" s="174"/>
      <c r="L9" s="174"/>
      <c r="N9" s="172"/>
      <c r="O9" s="172"/>
      <c r="P9" s="172"/>
      <c r="Q9" s="172"/>
      <c r="S9" s="172"/>
      <c r="T9" s="172"/>
      <c r="U9" s="172"/>
      <c r="V9" s="172"/>
    </row>
    <row r="10" spans="3:23" ht="6.75" customHeight="1" x14ac:dyDescent="0.35"/>
    <row r="12" spans="3:23" ht="20.25" customHeight="1" x14ac:dyDescent="0.35">
      <c r="D12" s="63"/>
      <c r="E12" s="63"/>
      <c r="F12" s="63"/>
      <c r="G12" s="63"/>
      <c r="H12" s="63"/>
      <c r="I12" s="63"/>
      <c r="J12" s="63"/>
      <c r="K12" s="63"/>
      <c r="L12" s="64"/>
    </row>
    <row r="13" spans="3:23" ht="20.25" customHeight="1" x14ac:dyDescent="0.35">
      <c r="C13" s="175" t="str">
        <f>IF(Objeto=0,"Falta Información",UPPER(Objeto))</f>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
      <c r="D13" s="175"/>
      <c r="E13" s="175"/>
      <c r="F13" s="175"/>
      <c r="G13" s="175"/>
      <c r="H13" s="175"/>
      <c r="I13" s="175"/>
      <c r="J13" s="175"/>
      <c r="K13" s="175"/>
      <c r="L13" s="175"/>
      <c r="M13" s="175"/>
      <c r="N13" s="175"/>
      <c r="O13" s="175"/>
      <c r="P13" s="175"/>
      <c r="Q13" s="175"/>
      <c r="R13" s="175"/>
      <c r="S13" s="175"/>
      <c r="T13" s="175"/>
      <c r="U13" s="175"/>
      <c r="V13" s="175"/>
      <c r="W13" s="175"/>
    </row>
    <row r="14" spans="3:23" ht="20.25" customHeight="1" x14ac:dyDescent="0.35">
      <c r="C14" s="175"/>
      <c r="D14" s="175"/>
      <c r="E14" s="175"/>
      <c r="F14" s="175"/>
      <c r="G14" s="175"/>
      <c r="H14" s="175"/>
      <c r="I14" s="175"/>
      <c r="J14" s="175"/>
      <c r="K14" s="175"/>
      <c r="L14" s="175"/>
      <c r="M14" s="175"/>
      <c r="N14" s="175"/>
      <c r="O14" s="175"/>
      <c r="P14" s="175"/>
      <c r="Q14" s="175"/>
      <c r="R14" s="175"/>
      <c r="S14" s="175"/>
      <c r="T14" s="175"/>
      <c r="U14" s="175"/>
      <c r="V14" s="175"/>
      <c r="W14" s="175"/>
    </row>
    <row r="15" spans="3:23" ht="20.25" customHeight="1" x14ac:dyDescent="0.35">
      <c r="C15" s="175"/>
      <c r="D15" s="175"/>
      <c r="E15" s="175"/>
      <c r="F15" s="175"/>
      <c r="G15" s="175"/>
      <c r="H15" s="175"/>
      <c r="I15" s="175"/>
      <c r="J15" s="175"/>
      <c r="K15" s="175"/>
      <c r="L15" s="175"/>
      <c r="M15" s="175"/>
      <c r="N15" s="175"/>
      <c r="O15" s="175"/>
      <c r="P15" s="175"/>
      <c r="Q15" s="175"/>
      <c r="R15" s="175"/>
      <c r="S15" s="175"/>
      <c r="T15" s="175"/>
      <c r="U15" s="175"/>
      <c r="V15" s="175"/>
      <c r="W15" s="175"/>
    </row>
    <row r="16" spans="3:23" ht="20.25" customHeight="1" x14ac:dyDescent="0.35">
      <c r="C16" s="175"/>
      <c r="D16" s="175"/>
      <c r="E16" s="175"/>
      <c r="F16" s="175"/>
      <c r="G16" s="175"/>
      <c r="H16" s="175"/>
      <c r="I16" s="175"/>
      <c r="J16" s="175"/>
      <c r="K16" s="175"/>
      <c r="L16" s="175"/>
      <c r="M16" s="175"/>
      <c r="N16" s="175"/>
      <c r="O16" s="175"/>
      <c r="P16" s="175"/>
      <c r="Q16" s="175"/>
      <c r="R16" s="175"/>
      <c r="S16" s="175"/>
      <c r="T16" s="175"/>
      <c r="U16" s="175"/>
      <c r="V16" s="175"/>
      <c r="W16" s="175"/>
    </row>
    <row r="17" spans="4:22" ht="5.25" customHeight="1" x14ac:dyDescent="0.35"/>
    <row r="19" spans="4:22" x14ac:dyDescent="0.35">
      <c r="D19" s="65"/>
      <c r="E19" s="65"/>
      <c r="F19" s="65"/>
    </row>
    <row r="21" spans="4:22" ht="16.5" customHeight="1" x14ac:dyDescent="0.35">
      <c r="D21" s="177">
        <f>IF(ID_Contratista=0,"Falta Información",ID_Contratista)</f>
        <v>52933208</v>
      </c>
      <c r="E21" s="177"/>
      <c r="F21" s="177"/>
      <c r="G21" s="177"/>
      <c r="H21" s="80">
        <f>NIT_DV</f>
        <v>8</v>
      </c>
      <c r="J21" s="173" t="str">
        <f>IF(Contratista=0,"Falta Información",UPPER(Contratista))</f>
        <v>DIANA MILENA HERNANDEZ THIRIAT</v>
      </c>
      <c r="K21" s="173"/>
      <c r="L21" s="173"/>
      <c r="M21" s="173"/>
      <c r="N21" s="173"/>
      <c r="O21" s="173"/>
      <c r="P21" s="173"/>
      <c r="Q21" s="173"/>
    </row>
    <row r="24" spans="4:22" ht="5.25" customHeight="1" x14ac:dyDescent="0.35"/>
    <row r="27" spans="4:22" ht="15.5" x14ac:dyDescent="0.35">
      <c r="D27" s="170">
        <f>Valor_Contrato_Inicial</f>
        <v>64000000</v>
      </c>
      <c r="E27" s="170"/>
      <c r="F27" s="170"/>
      <c r="H27" s="170">
        <f>Valor_Adiciones</f>
        <v>0</v>
      </c>
      <c r="I27" s="170"/>
      <c r="J27" s="170"/>
      <c r="L27" s="170">
        <f>Valor_Reducciones</f>
        <v>0</v>
      </c>
      <c r="M27" s="170"/>
      <c r="N27" s="170"/>
      <c r="P27" s="170">
        <f>Valor_total_Contrato</f>
        <v>64000000</v>
      </c>
      <c r="Q27" s="170"/>
      <c r="R27" s="170"/>
      <c r="S27" s="170"/>
    </row>
    <row r="28" spans="4:22" ht="4.4000000000000004" customHeight="1" x14ac:dyDescent="0.35">
      <c r="U28" s="171"/>
      <c r="V28" s="171"/>
    </row>
    <row r="29" spans="4:22" x14ac:dyDescent="0.35">
      <c r="U29" s="171"/>
      <c r="V29" s="171"/>
    </row>
    <row r="30" spans="4:22" x14ac:dyDescent="0.35">
      <c r="U30" s="171"/>
      <c r="V30" s="171"/>
    </row>
    <row r="31" spans="4:22" ht="15.5" x14ac:dyDescent="0.35">
      <c r="D31" s="170">
        <f>Total_Girado</f>
        <v>0</v>
      </c>
      <c r="E31" s="170"/>
      <c r="F31" s="170"/>
      <c r="H31" s="170">
        <f>Vr_Causado_NO</f>
        <v>0</v>
      </c>
      <c r="I31" s="170"/>
      <c r="J31" s="170"/>
      <c r="L31" s="170">
        <f>Total_Ejecutado</f>
        <v>32000000</v>
      </c>
      <c r="M31" s="170"/>
      <c r="N31" s="170"/>
      <c r="P31" s="170">
        <f>Disponible_Pagar</f>
        <v>24000000</v>
      </c>
      <c r="Q31" s="170"/>
      <c r="R31" s="170"/>
      <c r="S31" s="170"/>
      <c r="U31" s="171"/>
      <c r="V31" s="171"/>
    </row>
    <row r="33" spans="4:23" ht="14.5" x14ac:dyDescent="0.35">
      <c r="E33" s="66"/>
      <c r="F33" s="66"/>
      <c r="G33" s="66"/>
      <c r="H33" s="66"/>
      <c r="I33" s="66"/>
      <c r="J33" s="66"/>
      <c r="K33" s="66"/>
      <c r="L33" s="66"/>
      <c r="M33" s="66"/>
      <c r="N33" s="66"/>
      <c r="O33" s="66"/>
      <c r="P33" s="66"/>
      <c r="Q33" s="66"/>
      <c r="R33" s="66"/>
      <c r="S33" s="66"/>
      <c r="T33" s="66"/>
      <c r="U33" s="66"/>
      <c r="V33" s="66"/>
      <c r="W33" s="66"/>
    </row>
    <row r="35" spans="4:23" ht="15" customHeight="1" thickBot="1" x14ac:dyDescent="0.3">
      <c r="D35" s="67" t="e">
        <f>IF(#REF!=0," ",VLOOKUP(#REF!,#REF!,2,0))</f>
        <v>#REF!</v>
      </c>
      <c r="E35" s="67"/>
      <c r="F35" s="67"/>
      <c r="G35" s="67"/>
      <c r="H35" s="67"/>
      <c r="I35" s="67"/>
      <c r="J35" s="67"/>
      <c r="K35" s="67"/>
      <c r="L35" s="67"/>
      <c r="M35" s="67"/>
    </row>
    <row r="36" spans="4:23" ht="20.149999999999999" customHeight="1" thickBot="1" x14ac:dyDescent="0.4">
      <c r="D36" s="175" t="str">
        <f>IF(Concepto_1="","Falta Información",Concepto_1)</f>
        <v>PRIMER PAGO CORRESPONDIENTE A LOS HONORARIOS DEL MES DE NOVIEMBRE DE 2023</v>
      </c>
      <c r="E36" s="175"/>
      <c r="F36" s="175"/>
      <c r="G36" s="175"/>
      <c r="H36" s="175"/>
      <c r="I36" s="175"/>
      <c r="J36" s="175"/>
      <c r="K36" s="175"/>
      <c r="L36" s="175"/>
      <c r="M36" s="175"/>
      <c r="S36" s="66"/>
      <c r="T36" s="68" t="s">
        <v>37</v>
      </c>
      <c r="U36" s="181">
        <f>Datos!D49</f>
        <v>8000000</v>
      </c>
      <c r="V36" s="182"/>
      <c r="W36" s="183"/>
    </row>
    <row r="37" spans="4:23" ht="20.149999999999999" customHeight="1" thickBot="1" x14ac:dyDescent="0.4">
      <c r="D37" s="175"/>
      <c r="E37" s="175"/>
      <c r="F37" s="175"/>
      <c r="G37" s="175"/>
      <c r="H37" s="175"/>
      <c r="I37" s="175"/>
      <c r="J37" s="175"/>
      <c r="K37" s="175"/>
      <c r="L37" s="175"/>
      <c r="M37" s="175"/>
      <c r="N37" s="66"/>
      <c r="O37" s="188" t="str">
        <f>IF(Factura=0,"NO RESPONSABLE DE IVA",Factura)</f>
        <v>NO RESPONSABLE DE IVA</v>
      </c>
      <c r="P37" s="188"/>
      <c r="Q37" s="188"/>
      <c r="R37" s="188"/>
      <c r="T37" s="68" t="s">
        <v>38</v>
      </c>
      <c r="U37" s="181">
        <f>Datos!D50</f>
        <v>0</v>
      </c>
      <c r="V37" s="182"/>
      <c r="W37" s="183"/>
    </row>
    <row r="38" spans="4:23" ht="14.5" x14ac:dyDescent="0.35">
      <c r="D38" s="175"/>
      <c r="E38" s="175"/>
      <c r="F38" s="175"/>
      <c r="G38" s="175"/>
      <c r="H38" s="175"/>
      <c r="I38" s="175"/>
      <c r="J38" s="175"/>
      <c r="K38" s="175"/>
      <c r="L38" s="175"/>
      <c r="M38" s="175"/>
      <c r="S38" s="66"/>
    </row>
    <row r="39" spans="4:23" ht="20.149999999999999" customHeight="1" x14ac:dyDescent="0.35">
      <c r="D39" s="175"/>
      <c r="E39" s="175"/>
      <c r="F39" s="175"/>
      <c r="G39" s="175"/>
      <c r="H39" s="175"/>
      <c r="I39" s="175"/>
      <c r="J39" s="175"/>
      <c r="K39" s="175"/>
      <c r="L39" s="175"/>
      <c r="M39" s="175"/>
      <c r="O39" s="189" t="str">
        <f>IF(O37="NO RESPONSABLE DE IVA","No Aplica",Fecha_Fac)</f>
        <v>No Aplica</v>
      </c>
      <c r="P39" s="189"/>
      <c r="Q39" s="189"/>
      <c r="R39" s="189"/>
      <c r="T39" s="68" t="s">
        <v>39</v>
      </c>
      <c r="U39" s="184">
        <f>Vr_Pagar</f>
        <v>3500000</v>
      </c>
      <c r="V39" s="184"/>
      <c r="W39" s="184"/>
    </row>
    <row r="45" spans="4:23" ht="13.5" thickBot="1" x14ac:dyDescent="0.4"/>
    <row r="46" spans="4:23" ht="14.65" customHeight="1" thickBot="1" x14ac:dyDescent="0.4">
      <c r="H46" s="195" t="s">
        <v>87</v>
      </c>
      <c r="I46" s="196"/>
      <c r="J46" s="197"/>
      <c r="K46" s="195" t="s">
        <v>88</v>
      </c>
      <c r="L46" s="196"/>
      <c r="M46" s="197"/>
      <c r="N46" s="195" t="s">
        <v>89</v>
      </c>
      <c r="O46" s="196"/>
      <c r="P46" s="197"/>
      <c r="Q46" s="195" t="s">
        <v>90</v>
      </c>
      <c r="R46" s="196"/>
      <c r="S46" s="197"/>
    </row>
    <row r="47" spans="4:23" ht="14.65" customHeight="1" thickBot="1" x14ac:dyDescent="0.4">
      <c r="H47" s="198"/>
      <c r="I47" s="199"/>
      <c r="J47" s="200"/>
      <c r="K47" s="201"/>
      <c r="L47" s="202"/>
      <c r="M47" s="203"/>
      <c r="N47" s="204"/>
      <c r="O47" s="205"/>
      <c r="P47" s="206"/>
      <c r="Q47" s="201"/>
      <c r="R47" s="202"/>
      <c r="S47" s="203"/>
    </row>
    <row r="59" spans="4:24" ht="16.5" customHeight="1" thickBot="1" x14ac:dyDescent="0.4">
      <c r="P59" s="66"/>
      <c r="Q59" s="66"/>
      <c r="R59" s="66"/>
      <c r="S59" s="66"/>
      <c r="T59" s="66"/>
      <c r="U59" s="66"/>
      <c r="V59" s="66"/>
      <c r="W59" s="66"/>
      <c r="X59" s="66"/>
    </row>
    <row r="60" spans="4:24" ht="20.149999999999999" customHeight="1" thickBot="1" x14ac:dyDescent="0.4">
      <c r="D60" s="180" t="str">
        <f>IF(PLanilla=0,"Falta Información ",PLanilla)</f>
        <v>69376467_x000D_</v>
      </c>
      <c r="E60" s="180"/>
      <c r="F60" s="180"/>
      <c r="G60" s="180"/>
      <c r="H60" s="185" t="str">
        <f>IF(Periodo_Aporte=0,"Falta Información",Periodo_Aporte)</f>
        <v>Junio</v>
      </c>
      <c r="I60" s="185"/>
      <c r="J60" s="185"/>
      <c r="K60" s="192">
        <f>IF(Fecha_SGSS=0,"Falta Información ",Fecha_SGSS)</f>
        <v>45121</v>
      </c>
      <c r="L60" s="192"/>
      <c r="M60" s="192"/>
      <c r="N60" s="192"/>
      <c r="P60" s="178">
        <f>Aporte_Salud</f>
        <v>403700</v>
      </c>
      <c r="Q60" s="179"/>
      <c r="R60" s="178">
        <f>Aporte_Pension</f>
        <v>516800</v>
      </c>
      <c r="S60" s="179"/>
      <c r="T60" s="178">
        <f>Aporte_ARL</f>
        <v>17000</v>
      </c>
      <c r="U60" s="179"/>
      <c r="V60" s="186">
        <f>(P60+R60+T60)</f>
        <v>937500</v>
      </c>
      <c r="W60" s="187"/>
      <c r="X60" s="66"/>
    </row>
    <row r="61" spans="4:24" ht="20.149999999999999" customHeight="1" x14ac:dyDescent="0.35">
      <c r="T61" s="112"/>
    </row>
    <row r="62" spans="4:24" ht="20.149999999999999" customHeight="1" x14ac:dyDescent="0.35"/>
    <row r="63" spans="4:24" ht="20.149999999999999" customHeight="1" x14ac:dyDescent="0.35"/>
    <row r="64" spans="4:24" ht="20.149999999999999" customHeight="1" x14ac:dyDescent="0.35"/>
    <row r="65" spans="3:9" ht="20.149999999999999" customHeight="1" x14ac:dyDescent="0.35"/>
    <row r="66" spans="3:9" ht="20.149999999999999" customHeight="1" x14ac:dyDescent="0.35"/>
    <row r="67" spans="3:9" ht="20.149999999999999" customHeight="1" x14ac:dyDescent="0.35"/>
    <row r="68" spans="3:9" ht="20.149999999999999" customHeight="1" x14ac:dyDescent="0.35"/>
    <row r="69" spans="3:9" ht="20.149999999999999" customHeight="1" x14ac:dyDescent="0.35"/>
    <row r="70" spans="3:9" ht="20.149999999999999" customHeight="1" x14ac:dyDescent="0.35"/>
    <row r="71" spans="3:9" ht="14" x14ac:dyDescent="0.3">
      <c r="C71" s="69"/>
      <c r="D71" s="70"/>
    </row>
    <row r="72" spans="3:9" ht="15" customHeight="1" x14ac:dyDescent="0.35">
      <c r="C72" s="69"/>
      <c r="D72" s="71"/>
    </row>
    <row r="73" spans="3:9" ht="14.5" x14ac:dyDescent="0.35">
      <c r="D73" s="72"/>
    </row>
    <row r="75" spans="3:9" x14ac:dyDescent="0.35">
      <c r="I75" s="63"/>
    </row>
    <row r="76" spans="3:9" x14ac:dyDescent="0.35">
      <c r="I76" s="63"/>
    </row>
    <row r="77" spans="3:9" x14ac:dyDescent="0.35">
      <c r="I77" s="63"/>
    </row>
    <row r="78" spans="3:9" x14ac:dyDescent="0.35">
      <c r="I78" s="63"/>
    </row>
    <row r="79" spans="3:9" x14ac:dyDescent="0.35">
      <c r="I79" s="63"/>
    </row>
    <row r="80" spans="3:9" x14ac:dyDescent="0.35">
      <c r="I80" s="63"/>
    </row>
    <row r="81" spans="3:14" x14ac:dyDescent="0.35">
      <c r="I81" s="63"/>
    </row>
    <row r="82" spans="3:14" x14ac:dyDescent="0.35">
      <c r="I82" s="63"/>
    </row>
    <row r="83" spans="3:14" x14ac:dyDescent="0.35">
      <c r="I83" s="63"/>
    </row>
    <row r="84" spans="3:14" x14ac:dyDescent="0.35">
      <c r="I84" s="63"/>
    </row>
    <row r="85" spans="3:14" x14ac:dyDescent="0.35">
      <c r="I85" s="63"/>
    </row>
    <row r="86" spans="3:14" x14ac:dyDescent="0.35">
      <c r="I86" s="63"/>
    </row>
    <row r="87" spans="3:14" x14ac:dyDescent="0.35">
      <c r="I87" s="63"/>
    </row>
    <row r="88" spans="3:14" x14ac:dyDescent="0.35">
      <c r="I88" s="63"/>
    </row>
    <row r="89" spans="3:14" x14ac:dyDescent="0.35">
      <c r="I89" s="63"/>
    </row>
    <row r="90" spans="3:14" ht="14.5" x14ac:dyDescent="0.35">
      <c r="H90" s="73" t="str">
        <f>HYPERLINK("https://portal.paco.gov.co/index.php?pagina=contratista&amp;identificacion="&amp;SUBSTITUTE(ID_Contratista,",","")&amp;"&amp;tipo=1","Ir a Paco Contratista")</f>
        <v>Ir a Paco Contratista</v>
      </c>
      <c r="I90" s="73"/>
      <c r="K90" s="74"/>
      <c r="M90" s="194" t="s">
        <v>91</v>
      </c>
      <c r="N90" s="194"/>
    </row>
    <row r="91" spans="3:14" x14ac:dyDescent="0.35">
      <c r="I91" s="63"/>
      <c r="K91" s="74"/>
    </row>
    <row r="92" spans="3:14" x14ac:dyDescent="0.35">
      <c r="I92" s="63"/>
    </row>
    <row r="93" spans="3:14" ht="5.25" customHeight="1" x14ac:dyDescent="0.35">
      <c r="D93" s="75"/>
      <c r="E93" s="75"/>
      <c r="F93" s="75"/>
      <c r="G93" s="75"/>
      <c r="H93" s="75"/>
      <c r="I93" s="75"/>
      <c r="J93" s="75"/>
      <c r="K93" s="75"/>
      <c r="L93" s="75"/>
      <c r="M93" s="75"/>
    </row>
    <row r="94" spans="3:14" ht="14" x14ac:dyDescent="0.3">
      <c r="C94" s="76" t="s">
        <v>40</v>
      </c>
      <c r="D94" s="77"/>
      <c r="E94" s="78"/>
      <c r="F94" s="78"/>
      <c r="G94" s="78"/>
      <c r="H94" s="193">
        <f>IF(Fecha_Elaboracion=0,"Falta Información ",Fecha_Elaboracion)</f>
        <v>45134</v>
      </c>
      <c r="I94" s="193"/>
      <c r="J94" s="193"/>
      <c r="K94" s="193"/>
      <c r="L94" s="193"/>
      <c r="M94" s="193"/>
      <c r="N94" s="79"/>
    </row>
    <row r="96" spans="3:14" ht="16.5" customHeight="1" x14ac:dyDescent="0.35">
      <c r="G96" s="190" t="str">
        <f>IF(Supervisor=0,"Falta Información",Supervisor)</f>
        <v>AURA MARIA GOMEZ DE LOS RIOS-ESPERANZA RODRIGUEZ ROLDAN RAD 20236400046153 A PARTIR DEL 24 DE JULIO AL 14 DE AGOSTO</v>
      </c>
      <c r="H96" s="190"/>
      <c r="I96" s="190"/>
      <c r="J96" s="190"/>
      <c r="K96" s="190"/>
      <c r="L96" s="190"/>
      <c r="M96" s="190"/>
    </row>
    <row r="97" spans="7:13" ht="16.5" customHeight="1" x14ac:dyDescent="0.3">
      <c r="G97" s="191">
        <f>IF(ID_Supervisor=0,"Falta Información",ID_Supervisor)</f>
        <v>43262525</v>
      </c>
      <c r="H97" s="191"/>
      <c r="I97" s="191"/>
      <c r="J97" s="191"/>
      <c r="K97" s="111"/>
      <c r="L97" s="112"/>
      <c r="M97" s="80"/>
    </row>
    <row r="98" spans="7:13" ht="16.5" customHeight="1" x14ac:dyDescent="0.35">
      <c r="G98" s="190" t="str">
        <f>IF(Cargo=0,"Falta Información",UPPER(Cargo))</f>
        <v>COORDINADOR</v>
      </c>
      <c r="H98" s="190"/>
      <c r="I98" s="190"/>
      <c r="J98" s="190"/>
      <c r="K98" s="190"/>
      <c r="L98" s="190"/>
      <c r="M98" s="190"/>
    </row>
    <row r="99" spans="7:13" ht="16.5" customHeight="1" x14ac:dyDescent="0.35">
      <c r="G99" s="190" t="str">
        <f>IF(Dependencia=0,"Falta Información",UPPER(Dependencia))</f>
        <v>GRUPO DE GESTION DE CONTRATACION</v>
      </c>
      <c r="H99" s="190"/>
      <c r="I99" s="190"/>
      <c r="J99" s="190"/>
      <c r="K99" s="190"/>
      <c r="L99" s="190"/>
      <c r="M99" s="190"/>
    </row>
    <row r="107" spans="7:13" x14ac:dyDescent="0.35">
      <c r="K107" s="74"/>
    </row>
  </sheetData>
  <sheetProtection sheet="1" objects="1" scenarios="1"/>
  <mergeCells count="43">
    <mergeCell ref="H47:J47"/>
    <mergeCell ref="K47:M47"/>
    <mergeCell ref="N47:P47"/>
    <mergeCell ref="Q47:S47"/>
    <mergeCell ref="G99:M99"/>
    <mergeCell ref="G97:J97"/>
    <mergeCell ref="K60:N60"/>
    <mergeCell ref="G96:M96"/>
    <mergeCell ref="G98:M98"/>
    <mergeCell ref="H94:M94"/>
    <mergeCell ref="M90:N90"/>
    <mergeCell ref="P60:Q60"/>
    <mergeCell ref="R60:S60"/>
    <mergeCell ref="T60:U60"/>
    <mergeCell ref="D60:G60"/>
    <mergeCell ref="D36:M39"/>
    <mergeCell ref="U37:W37"/>
    <mergeCell ref="U39:W39"/>
    <mergeCell ref="H60:J60"/>
    <mergeCell ref="U36:W36"/>
    <mergeCell ref="V60:W60"/>
    <mergeCell ref="O37:R37"/>
    <mergeCell ref="O39:R39"/>
    <mergeCell ref="H46:J46"/>
    <mergeCell ref="K46:M46"/>
    <mergeCell ref="N46:P46"/>
    <mergeCell ref="Q46:S46"/>
    <mergeCell ref="N7:Q9"/>
    <mergeCell ref="S7:V9"/>
    <mergeCell ref="J21:Q21"/>
    <mergeCell ref="K7:L9"/>
    <mergeCell ref="C13:W16"/>
    <mergeCell ref="F7:I9"/>
    <mergeCell ref="D21:G21"/>
    <mergeCell ref="P31:S31"/>
    <mergeCell ref="U28:V31"/>
    <mergeCell ref="P27:S27"/>
    <mergeCell ref="D31:F31"/>
    <mergeCell ref="D27:F27"/>
    <mergeCell ref="H27:J27"/>
    <mergeCell ref="L31:N31"/>
    <mergeCell ref="L27:N27"/>
    <mergeCell ref="H31:J31"/>
  </mergeCells>
  <hyperlinks>
    <hyperlink ref="M90:N90" r:id="rId1" display="Ir a SECOP" xr:uid="{AF98C801-2508-4131-80C5-F035D9032A07}"/>
  </hyperlinks>
  <printOptions horizontalCentered="1"/>
  <pageMargins left="0.11811023622047245" right="0.11811023622047245" top="0.59055118110236227" bottom="0.19685039370078741" header="0.19685039370078741" footer="0.19685039370078741"/>
  <pageSetup scale="52" orientation="portrait" horizontalDpi="4294967294" verticalDpi="4294967294" r:id="rId2"/>
  <headerFooter>
    <oddHeader>&amp;L&amp;"-,Negrita"GF-FT-20-V12&amp;R&amp;"-,Negrita"&amp;10Página &amp;P de &amp;N</oddHeader>
  </headerFooter>
  <ignoredErrors>
    <ignoredError sqref="G96 G97:M99 H94" unlockedFormula="1"/>
  </ignoredErrors>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DE625-093B-4C3B-AA04-81F8DF31F3FB}">
  <sheetPr codeName="Hoja4">
    <tabColor theme="5" tint="0.39997558519241921"/>
  </sheetPr>
  <dimension ref="B1:R36"/>
  <sheetViews>
    <sheetView showGridLines="0" zoomScaleNormal="100" workbookViewId="0">
      <selection activeCell="C14" sqref="C14:Q14"/>
    </sheetView>
  </sheetViews>
  <sheetFormatPr baseColWidth="10" defaultColWidth="11.36328125" defaultRowHeight="14" x14ac:dyDescent="0.3"/>
  <cols>
    <col min="1" max="1" width="4.81640625" style="24" customWidth="1"/>
    <col min="2" max="2" width="5.6328125" style="24" customWidth="1"/>
    <col min="3" max="5" width="4.6328125" style="24" customWidth="1"/>
    <col min="6" max="6" width="7.08984375" style="24" customWidth="1"/>
    <col min="7" max="7" width="4.6328125" style="24" customWidth="1"/>
    <col min="8" max="8" width="7.6328125" style="24" customWidth="1"/>
    <col min="9" max="9" width="4.6328125" style="24" customWidth="1"/>
    <col min="10" max="10" width="8.08984375" style="24" customWidth="1"/>
    <col min="11" max="11" width="11.08984375" style="24" customWidth="1"/>
    <col min="12" max="12" width="7.08984375" style="24" customWidth="1"/>
    <col min="13" max="16" width="4.6328125" style="24" customWidth="1"/>
    <col min="17" max="17" width="15.08984375" style="24" customWidth="1"/>
    <col min="18" max="16384" width="11.36328125" style="24"/>
  </cols>
  <sheetData>
    <row r="1" spans="2:18" ht="14.5" thickBot="1" x14ac:dyDescent="0.35"/>
    <row r="2" spans="2:18" x14ac:dyDescent="0.3">
      <c r="B2" s="21"/>
      <c r="C2" s="22"/>
      <c r="D2" s="22"/>
      <c r="E2" s="22"/>
      <c r="F2" s="22"/>
      <c r="G2" s="22"/>
      <c r="H2" s="22"/>
      <c r="I2" s="22"/>
      <c r="J2" s="22"/>
      <c r="K2" s="22"/>
      <c r="L2" s="22"/>
      <c r="M2" s="22"/>
      <c r="N2" s="22"/>
      <c r="O2" s="22"/>
      <c r="P2" s="22"/>
      <c r="Q2" s="22"/>
      <c r="R2" s="23"/>
    </row>
    <row r="3" spans="2:18" x14ac:dyDescent="0.3">
      <c r="B3" s="25"/>
      <c r="R3" s="26"/>
    </row>
    <row r="4" spans="2:18" x14ac:dyDescent="0.3">
      <c r="B4" s="25"/>
      <c r="R4" s="26"/>
    </row>
    <row r="5" spans="2:18" x14ac:dyDescent="0.3">
      <c r="B5" s="25"/>
      <c r="R5" s="26"/>
    </row>
    <row r="6" spans="2:18" x14ac:dyDescent="0.3">
      <c r="B6" s="25"/>
      <c r="R6" s="26"/>
    </row>
    <row r="7" spans="2:18" x14ac:dyDescent="0.3">
      <c r="B7" s="25"/>
      <c r="R7" s="26"/>
    </row>
    <row r="8" spans="2:18" ht="15" x14ac:dyDescent="0.3">
      <c r="B8" s="25"/>
      <c r="C8" s="211"/>
      <c r="D8" s="211"/>
      <c r="E8" s="211"/>
      <c r="F8" s="211"/>
      <c r="G8" s="211"/>
      <c r="H8" s="211"/>
      <c r="I8" s="211"/>
      <c r="J8" s="211"/>
      <c r="K8" s="211"/>
      <c r="L8" s="211"/>
      <c r="M8" s="211"/>
      <c r="N8" s="211"/>
      <c r="O8" s="211"/>
      <c r="P8" s="211"/>
      <c r="Q8" s="211"/>
      <c r="R8" s="26"/>
    </row>
    <row r="9" spans="2:18" ht="15" x14ac:dyDescent="0.3">
      <c r="B9" s="25"/>
      <c r="C9" s="212"/>
      <c r="D9" s="212"/>
      <c r="E9" s="212"/>
      <c r="F9" s="212"/>
      <c r="G9" s="212"/>
      <c r="H9" s="212"/>
      <c r="I9" s="212"/>
      <c r="J9" s="212"/>
      <c r="K9" s="212"/>
      <c r="L9" s="212"/>
      <c r="M9" s="212"/>
      <c r="N9" s="212"/>
      <c r="O9" s="212"/>
      <c r="P9" s="212"/>
      <c r="Q9" s="212"/>
      <c r="R9" s="26"/>
    </row>
    <row r="10" spans="2:18" s="30" customFormat="1" ht="37.5" customHeight="1" x14ac:dyDescent="0.35">
      <c r="B10" s="29"/>
      <c r="C10" s="45" t="s">
        <v>41</v>
      </c>
      <c r="D10" s="42" t="s">
        <v>42</v>
      </c>
      <c r="E10" s="43"/>
      <c r="F10" s="43"/>
      <c r="G10" s="43"/>
      <c r="H10" s="43"/>
      <c r="I10" s="214" t="s">
        <v>43</v>
      </c>
      <c r="J10" s="214"/>
      <c r="K10" s="214"/>
      <c r="L10" s="214"/>
      <c r="M10" s="214"/>
      <c r="N10" s="214"/>
      <c r="O10" s="214"/>
      <c r="P10" s="214"/>
      <c r="Q10" s="214"/>
      <c r="R10" s="31"/>
    </row>
    <row r="11" spans="2:18" s="32" customFormat="1" ht="15" x14ac:dyDescent="0.3">
      <c r="B11" s="40"/>
      <c r="C11" s="46" t="s">
        <v>41</v>
      </c>
      <c r="D11" s="216" t="s">
        <v>44</v>
      </c>
      <c r="E11" s="217"/>
      <c r="F11" s="217"/>
      <c r="G11" s="217"/>
      <c r="H11" s="218"/>
      <c r="I11" s="215" t="s">
        <v>45</v>
      </c>
      <c r="J11" s="215"/>
      <c r="K11" s="215"/>
      <c r="L11" s="215"/>
      <c r="M11" s="215"/>
      <c r="N11" s="215"/>
      <c r="O11" s="215"/>
      <c r="P11" s="215"/>
      <c r="Q11" s="215"/>
      <c r="R11" s="41"/>
    </row>
    <row r="12" spans="2:18" s="32" customFormat="1" ht="15" x14ac:dyDescent="0.3">
      <c r="B12" s="40"/>
      <c r="C12" s="46"/>
      <c r="D12" s="44"/>
      <c r="E12" s="44"/>
      <c r="F12" s="44"/>
      <c r="G12" s="44"/>
      <c r="H12" s="44"/>
      <c r="R12" s="41"/>
    </row>
    <row r="13" spans="2:18" s="32" customFormat="1" ht="15" x14ac:dyDescent="0.3">
      <c r="B13" s="40"/>
      <c r="C13" s="46"/>
      <c r="D13" s="44"/>
      <c r="E13" s="44"/>
      <c r="F13" s="44"/>
      <c r="G13" s="44"/>
      <c r="H13" s="44"/>
      <c r="R13" s="41"/>
    </row>
    <row r="14" spans="2:18" ht="15" x14ac:dyDescent="0.3">
      <c r="B14" s="25"/>
      <c r="C14" s="213" t="s">
        <v>46</v>
      </c>
      <c r="D14" s="213"/>
      <c r="E14" s="213"/>
      <c r="F14" s="213"/>
      <c r="G14" s="213"/>
      <c r="H14" s="213"/>
      <c r="I14" s="213"/>
      <c r="J14" s="213"/>
      <c r="K14" s="213"/>
      <c r="L14" s="213"/>
      <c r="M14" s="213"/>
      <c r="N14" s="213"/>
      <c r="O14" s="213"/>
      <c r="P14" s="213"/>
      <c r="Q14" s="213"/>
      <c r="R14" s="26"/>
    </row>
    <row r="15" spans="2:18" ht="15" x14ac:dyDescent="0.3">
      <c r="B15" s="25"/>
      <c r="C15" s="47"/>
      <c r="D15" s="27"/>
      <c r="R15" s="26"/>
    </row>
    <row r="16" spans="2:18" ht="15.5" x14ac:dyDescent="0.3">
      <c r="B16" s="25"/>
      <c r="C16" s="210" t="s">
        <v>47</v>
      </c>
      <c r="D16" s="210"/>
      <c r="E16" s="210"/>
      <c r="F16" s="210"/>
      <c r="G16" s="219" t="str">
        <f>IF(Contratista=0,"Falta Información",UPPER(Contratista))</f>
        <v>DIANA MILENA HERNANDEZ THIRIAT</v>
      </c>
      <c r="H16" s="219"/>
      <c r="I16" s="219"/>
      <c r="J16" s="219"/>
      <c r="K16" s="219"/>
      <c r="L16" s="219"/>
      <c r="M16" s="219"/>
      <c r="N16" s="219"/>
      <c r="O16" s="219"/>
      <c r="P16" s="219"/>
      <c r="Q16" s="219"/>
      <c r="R16" s="26"/>
    </row>
    <row r="17" spans="2:18" ht="15" x14ac:dyDescent="0.3">
      <c r="B17" s="25"/>
      <c r="C17" s="48"/>
      <c r="D17" s="27"/>
      <c r="R17" s="26"/>
    </row>
    <row r="18" spans="2:18" ht="15.5" x14ac:dyDescent="0.3">
      <c r="B18" s="25"/>
      <c r="C18" s="49" t="s">
        <v>48</v>
      </c>
      <c r="D18" s="100"/>
      <c r="E18" s="100"/>
      <c r="F18" s="101"/>
      <c r="G18" s="102" t="s">
        <v>49</v>
      </c>
      <c r="H18" s="103"/>
      <c r="I18" s="101" t="s">
        <v>44</v>
      </c>
      <c r="J18" s="103"/>
      <c r="K18" s="104" t="s">
        <v>50</v>
      </c>
      <c r="L18" s="221">
        <f>IF(ID_Contratista=0,"Falta Información",ID_Contratista)</f>
        <v>52933208</v>
      </c>
      <c r="M18" s="221"/>
      <c r="N18" s="221"/>
      <c r="O18" s="221"/>
      <c r="P18" s="105"/>
      <c r="Q18" s="105"/>
      <c r="R18" s="26"/>
    </row>
    <row r="19" spans="2:18" ht="15.5" x14ac:dyDescent="0.3">
      <c r="B19" s="25"/>
      <c r="C19" s="49"/>
      <c r="F19" s="50"/>
      <c r="G19" s="49"/>
      <c r="H19" s="51"/>
      <c r="I19" s="50"/>
      <c r="J19" s="51"/>
      <c r="K19" s="52"/>
      <c r="L19" s="53"/>
      <c r="M19" s="53"/>
      <c r="N19" s="53"/>
      <c r="O19" s="53"/>
      <c r="P19" s="39"/>
      <c r="Q19" s="39"/>
      <c r="R19" s="26"/>
    </row>
    <row r="20" spans="2:18" ht="15" x14ac:dyDescent="0.3">
      <c r="B20" s="25"/>
      <c r="C20" s="49" t="s">
        <v>51</v>
      </c>
      <c r="D20" s="27"/>
      <c r="G20" s="223">
        <f>IF(Contrato_N°="","Falta Información",Contrato_N°)</f>
        <v>522</v>
      </c>
      <c r="H20" s="223"/>
      <c r="I20" s="223"/>
      <c r="J20" s="223"/>
      <c r="K20" s="223"/>
      <c r="L20" s="39"/>
      <c r="M20" s="39"/>
      <c r="N20" s="39"/>
      <c r="O20" s="39"/>
      <c r="P20" s="39"/>
      <c r="Q20" s="39"/>
      <c r="R20" s="26"/>
    </row>
    <row r="21" spans="2:18" ht="15" x14ac:dyDescent="0.3">
      <c r="B21" s="25"/>
      <c r="C21" s="49"/>
      <c r="G21" s="28"/>
      <c r="H21" s="51"/>
      <c r="J21" s="51"/>
      <c r="K21" s="27"/>
      <c r="L21" s="39"/>
      <c r="M21" s="39"/>
      <c r="N21" s="39"/>
      <c r="O21" s="39"/>
      <c r="P21" s="39"/>
      <c r="Q21" s="39"/>
      <c r="R21" s="26"/>
    </row>
    <row r="22" spans="2:18" ht="37.5" customHeight="1" x14ac:dyDescent="0.3">
      <c r="B22" s="25"/>
      <c r="C22" s="222" t="s">
        <v>52</v>
      </c>
      <c r="D22" s="222"/>
      <c r="E22" s="222"/>
      <c r="F22" s="222"/>
      <c r="G22" s="224" t="str">
        <f>IF(Objeto=0,"Falta Información",Objeto)</f>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
      <c r="H22" s="224"/>
      <c r="I22" s="224"/>
      <c r="J22" s="224"/>
      <c r="K22" s="224"/>
      <c r="L22" s="224"/>
      <c r="M22" s="224"/>
      <c r="N22" s="224"/>
      <c r="O22" s="224"/>
      <c r="P22" s="224"/>
      <c r="Q22" s="224"/>
      <c r="R22" s="26"/>
    </row>
    <row r="23" spans="2:18" ht="21" customHeight="1" x14ac:dyDescent="0.3">
      <c r="B23" s="25"/>
      <c r="C23" s="45"/>
      <c r="D23" s="45"/>
      <c r="E23" s="45"/>
      <c r="F23" s="45"/>
      <c r="G23" s="54"/>
      <c r="H23" s="54"/>
      <c r="I23" s="54"/>
      <c r="J23" s="54"/>
      <c r="K23" s="54"/>
      <c r="L23" s="54"/>
      <c r="M23" s="54"/>
      <c r="N23" s="54"/>
      <c r="O23" s="54"/>
      <c r="P23" s="54"/>
      <c r="Q23" s="54"/>
      <c r="R23" s="26"/>
    </row>
    <row r="24" spans="2:18" ht="15.75" customHeight="1" x14ac:dyDescent="0.3">
      <c r="B24" s="25"/>
      <c r="C24" s="49" t="s">
        <v>53</v>
      </c>
      <c r="D24" s="27"/>
      <c r="G24" s="207" t="str">
        <f>IF(Concepto_1="","Falta Información",Concepto_1)</f>
        <v>PRIMER PAGO CORRESPONDIENTE A LOS HONORARIOS DEL MES DE NOVIEMBRE DE 2023</v>
      </c>
      <c r="H24" s="207"/>
      <c r="I24" s="207"/>
      <c r="J24" s="207"/>
      <c r="K24" s="207"/>
      <c r="L24" s="207"/>
      <c r="M24" s="207"/>
      <c r="N24" s="207"/>
      <c r="O24" s="207"/>
      <c r="P24" s="207"/>
      <c r="Q24" s="207"/>
      <c r="R24" s="26"/>
    </row>
    <row r="25" spans="2:18" ht="15" x14ac:dyDescent="0.3">
      <c r="B25" s="25"/>
      <c r="C25" s="49"/>
      <c r="D25" s="27"/>
      <c r="G25" s="55"/>
      <c r="H25" s="55"/>
      <c r="I25" s="55"/>
      <c r="J25" s="55"/>
      <c r="K25" s="55"/>
      <c r="L25" s="55"/>
      <c r="M25" s="55"/>
      <c r="N25" s="55"/>
      <c r="O25" s="55"/>
      <c r="P25" s="55"/>
      <c r="Q25" s="32"/>
      <c r="R25" s="26"/>
    </row>
    <row r="26" spans="2:18" s="30" customFormat="1" ht="15.75" customHeight="1" x14ac:dyDescent="0.3">
      <c r="B26" s="29"/>
      <c r="C26" s="45" t="s">
        <v>54</v>
      </c>
      <c r="F26" s="56"/>
      <c r="G26" s="184">
        <f>Vr_Pagar</f>
        <v>3500000</v>
      </c>
      <c r="H26" s="184"/>
      <c r="I26" s="184"/>
      <c r="J26" s="184"/>
      <c r="K26" s="57"/>
      <c r="L26" s="57"/>
      <c r="M26" s="57"/>
      <c r="N26" s="57"/>
      <c r="O26" s="57"/>
      <c r="P26" s="57"/>
      <c r="Q26" s="57"/>
      <c r="R26" s="31"/>
    </row>
    <row r="27" spans="2:18" s="30" customFormat="1" ht="15" x14ac:dyDescent="0.3">
      <c r="B27" s="29"/>
      <c r="C27" s="45"/>
      <c r="F27" s="58"/>
      <c r="G27" s="39"/>
      <c r="H27" s="39"/>
      <c r="I27" s="39"/>
      <c r="J27" s="39"/>
      <c r="K27" s="39"/>
      <c r="L27" s="39"/>
      <c r="M27" s="39"/>
      <c r="N27" s="39"/>
      <c r="O27" s="39"/>
      <c r="P27" s="39"/>
      <c r="Q27" s="39"/>
      <c r="R27" s="31"/>
    </row>
    <row r="28" spans="2:18" ht="15.5" customHeight="1" x14ac:dyDescent="0.3">
      <c r="B28" s="25"/>
      <c r="C28" s="49" t="s">
        <v>55</v>
      </c>
      <c r="D28" s="27"/>
      <c r="G28" s="208" t="s">
        <v>56</v>
      </c>
      <c r="H28" s="208"/>
      <c r="I28" s="208"/>
      <c r="J28" s="208"/>
      <c r="K28" s="208"/>
      <c r="L28" s="208"/>
      <c r="M28" s="208"/>
      <c r="N28" s="208"/>
      <c r="O28" s="208"/>
      <c r="P28" s="208"/>
      <c r="Q28" s="208"/>
      <c r="R28" s="26"/>
    </row>
    <row r="29" spans="2:18" ht="30.65" customHeight="1" x14ac:dyDescent="0.3">
      <c r="B29" s="25"/>
      <c r="C29" s="47"/>
      <c r="D29" s="27"/>
      <c r="R29" s="26"/>
    </row>
    <row r="30" spans="2:18" ht="15.5" thickBot="1" x14ac:dyDescent="0.35">
      <c r="B30" s="25"/>
      <c r="C30" s="46"/>
      <c r="D30" s="46"/>
      <c r="E30" s="46"/>
      <c r="F30" s="33"/>
      <c r="G30" s="220"/>
      <c r="H30" s="220"/>
      <c r="I30" s="220"/>
      <c r="J30" s="220"/>
      <c r="K30" s="220"/>
      <c r="L30" s="220"/>
      <c r="M30" s="220"/>
      <c r="N30" s="220"/>
      <c r="O30" s="220"/>
      <c r="P30" s="220"/>
      <c r="R30" s="26"/>
    </row>
    <row r="31" spans="2:18" ht="26.5" customHeight="1" x14ac:dyDescent="0.3">
      <c r="B31" s="25"/>
      <c r="C31" s="46"/>
      <c r="D31" s="46"/>
      <c r="E31" s="46"/>
      <c r="F31" s="46"/>
      <c r="G31" s="210" t="str">
        <f>IF(Contratista=0,"Falta Información",PROPER(Contratista))</f>
        <v>Diana Milena Hernandez Thiriat</v>
      </c>
      <c r="H31" s="210"/>
      <c r="I31" s="210"/>
      <c r="J31" s="210"/>
      <c r="K31" s="210"/>
      <c r="L31" s="210"/>
      <c r="M31" s="210"/>
      <c r="N31" s="210"/>
      <c r="O31" s="210"/>
      <c r="P31" s="210"/>
      <c r="R31" s="26"/>
    </row>
    <row r="32" spans="2:18" ht="32.15" customHeight="1" x14ac:dyDescent="0.3">
      <c r="B32" s="25"/>
      <c r="D32" s="106"/>
      <c r="E32" s="106"/>
      <c r="F32" s="106"/>
      <c r="G32" s="209" t="str">
        <f>"FIRMA
C.C "  &amp; IF(ID_Contratista=0,"Falta Información",ID_Contratista)</f>
        <v>FIRMA
C.C 52933208</v>
      </c>
      <c r="H32" s="209"/>
      <c r="I32" s="209"/>
      <c r="J32" s="209"/>
      <c r="K32" s="209"/>
      <c r="L32" s="106"/>
      <c r="M32" s="106"/>
      <c r="N32" s="106"/>
      <c r="O32" s="106"/>
      <c r="P32" s="106"/>
      <c r="R32" s="26"/>
    </row>
    <row r="33" spans="2:18" ht="15.5" thickBot="1" x14ac:dyDescent="0.35">
      <c r="B33" s="35"/>
      <c r="C33" s="36"/>
      <c r="D33" s="37"/>
      <c r="E33" s="34"/>
      <c r="F33" s="34"/>
      <c r="G33" s="34"/>
      <c r="H33" s="34"/>
      <c r="I33" s="34"/>
      <c r="J33" s="34"/>
      <c r="K33" s="34"/>
      <c r="L33" s="34"/>
      <c r="M33" s="34"/>
      <c r="N33" s="34"/>
      <c r="O33" s="34"/>
      <c r="P33" s="34"/>
      <c r="Q33" s="34"/>
      <c r="R33" s="38"/>
    </row>
    <row r="34" spans="2:18" ht="15" x14ac:dyDescent="0.3">
      <c r="C34" s="28"/>
      <c r="D34" s="27"/>
    </row>
    <row r="35" spans="2:18" ht="15" x14ac:dyDescent="0.3">
      <c r="C35" s="28"/>
      <c r="D35" s="27"/>
    </row>
    <row r="36" spans="2:18" ht="15" x14ac:dyDescent="0.3">
      <c r="C36" s="28"/>
      <c r="D36" s="27"/>
    </row>
  </sheetData>
  <sheetProtection sheet="1" objects="1" scenarios="1"/>
  <mergeCells count="18">
    <mergeCell ref="C8:Q8"/>
    <mergeCell ref="C9:Q9"/>
    <mergeCell ref="C14:Q14"/>
    <mergeCell ref="I10:Q10"/>
    <mergeCell ref="I11:Q11"/>
    <mergeCell ref="D11:H11"/>
    <mergeCell ref="G24:Q24"/>
    <mergeCell ref="G26:J26"/>
    <mergeCell ref="G28:Q28"/>
    <mergeCell ref="G32:K32"/>
    <mergeCell ref="C16:F16"/>
    <mergeCell ref="G16:Q16"/>
    <mergeCell ref="G30:P30"/>
    <mergeCell ref="G31:P31"/>
    <mergeCell ref="L18:O18"/>
    <mergeCell ref="C22:F22"/>
    <mergeCell ref="G20:K20"/>
    <mergeCell ref="G22:Q22"/>
  </mergeCells>
  <pageMargins left="0.7" right="0.7" top="0.75" bottom="0.75" header="0.3" footer="0.3"/>
  <pageSetup scale="6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7">
              <controlPr defaultSize="0" autoFill="0" autoLine="0" autoPict="0">
                <anchor moveWithCells="1">
                  <from>
                    <xdr:col>6</xdr:col>
                    <xdr:colOff>260350</xdr:colOff>
                    <xdr:row>15</xdr:row>
                    <xdr:rowOff>31750</xdr:rowOff>
                  </from>
                  <to>
                    <xdr:col>8</xdr:col>
                    <xdr:colOff>222250</xdr:colOff>
                    <xdr:row>19</xdr:row>
                    <xdr:rowOff>184150</xdr:rowOff>
                  </to>
                </anchor>
              </controlPr>
            </control>
          </mc:Choice>
        </mc:AlternateContent>
        <mc:AlternateContent xmlns:mc="http://schemas.openxmlformats.org/markup-compatibility/2006">
          <mc:Choice Requires="x14">
            <control shapeId="4098" r:id="rId5" name="Check Box 8">
              <controlPr defaultSize="0" autoFill="0" autoLine="0" autoPict="0">
                <anchor moveWithCells="1">
                  <from>
                    <xdr:col>8</xdr:col>
                    <xdr:colOff>298450</xdr:colOff>
                    <xdr:row>15</xdr:row>
                    <xdr:rowOff>107950</xdr:rowOff>
                  </from>
                  <to>
                    <xdr:col>10</xdr:col>
                    <xdr:colOff>222250</xdr:colOff>
                    <xdr:row>19</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AE399-5C2A-4E6D-9DE4-5B9ED62C9BA5}">
  <sheetPr codeName="Hoja6">
    <tabColor rgb="FF00B0F0"/>
  </sheetPr>
  <dimension ref="A1:S47"/>
  <sheetViews>
    <sheetView showGridLines="0" zoomScaleNormal="100" workbookViewId="0">
      <selection activeCell="K34" sqref="K34:Q37"/>
    </sheetView>
  </sheetViews>
  <sheetFormatPr baseColWidth="10" defaultColWidth="11.36328125" defaultRowHeight="14" x14ac:dyDescent="0.3"/>
  <cols>
    <col min="1" max="1" width="4.81640625" style="57" customWidth="1"/>
    <col min="2" max="2" width="5.6328125" style="57" customWidth="1"/>
    <col min="3" max="5" width="4.6328125" style="57" customWidth="1"/>
    <col min="6" max="6" width="7.08984375" style="57" customWidth="1"/>
    <col min="7" max="7" width="4.6328125" style="57" customWidth="1"/>
    <col min="8" max="8" width="7.6328125" style="57" customWidth="1"/>
    <col min="9" max="9" width="4.6328125" style="57" customWidth="1"/>
    <col min="10" max="10" width="8.08984375" style="57" customWidth="1"/>
    <col min="11" max="11" width="11.08984375" style="57" customWidth="1"/>
    <col min="12" max="12" width="7.08984375" style="57" customWidth="1"/>
    <col min="13" max="14" width="4.6328125" style="57" customWidth="1"/>
    <col min="15" max="15" width="10.36328125" style="57" customWidth="1"/>
    <col min="16" max="16" width="19.08984375" style="57" customWidth="1"/>
    <col min="17" max="17" width="9.08984375" style="57" customWidth="1"/>
    <col min="18" max="16384" width="11.36328125" style="57"/>
  </cols>
  <sheetData>
    <row r="1" spans="2:18" ht="14.5" thickBot="1" x14ac:dyDescent="0.35"/>
    <row r="2" spans="2:18" x14ac:dyDescent="0.3">
      <c r="B2" s="117"/>
      <c r="C2" s="118"/>
      <c r="D2" s="118"/>
      <c r="E2" s="118"/>
      <c r="F2" s="118"/>
      <c r="G2" s="118"/>
      <c r="H2" s="118"/>
      <c r="I2" s="118"/>
      <c r="J2" s="118"/>
      <c r="K2" s="118"/>
      <c r="L2" s="118"/>
      <c r="M2" s="118"/>
      <c r="N2" s="118"/>
      <c r="O2" s="118"/>
      <c r="P2" s="118"/>
      <c r="Q2" s="118"/>
      <c r="R2" s="119"/>
    </row>
    <row r="3" spans="2:18" x14ac:dyDescent="0.3">
      <c r="B3" s="120"/>
      <c r="R3" s="121"/>
    </row>
    <row r="4" spans="2:18" x14ac:dyDescent="0.3">
      <c r="B4" s="120"/>
      <c r="R4" s="121"/>
    </row>
    <row r="5" spans="2:18" x14ac:dyDescent="0.3">
      <c r="B5" s="120"/>
      <c r="R5" s="121"/>
    </row>
    <row r="6" spans="2:18" x14ac:dyDescent="0.3">
      <c r="B6" s="120"/>
      <c r="R6" s="121"/>
    </row>
    <row r="7" spans="2:18" x14ac:dyDescent="0.3">
      <c r="B7" s="120"/>
      <c r="R7" s="121"/>
    </row>
    <row r="8" spans="2:18" ht="15" x14ac:dyDescent="0.3">
      <c r="B8" s="120"/>
      <c r="C8" s="243"/>
      <c r="D8" s="243"/>
      <c r="E8" s="243"/>
      <c r="F8" s="243"/>
      <c r="G8" s="243"/>
      <c r="H8" s="243"/>
      <c r="I8" s="243"/>
      <c r="J8" s="243"/>
      <c r="K8" s="243"/>
      <c r="L8" s="243"/>
      <c r="M8" s="243"/>
      <c r="N8" s="243"/>
      <c r="O8" s="243"/>
      <c r="P8" s="243"/>
      <c r="Q8" s="243"/>
      <c r="R8" s="121"/>
    </row>
    <row r="9" spans="2:18" ht="15" x14ac:dyDescent="0.3">
      <c r="B9" s="120"/>
      <c r="C9" s="244"/>
      <c r="D9" s="244"/>
      <c r="E9" s="244"/>
      <c r="F9" s="244"/>
      <c r="G9" s="244"/>
      <c r="H9" s="244"/>
      <c r="I9" s="244"/>
      <c r="J9" s="244"/>
      <c r="K9" s="244"/>
      <c r="L9" s="244"/>
      <c r="M9" s="244"/>
      <c r="N9" s="244"/>
      <c r="O9" s="244"/>
      <c r="P9" s="244"/>
      <c r="Q9" s="244"/>
      <c r="R9" s="121"/>
    </row>
    <row r="10" spans="2:18" s="125" customFormat="1" ht="59.25" customHeight="1" x14ac:dyDescent="0.35">
      <c r="B10" s="122"/>
      <c r="C10" s="123" t="s">
        <v>41</v>
      </c>
      <c r="D10" s="245" t="s">
        <v>58</v>
      </c>
      <c r="E10" s="246"/>
      <c r="F10" s="246"/>
      <c r="G10" s="246"/>
      <c r="H10" s="246"/>
      <c r="I10" s="246"/>
      <c r="J10" s="246"/>
      <c r="K10" s="246"/>
      <c r="L10" s="246"/>
      <c r="M10" s="246"/>
      <c r="N10" s="246"/>
      <c r="O10" s="246"/>
      <c r="P10" s="246"/>
      <c r="Q10" s="247"/>
      <c r="R10" s="124"/>
    </row>
    <row r="11" spans="2:18" s="51" customFormat="1" ht="15" x14ac:dyDescent="0.3">
      <c r="B11" s="126"/>
      <c r="C11" s="127"/>
      <c r="D11" s="128"/>
      <c r="E11" s="128"/>
      <c r="F11" s="128"/>
      <c r="G11" s="128"/>
      <c r="H11" s="128"/>
      <c r="R11" s="129"/>
    </row>
    <row r="12" spans="2:18" ht="15" x14ac:dyDescent="0.3">
      <c r="B12" s="120"/>
      <c r="C12" s="248" t="s">
        <v>59</v>
      </c>
      <c r="D12" s="248"/>
      <c r="E12" s="248"/>
      <c r="F12" s="248"/>
      <c r="G12" s="248"/>
      <c r="H12" s="248"/>
      <c r="I12" s="248"/>
      <c r="J12" s="248"/>
      <c r="K12" s="248"/>
      <c r="L12" s="248"/>
      <c r="M12" s="248"/>
      <c r="N12" s="248"/>
      <c r="O12" s="248"/>
      <c r="P12" s="248"/>
      <c r="Q12" s="248"/>
      <c r="R12" s="121"/>
    </row>
    <row r="13" spans="2:18" ht="15" x14ac:dyDescent="0.3">
      <c r="B13" s="120"/>
      <c r="C13" s="130"/>
      <c r="D13" s="130"/>
      <c r="E13" s="130"/>
      <c r="F13" s="130"/>
      <c r="G13" s="130"/>
      <c r="H13" s="130"/>
      <c r="I13" s="130"/>
      <c r="J13" s="130"/>
      <c r="K13" s="130"/>
      <c r="L13" s="130"/>
      <c r="M13" s="130"/>
      <c r="N13" s="130"/>
      <c r="O13" s="130"/>
      <c r="P13" s="130"/>
      <c r="Q13" s="130"/>
      <c r="R13" s="121"/>
    </row>
    <row r="14" spans="2:18" ht="15.5" x14ac:dyDescent="0.3">
      <c r="B14" s="120"/>
      <c r="C14" s="255" t="s">
        <v>47</v>
      </c>
      <c r="D14" s="255"/>
      <c r="E14" s="255"/>
      <c r="F14" s="255"/>
      <c r="G14" s="231" t="str">
        <f>IF(Contratista=0,"Falta Información",UPPER(Contratista))</f>
        <v>DIANA MILENA HERNANDEZ THIRIAT</v>
      </c>
      <c r="H14" s="231"/>
      <c r="I14" s="231"/>
      <c r="J14" s="231"/>
      <c r="K14" s="231"/>
      <c r="L14" s="231"/>
      <c r="M14" s="61"/>
      <c r="N14" s="61"/>
      <c r="O14" s="61"/>
      <c r="P14" s="61"/>
      <c r="Q14" s="61"/>
      <c r="R14" s="121"/>
    </row>
    <row r="15" spans="2:18" ht="15" x14ac:dyDescent="0.3">
      <c r="B15" s="120"/>
      <c r="C15" s="131"/>
      <c r="D15" s="61"/>
      <c r="R15" s="121"/>
    </row>
    <row r="16" spans="2:18" ht="15.5" x14ac:dyDescent="0.3">
      <c r="B16" s="120"/>
      <c r="C16" s="132" t="s">
        <v>48</v>
      </c>
      <c r="F16" s="133"/>
      <c r="G16" s="132" t="s">
        <v>49</v>
      </c>
      <c r="H16" s="51"/>
      <c r="I16" s="133" t="s">
        <v>44</v>
      </c>
      <c r="J16" s="51"/>
      <c r="K16" s="134" t="s">
        <v>50</v>
      </c>
      <c r="L16" s="177">
        <f>IF(ID_Contratista=0,"Falta Información",ID_Contratista)</f>
        <v>52933208</v>
      </c>
      <c r="M16" s="177"/>
      <c r="N16" s="177"/>
      <c r="O16" s="177"/>
      <c r="P16" s="61"/>
      <c r="Q16" s="61"/>
      <c r="R16" s="121"/>
    </row>
    <row r="17" spans="2:18" ht="15.5" x14ac:dyDescent="0.3">
      <c r="B17" s="120"/>
      <c r="C17" s="132"/>
      <c r="F17" s="133"/>
      <c r="G17" s="147"/>
      <c r="H17" s="51"/>
      <c r="I17" s="133"/>
      <c r="J17" s="51"/>
      <c r="K17" s="134"/>
      <c r="L17" s="135"/>
      <c r="M17" s="135"/>
      <c r="N17" s="135"/>
      <c r="O17" s="135"/>
      <c r="P17" s="61"/>
      <c r="Q17" s="61"/>
      <c r="R17" s="121"/>
    </row>
    <row r="18" spans="2:18" ht="15" x14ac:dyDescent="0.3">
      <c r="B18" s="120"/>
      <c r="C18" s="132" t="s">
        <v>51</v>
      </c>
      <c r="D18" s="61"/>
      <c r="G18" s="256">
        <f>IF(Contrato_N°=0,"Falta Información",Contrato_N°)</f>
        <v>522</v>
      </c>
      <c r="H18" s="256"/>
      <c r="I18" s="256"/>
      <c r="J18" s="256"/>
      <c r="K18" s="256"/>
      <c r="L18" s="61"/>
      <c r="M18" s="61"/>
      <c r="N18" s="61"/>
      <c r="O18" s="61"/>
      <c r="P18" s="61"/>
      <c r="Q18" s="61"/>
      <c r="R18" s="121"/>
    </row>
    <row r="19" spans="2:18" ht="15.5" thickBot="1" x14ac:dyDescent="0.35">
      <c r="B19" s="120"/>
      <c r="C19" s="132"/>
      <c r="G19" s="136"/>
      <c r="H19" s="51"/>
      <c r="J19" s="51"/>
      <c r="K19" s="61"/>
      <c r="L19" s="61"/>
      <c r="M19" s="61"/>
      <c r="N19" s="61"/>
      <c r="O19" s="61"/>
      <c r="P19" s="61"/>
      <c r="Q19" s="61"/>
      <c r="R19" s="121"/>
    </row>
    <row r="20" spans="2:18" ht="37.5" customHeight="1" x14ac:dyDescent="0.3">
      <c r="B20" s="120"/>
      <c r="C20" s="257" t="s">
        <v>52</v>
      </c>
      <c r="D20" s="257"/>
      <c r="E20" s="257"/>
      <c r="F20" s="257"/>
      <c r="G20" s="250" t="str">
        <f>IF(Objeto=0,"Falta Información",UPPER(Objeto))</f>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
      <c r="H20" s="250"/>
      <c r="I20" s="250"/>
      <c r="J20" s="250"/>
      <c r="K20" s="250"/>
      <c r="L20" s="250"/>
      <c r="M20" s="250"/>
      <c r="N20" s="250"/>
      <c r="O20" s="250"/>
      <c r="P20" s="250"/>
      <c r="Q20" s="250"/>
      <c r="R20" s="121"/>
    </row>
    <row r="21" spans="2:18" ht="37.5" customHeight="1" x14ac:dyDescent="0.3">
      <c r="B21" s="120"/>
      <c r="C21" s="123"/>
      <c r="D21" s="123"/>
      <c r="E21" s="123"/>
      <c r="F21" s="123"/>
      <c r="G21" s="251"/>
      <c r="H21" s="251"/>
      <c r="I21" s="251"/>
      <c r="J21" s="251"/>
      <c r="K21" s="251"/>
      <c r="L21" s="251"/>
      <c r="M21" s="251"/>
      <c r="N21" s="251"/>
      <c r="O21" s="251"/>
      <c r="P21" s="251"/>
      <c r="Q21" s="251"/>
      <c r="R21" s="121"/>
    </row>
    <row r="22" spans="2:18" ht="21" customHeight="1" x14ac:dyDescent="0.3">
      <c r="B22" s="120"/>
      <c r="C22" s="123"/>
      <c r="D22" s="123"/>
      <c r="E22" s="123"/>
      <c r="F22" s="123"/>
      <c r="G22" s="137"/>
      <c r="H22" s="137"/>
      <c r="I22" s="137"/>
      <c r="J22" s="137"/>
      <c r="K22" s="137"/>
      <c r="L22" s="137"/>
      <c r="M22" s="137"/>
      <c r="N22" s="137"/>
      <c r="O22" s="137"/>
      <c r="P22" s="137"/>
      <c r="Q22" s="137"/>
      <c r="R22" s="121"/>
    </row>
    <row r="23" spans="2:18" ht="14.25" customHeight="1" x14ac:dyDescent="0.3">
      <c r="B23" s="120"/>
      <c r="C23" s="249" t="s">
        <v>60</v>
      </c>
      <c r="D23" s="249"/>
      <c r="E23" s="249"/>
      <c r="F23" s="249"/>
      <c r="G23" s="249"/>
      <c r="H23" s="249"/>
      <c r="I23" s="249"/>
      <c r="J23" s="249"/>
      <c r="K23" s="249"/>
      <c r="L23" s="249"/>
      <c r="M23" s="249"/>
      <c r="N23" s="249"/>
      <c r="O23" s="249"/>
      <c r="P23" s="249"/>
      <c r="Q23" s="249"/>
      <c r="R23" s="121"/>
    </row>
    <row r="24" spans="2:18" ht="14.25" customHeight="1" thickBot="1" x14ac:dyDescent="0.35">
      <c r="B24" s="120"/>
      <c r="C24" s="123"/>
      <c r="D24" s="123"/>
      <c r="E24" s="123"/>
      <c r="F24" s="123"/>
      <c r="G24" s="137"/>
      <c r="H24" s="137"/>
      <c r="I24" s="137"/>
      <c r="J24" s="137"/>
      <c r="K24" s="137"/>
      <c r="L24" s="137"/>
      <c r="M24" s="137"/>
      <c r="N24" s="137"/>
      <c r="O24" s="137"/>
      <c r="P24" s="137"/>
      <c r="Q24" s="137"/>
      <c r="R24" s="121"/>
    </row>
    <row r="25" spans="2:18" ht="14.25" customHeight="1" thickBot="1" x14ac:dyDescent="0.35">
      <c r="B25" s="120"/>
      <c r="C25" s="123"/>
      <c r="D25" s="252" t="s">
        <v>61</v>
      </c>
      <c r="E25" s="253"/>
      <c r="F25" s="253"/>
      <c r="G25" s="253"/>
      <c r="H25" s="253"/>
      <c r="I25" s="254"/>
      <c r="J25" s="148" t="s">
        <v>62</v>
      </c>
      <c r="K25" s="258" t="s">
        <v>63</v>
      </c>
      <c r="L25" s="253"/>
      <c r="M25" s="259"/>
      <c r="N25" s="137"/>
      <c r="O25" s="137"/>
      <c r="P25" s="137"/>
      <c r="Q25" s="137"/>
      <c r="R25" s="121"/>
    </row>
    <row r="26" spans="2:18" ht="14.25" customHeight="1" thickBot="1" x14ac:dyDescent="0.35">
      <c r="B26" s="120"/>
      <c r="C26" s="123"/>
      <c r="D26" s="263" t="s">
        <v>64</v>
      </c>
      <c r="E26" s="264"/>
      <c r="F26" s="264"/>
      <c r="G26" s="264"/>
      <c r="H26" s="264"/>
      <c r="I26" s="265"/>
      <c r="J26" s="138"/>
      <c r="K26" s="225">
        <v>0</v>
      </c>
      <c r="L26" s="226"/>
      <c r="M26" s="227"/>
      <c r="N26" s="137"/>
      <c r="O26" s="137"/>
      <c r="P26" s="137"/>
      <c r="Q26" s="137"/>
      <c r="R26" s="121"/>
    </row>
    <row r="27" spans="2:18" ht="14.25" customHeight="1" thickBot="1" x14ac:dyDescent="0.35">
      <c r="B27" s="120"/>
      <c r="C27" s="123"/>
      <c r="D27" s="232" t="s">
        <v>65</v>
      </c>
      <c r="E27" s="233"/>
      <c r="F27" s="233"/>
      <c r="G27" s="233"/>
      <c r="H27" s="233"/>
      <c r="I27" s="234"/>
      <c r="J27" s="139"/>
      <c r="K27" s="228">
        <v>0</v>
      </c>
      <c r="L27" s="229"/>
      <c r="M27" s="230"/>
      <c r="N27" s="137"/>
      <c r="O27" s="137"/>
      <c r="P27" s="137"/>
      <c r="Q27" s="137"/>
      <c r="R27" s="121"/>
    </row>
    <row r="28" spans="2:18" ht="14.25" customHeight="1" x14ac:dyDescent="0.3">
      <c r="B28" s="120"/>
      <c r="C28" s="123"/>
      <c r="D28" s="123"/>
      <c r="E28" s="123"/>
      <c r="F28" s="123"/>
      <c r="G28" s="137"/>
      <c r="H28" s="137"/>
      <c r="I28" s="137"/>
      <c r="J28" s="137"/>
      <c r="K28" s="137"/>
      <c r="L28" s="137"/>
      <c r="M28" s="137"/>
      <c r="N28" s="137"/>
      <c r="O28" s="137"/>
      <c r="P28" s="137"/>
      <c r="Q28" s="137"/>
      <c r="R28" s="121"/>
    </row>
    <row r="29" spans="2:18" ht="14.25" customHeight="1" x14ac:dyDescent="0.3">
      <c r="B29" s="120"/>
      <c r="C29" s="149" t="s">
        <v>66</v>
      </c>
      <c r="D29" s="123"/>
      <c r="E29" s="123"/>
      <c r="F29" s="123"/>
      <c r="G29" s="137"/>
      <c r="H29" s="137"/>
      <c r="I29" s="137"/>
      <c r="J29" s="137"/>
      <c r="K29" s="137"/>
      <c r="L29" s="137"/>
      <c r="M29" s="137"/>
      <c r="N29" s="137"/>
      <c r="O29" s="137"/>
      <c r="P29" s="137"/>
      <c r="Q29" s="137"/>
      <c r="R29" s="121"/>
    </row>
    <row r="30" spans="2:18" ht="14.25" customHeight="1" x14ac:dyDescent="0.3">
      <c r="B30" s="120"/>
      <c r="C30" s="123"/>
      <c r="D30" s="123"/>
      <c r="E30" s="123"/>
      <c r="F30" s="123"/>
      <c r="G30" s="137"/>
      <c r="H30" s="137"/>
      <c r="I30" s="137"/>
      <c r="J30" s="137"/>
      <c r="K30" s="137"/>
      <c r="L30" s="137"/>
      <c r="M30" s="137"/>
      <c r="N30" s="137"/>
      <c r="O30" s="137"/>
      <c r="P30" s="137"/>
      <c r="Q30" s="137"/>
      <c r="R30" s="121"/>
    </row>
    <row r="31" spans="2:18" ht="14.25" customHeight="1" x14ac:dyDescent="0.3">
      <c r="B31" s="120"/>
      <c r="C31" s="150" t="s">
        <v>67</v>
      </c>
      <c r="D31" s="123"/>
      <c r="E31" s="123"/>
      <c r="F31" s="123"/>
      <c r="G31" s="137"/>
      <c r="H31" s="137"/>
      <c r="I31" s="137"/>
      <c r="J31" s="137"/>
      <c r="K31" s="137"/>
      <c r="L31" s="137"/>
      <c r="M31" s="137"/>
      <c r="N31" s="137"/>
      <c r="O31" s="137"/>
      <c r="P31" s="137"/>
      <c r="Q31" s="137"/>
      <c r="R31" s="121"/>
    </row>
    <row r="32" spans="2:18" ht="14.25" customHeight="1" x14ac:dyDescent="0.3">
      <c r="B32" s="120"/>
      <c r="C32" s="140"/>
      <c r="D32" s="123"/>
      <c r="E32" s="123"/>
      <c r="F32" s="123"/>
      <c r="G32" s="137"/>
      <c r="H32" s="137"/>
      <c r="I32" s="137"/>
      <c r="J32" s="137"/>
      <c r="L32" s="137"/>
      <c r="M32" s="137"/>
      <c r="N32" s="137"/>
      <c r="O32" s="137"/>
      <c r="P32" s="137"/>
      <c r="Q32" s="137"/>
      <c r="R32" s="121"/>
    </row>
    <row r="33" spans="1:19" ht="14.25" customHeight="1" x14ac:dyDescent="0.3">
      <c r="B33" s="120"/>
      <c r="C33" s="140"/>
      <c r="D33" s="123"/>
      <c r="E33" s="123"/>
      <c r="F33" s="240" t="s">
        <v>61</v>
      </c>
      <c r="G33" s="240"/>
      <c r="H33" s="240"/>
      <c r="I33" s="240"/>
      <c r="J33" s="151" t="s">
        <v>68</v>
      </c>
      <c r="K33" s="240" t="s">
        <v>69</v>
      </c>
      <c r="L33" s="240"/>
      <c r="M33" s="240"/>
      <c r="N33" s="240"/>
      <c r="O33" s="240"/>
      <c r="P33" s="240"/>
      <c r="Q33" s="240"/>
      <c r="R33" s="121"/>
    </row>
    <row r="34" spans="1:19" ht="37.5" customHeight="1" x14ac:dyDescent="0.3">
      <c r="B34" s="120"/>
      <c r="C34" s="140"/>
      <c r="D34" s="123"/>
      <c r="E34" s="123"/>
      <c r="F34" s="235" t="s">
        <v>70</v>
      </c>
      <c r="G34" s="235"/>
      <c r="H34" s="235"/>
      <c r="I34" s="235"/>
      <c r="J34" s="241"/>
      <c r="K34" s="239" t="s">
        <v>71</v>
      </c>
      <c r="L34" s="239"/>
      <c r="M34" s="239"/>
      <c r="N34" s="239"/>
      <c r="O34" s="239"/>
      <c r="P34" s="239"/>
      <c r="Q34" s="239"/>
      <c r="R34" s="121"/>
    </row>
    <row r="35" spans="1:19" ht="60.75" customHeight="1" x14ac:dyDescent="0.3">
      <c r="B35" s="120"/>
      <c r="C35" s="140"/>
      <c r="D35" s="123"/>
      <c r="E35" s="123"/>
      <c r="F35" s="235"/>
      <c r="G35" s="235"/>
      <c r="H35" s="235"/>
      <c r="I35" s="235"/>
      <c r="J35" s="241"/>
      <c r="K35" s="239" t="s">
        <v>72</v>
      </c>
      <c r="L35" s="239"/>
      <c r="M35" s="239"/>
      <c r="N35" s="239"/>
      <c r="O35" s="239"/>
      <c r="P35" s="239"/>
      <c r="Q35" s="239"/>
      <c r="R35" s="121"/>
    </row>
    <row r="36" spans="1:19" ht="37.5" customHeight="1" x14ac:dyDescent="0.3">
      <c r="B36" s="120"/>
      <c r="C36" s="140"/>
      <c r="D36" s="123"/>
      <c r="E36" s="123"/>
      <c r="F36" s="235" t="s">
        <v>73</v>
      </c>
      <c r="G36" s="235"/>
      <c r="H36" s="235"/>
      <c r="I36" s="235"/>
      <c r="J36" s="141"/>
      <c r="K36" s="236" t="s">
        <v>74</v>
      </c>
      <c r="L36" s="237"/>
      <c r="M36" s="237"/>
      <c r="N36" s="237"/>
      <c r="O36" s="237"/>
      <c r="P36" s="237"/>
      <c r="Q36" s="238"/>
      <c r="R36" s="121"/>
    </row>
    <row r="37" spans="1:19" ht="199.5" customHeight="1" x14ac:dyDescent="0.3">
      <c r="B37" s="120"/>
      <c r="C37" s="140"/>
      <c r="D37" s="123"/>
      <c r="E37" s="123"/>
      <c r="F37" s="235" t="s">
        <v>75</v>
      </c>
      <c r="G37" s="235"/>
      <c r="H37" s="235"/>
      <c r="I37" s="235"/>
      <c r="J37" s="141"/>
      <c r="K37" s="236" t="s">
        <v>76</v>
      </c>
      <c r="L37" s="237"/>
      <c r="M37" s="237"/>
      <c r="N37" s="237"/>
      <c r="O37" s="237"/>
      <c r="P37" s="237"/>
      <c r="Q37" s="238"/>
      <c r="R37" s="121"/>
    </row>
    <row r="38" spans="1:19" ht="14.25" customHeight="1" x14ac:dyDescent="0.3">
      <c r="B38" s="120"/>
      <c r="C38" s="140"/>
      <c r="D38" s="123"/>
      <c r="E38" s="123"/>
      <c r="F38" s="123"/>
      <c r="G38" s="137"/>
      <c r="H38" s="137"/>
      <c r="I38" s="137"/>
      <c r="J38" s="137"/>
      <c r="K38" s="137"/>
      <c r="L38" s="137"/>
      <c r="M38" s="137"/>
      <c r="N38" s="137"/>
      <c r="O38" s="137"/>
      <c r="P38" s="137"/>
      <c r="Q38" s="137"/>
      <c r="R38" s="121"/>
    </row>
    <row r="39" spans="1:19" ht="14.25" customHeight="1" x14ac:dyDescent="0.3">
      <c r="B39" s="120"/>
      <c r="C39" s="140"/>
      <c r="D39" s="123"/>
      <c r="E39" s="123"/>
      <c r="F39" s="260"/>
      <c r="G39" s="260"/>
      <c r="H39" s="260"/>
      <c r="I39" s="260"/>
      <c r="J39" s="260"/>
      <c r="K39" s="260"/>
      <c r="L39" s="260"/>
      <c r="M39" s="260"/>
      <c r="N39" s="260"/>
      <c r="O39" s="260"/>
      <c r="P39" s="260"/>
      <c r="Q39" s="137"/>
      <c r="R39" s="121"/>
    </row>
    <row r="40" spans="1:19" ht="15.4" customHeight="1" x14ac:dyDescent="0.3">
      <c r="B40" s="120"/>
      <c r="C40" s="142"/>
      <c r="D40" s="61"/>
      <c r="F40" s="260"/>
      <c r="G40" s="260"/>
      <c r="H40" s="260"/>
      <c r="I40" s="260"/>
      <c r="J40" s="260"/>
      <c r="K40" s="260"/>
      <c r="L40" s="260"/>
      <c r="M40" s="260"/>
      <c r="N40" s="260"/>
      <c r="O40" s="260"/>
      <c r="P40" s="260"/>
      <c r="R40" s="121"/>
    </row>
    <row r="41" spans="1:19" ht="15.4" customHeight="1" thickBot="1" x14ac:dyDescent="0.35">
      <c r="B41" s="120"/>
      <c r="C41" s="127"/>
      <c r="D41" s="127"/>
      <c r="E41" s="127"/>
      <c r="F41" s="261"/>
      <c r="G41" s="261"/>
      <c r="H41" s="261"/>
      <c r="I41" s="261"/>
      <c r="J41" s="261"/>
      <c r="K41" s="261"/>
      <c r="L41" s="261"/>
      <c r="M41" s="261"/>
      <c r="N41" s="261"/>
      <c r="O41" s="261"/>
      <c r="P41" s="261"/>
      <c r="R41" s="121"/>
    </row>
    <row r="42" spans="1:19" ht="15" x14ac:dyDescent="0.3">
      <c r="B42" s="120"/>
      <c r="C42" s="127"/>
      <c r="D42" s="127"/>
      <c r="E42" s="127"/>
      <c r="F42" s="127"/>
      <c r="G42" s="262" t="str">
        <f>IF(Contratista=0,"Falta Información",UPPER(Contratista))</f>
        <v>DIANA MILENA HERNANDEZ THIRIAT</v>
      </c>
      <c r="H42" s="262"/>
      <c r="I42" s="262"/>
      <c r="J42" s="262"/>
      <c r="K42" s="262"/>
      <c r="L42" s="262"/>
      <c r="M42" s="262"/>
      <c r="N42" s="262"/>
      <c r="O42" s="262"/>
      <c r="P42" s="262"/>
      <c r="R42" s="121"/>
    </row>
    <row r="43" spans="1:19" ht="13.9" customHeight="1" x14ac:dyDescent="0.3">
      <c r="A43" s="143"/>
      <c r="B43" s="120"/>
      <c r="C43" s="144"/>
      <c r="D43" s="144"/>
      <c r="E43" s="144"/>
      <c r="G43" s="242" t="str">
        <f>"FIRMA
C.C "  &amp; IF(ID_Contratista=0,"Falta Información",ID_Contratista)</f>
        <v>FIRMA
C.C 52933208</v>
      </c>
      <c r="H43" s="242"/>
      <c r="I43" s="242"/>
      <c r="J43" s="242"/>
      <c r="K43" s="242"/>
      <c r="L43" s="152"/>
      <c r="M43" s="152"/>
      <c r="N43" s="152"/>
      <c r="O43" s="152"/>
      <c r="P43" s="152"/>
      <c r="Q43" s="145"/>
      <c r="R43" s="121"/>
    </row>
    <row r="44" spans="1:19" ht="14.65" customHeight="1" x14ac:dyDescent="0.3">
      <c r="A44" s="143"/>
      <c r="B44" s="120"/>
      <c r="C44" s="144"/>
      <c r="D44" s="144"/>
      <c r="E44" s="144"/>
      <c r="F44" s="144"/>
      <c r="G44" s="242"/>
      <c r="H44" s="242"/>
      <c r="I44" s="242"/>
      <c r="J44" s="242"/>
      <c r="K44" s="242"/>
      <c r="L44" s="152"/>
      <c r="M44" s="152"/>
      <c r="N44" s="152"/>
      <c r="O44" s="152"/>
      <c r="P44" s="152"/>
      <c r="Q44" s="145"/>
      <c r="R44" s="121"/>
    </row>
    <row r="45" spans="1:19" ht="15" x14ac:dyDescent="0.3">
      <c r="A45" s="143"/>
      <c r="B45" s="120"/>
      <c r="C45" s="136"/>
      <c r="D45" s="61"/>
      <c r="R45" s="121"/>
    </row>
    <row r="46" spans="1:19" ht="14.5" thickBot="1" x14ac:dyDescent="0.35">
      <c r="A46" s="121"/>
      <c r="R46" s="146"/>
      <c r="S46" s="145"/>
    </row>
    <row r="47" spans="1:19" x14ac:dyDescent="0.3">
      <c r="B47" s="118"/>
      <c r="C47" s="118"/>
      <c r="D47" s="118"/>
      <c r="E47" s="118"/>
      <c r="F47" s="118"/>
      <c r="G47" s="118"/>
      <c r="H47" s="118"/>
      <c r="I47" s="118"/>
      <c r="J47" s="118"/>
      <c r="K47" s="118"/>
      <c r="L47" s="118"/>
      <c r="M47" s="118"/>
      <c r="N47" s="118"/>
      <c r="O47" s="118"/>
      <c r="P47" s="118"/>
      <c r="Q47" s="118"/>
      <c r="R47" s="118"/>
    </row>
  </sheetData>
  <sheetProtection sheet="1" objects="1" scenarios="1"/>
  <mergeCells count="30">
    <mergeCell ref="G43:K44"/>
    <mergeCell ref="C8:Q8"/>
    <mergeCell ref="C9:Q9"/>
    <mergeCell ref="D10:Q10"/>
    <mergeCell ref="C12:Q12"/>
    <mergeCell ref="C23:Q23"/>
    <mergeCell ref="G20:Q21"/>
    <mergeCell ref="D25:I25"/>
    <mergeCell ref="C14:F14"/>
    <mergeCell ref="L16:O16"/>
    <mergeCell ref="G18:K18"/>
    <mergeCell ref="C20:F20"/>
    <mergeCell ref="K25:M25"/>
    <mergeCell ref="F39:P41"/>
    <mergeCell ref="G42:P42"/>
    <mergeCell ref="D26:I26"/>
    <mergeCell ref="K26:M26"/>
    <mergeCell ref="K27:M27"/>
    <mergeCell ref="G14:L14"/>
    <mergeCell ref="D27:I27"/>
    <mergeCell ref="F37:I37"/>
    <mergeCell ref="K37:Q37"/>
    <mergeCell ref="K35:Q35"/>
    <mergeCell ref="F33:I33"/>
    <mergeCell ref="F34:I35"/>
    <mergeCell ref="F36:I36"/>
    <mergeCell ref="J34:J35"/>
    <mergeCell ref="K33:Q33"/>
    <mergeCell ref="K34:Q34"/>
    <mergeCell ref="K36:Q36"/>
  </mergeCells>
  <pageMargins left="0.7" right="0.7" top="0.75" bottom="0.75" header="0.3" footer="0.3"/>
  <pageSetup scale="6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7">
              <controlPr defaultSize="0" autoFill="0" autoLine="0" autoPict="0">
                <anchor moveWithCells="1">
                  <from>
                    <xdr:col>6</xdr:col>
                    <xdr:colOff>260350</xdr:colOff>
                    <xdr:row>13</xdr:row>
                    <xdr:rowOff>31750</xdr:rowOff>
                  </from>
                  <to>
                    <xdr:col>8</xdr:col>
                    <xdr:colOff>222250</xdr:colOff>
                    <xdr:row>17</xdr:row>
                    <xdr:rowOff>184150</xdr:rowOff>
                  </to>
                </anchor>
              </controlPr>
            </control>
          </mc:Choice>
        </mc:AlternateContent>
        <mc:AlternateContent xmlns:mc="http://schemas.openxmlformats.org/markup-compatibility/2006">
          <mc:Choice Requires="x14">
            <control shapeId="5122" r:id="rId5" name="Check Box 8">
              <controlPr defaultSize="0" autoFill="0" autoLine="0" autoPict="0">
                <anchor moveWithCells="1">
                  <from>
                    <xdr:col>8</xdr:col>
                    <xdr:colOff>298450</xdr:colOff>
                    <xdr:row>13</xdr:row>
                    <xdr:rowOff>107950</xdr:rowOff>
                  </from>
                  <to>
                    <xdr:col>10</xdr:col>
                    <xdr:colOff>228600</xdr:colOff>
                    <xdr:row>17</xdr:row>
                    <xdr:rowOff>165100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9</xdr:col>
                    <xdr:colOff>165100</xdr:colOff>
                    <xdr:row>33</xdr:row>
                    <xdr:rowOff>190500</xdr:rowOff>
                  </from>
                  <to>
                    <xdr:col>10</xdr:col>
                    <xdr:colOff>400050</xdr:colOff>
                    <xdr:row>34</xdr:row>
                    <xdr:rowOff>571500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9</xdr:col>
                    <xdr:colOff>152400</xdr:colOff>
                    <xdr:row>34</xdr:row>
                    <xdr:rowOff>609600</xdr:rowOff>
                  </from>
                  <to>
                    <xdr:col>10</xdr:col>
                    <xdr:colOff>412750</xdr:colOff>
                    <xdr:row>36</xdr:row>
                    <xdr:rowOff>222250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9</xdr:col>
                    <xdr:colOff>152400</xdr:colOff>
                    <xdr:row>36</xdr:row>
                    <xdr:rowOff>800100</xdr:rowOff>
                  </from>
                  <to>
                    <xdr:col>10</xdr:col>
                    <xdr:colOff>488950</xdr:colOff>
                    <xdr:row>36</xdr:row>
                    <xdr:rowOff>1695450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43BCD-4A1D-479A-A832-94E50F31B334}">
  <sheetPr codeName="Hoja7">
    <tabColor theme="5" tint="0.39997558519241921"/>
  </sheetPr>
  <dimension ref="B4:L33"/>
  <sheetViews>
    <sheetView showGridLines="0" zoomScale="89" zoomScaleNormal="89" workbookViewId="0">
      <selection activeCell="C34" sqref="C34"/>
    </sheetView>
  </sheetViews>
  <sheetFormatPr baseColWidth="10" defaultColWidth="11.36328125" defaultRowHeight="14" x14ac:dyDescent="0.3"/>
  <cols>
    <col min="1" max="1" width="7.08984375" style="57" customWidth="1"/>
    <col min="2" max="2" width="24.6328125" style="57" customWidth="1"/>
    <col min="3" max="3" width="44.36328125" style="57" customWidth="1"/>
    <col min="4" max="4" width="37" style="57" customWidth="1"/>
    <col min="5" max="5" width="40.81640625" style="57" customWidth="1"/>
    <col min="6" max="16384" width="11.36328125" style="57"/>
  </cols>
  <sheetData>
    <row r="4" spans="2:7" x14ac:dyDescent="0.3">
      <c r="G4" s="62"/>
    </row>
    <row r="5" spans="2:7" x14ac:dyDescent="0.3">
      <c r="G5" s="62"/>
    </row>
    <row r="6" spans="2:7" ht="15" x14ac:dyDescent="0.3">
      <c r="B6" s="154" t="s">
        <v>77</v>
      </c>
      <c r="C6" s="275">
        <f>Contrato_N°</f>
        <v>522</v>
      </c>
      <c r="D6" s="276"/>
      <c r="E6" s="276"/>
    </row>
    <row r="7" spans="2:7" ht="28" x14ac:dyDescent="0.3">
      <c r="B7" s="154" t="s">
        <v>78</v>
      </c>
      <c r="C7" s="275" t="str">
        <f>IF(Contratista=0,"Falta Información",UPPER(Contratista))</f>
        <v>DIANA MILENA HERNANDEZ THIRIAT</v>
      </c>
      <c r="D7" s="276"/>
      <c r="E7" s="276"/>
    </row>
    <row r="8" spans="2:7" ht="28" x14ac:dyDescent="0.3">
      <c r="B8" s="154" t="s">
        <v>79</v>
      </c>
      <c r="C8" s="283" t="str">
        <f>IF(Supervisor=0,"Falta Información",Supervisor)</f>
        <v>AURA MARIA GOMEZ DE LOS RIOS-ESPERANZA RODRIGUEZ ROLDAN RAD 20236400046153 A PARTIR DEL 24 DE JULIO AL 14 DE AGOSTO</v>
      </c>
      <c r="D8" s="283"/>
      <c r="E8" s="283"/>
    </row>
    <row r="9" spans="2:7" x14ac:dyDescent="0.3">
      <c r="B9" s="155" t="s">
        <v>80</v>
      </c>
      <c r="C9" s="283" t="str">
        <f>IF(Dependencia=0,"Falta Información",UPPER(Dependencia))</f>
        <v>GRUPO DE GESTION DE CONTRATACION</v>
      </c>
      <c r="D9" s="283"/>
      <c r="E9" s="283"/>
    </row>
    <row r="10" spans="2:7" ht="45" customHeight="1" x14ac:dyDescent="0.3">
      <c r="B10" s="155" t="s">
        <v>8</v>
      </c>
      <c r="C10" s="284" t="str">
        <f>IF(Objeto=0,"Falta Información",UPPER(Objeto))</f>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
      <c r="D10" s="284"/>
      <c r="E10" s="284"/>
    </row>
    <row r="11" spans="2:7" ht="14.5" thickBot="1" x14ac:dyDescent="0.35"/>
    <row r="12" spans="2:7" ht="15" customHeight="1" thickBot="1" x14ac:dyDescent="0.35">
      <c r="B12" s="277" t="s">
        <v>81</v>
      </c>
      <c r="C12" s="278"/>
      <c r="D12" s="278"/>
      <c r="E12" s="279"/>
    </row>
    <row r="13" spans="2:7" x14ac:dyDescent="0.3">
      <c r="B13" s="280"/>
      <c r="C13" s="281"/>
      <c r="D13" s="281"/>
      <c r="E13" s="281"/>
    </row>
    <row r="14" spans="2:7" x14ac:dyDescent="0.3">
      <c r="B14" s="282" t="s">
        <v>82</v>
      </c>
      <c r="C14" s="282"/>
      <c r="D14" s="107" t="s">
        <v>83</v>
      </c>
      <c r="E14" s="107" t="s">
        <v>84</v>
      </c>
    </row>
    <row r="15" spans="2:7" ht="84.75" customHeight="1" x14ac:dyDescent="0.3">
      <c r="B15" s="108">
        <v>1</v>
      </c>
      <c r="C15" s="109" t="s">
        <v>85</v>
      </c>
      <c r="D15" s="109" t="s">
        <v>86</v>
      </c>
      <c r="E15" s="109"/>
    </row>
    <row r="16" spans="2:7" ht="28" x14ac:dyDescent="0.3">
      <c r="B16" s="108">
        <v>2</v>
      </c>
      <c r="C16" s="109" t="s">
        <v>85</v>
      </c>
      <c r="D16" s="109" t="s">
        <v>86</v>
      </c>
      <c r="E16" s="109"/>
    </row>
    <row r="17" spans="2:12" ht="28" x14ac:dyDescent="0.3">
      <c r="B17" s="108">
        <v>3</v>
      </c>
      <c r="C17" s="109" t="s">
        <v>85</v>
      </c>
      <c r="D17" s="109" t="s">
        <v>86</v>
      </c>
      <c r="E17" s="109"/>
    </row>
    <row r="18" spans="2:12" ht="28" x14ac:dyDescent="0.3">
      <c r="B18" s="108">
        <v>4</v>
      </c>
      <c r="C18" s="109" t="s">
        <v>85</v>
      </c>
      <c r="D18" s="109" t="s">
        <v>86</v>
      </c>
      <c r="E18" s="109"/>
    </row>
    <row r="19" spans="2:12" ht="28" x14ac:dyDescent="0.3">
      <c r="B19" s="108">
        <v>5</v>
      </c>
      <c r="C19" s="109" t="s">
        <v>85</v>
      </c>
      <c r="D19" s="109" t="s">
        <v>86</v>
      </c>
      <c r="E19" s="109"/>
    </row>
    <row r="20" spans="2:12" ht="28" x14ac:dyDescent="0.3">
      <c r="B20" s="108">
        <v>6</v>
      </c>
      <c r="C20" s="109" t="s">
        <v>85</v>
      </c>
      <c r="D20" s="109" t="s">
        <v>86</v>
      </c>
      <c r="E20" s="109"/>
    </row>
    <row r="21" spans="2:12" ht="28" x14ac:dyDescent="0.3">
      <c r="B21" s="108">
        <v>7</v>
      </c>
      <c r="C21" s="109" t="s">
        <v>85</v>
      </c>
      <c r="D21" s="109" t="s">
        <v>86</v>
      </c>
      <c r="E21" s="109"/>
    </row>
    <row r="22" spans="2:12" ht="28" x14ac:dyDescent="0.3">
      <c r="B22" s="108">
        <v>8</v>
      </c>
      <c r="C22" s="109" t="s">
        <v>85</v>
      </c>
      <c r="D22" s="109" t="s">
        <v>86</v>
      </c>
      <c r="E22" s="109"/>
    </row>
    <row r="23" spans="2:12" ht="28" x14ac:dyDescent="0.3">
      <c r="B23" s="108">
        <v>9</v>
      </c>
      <c r="C23" s="109" t="s">
        <v>85</v>
      </c>
      <c r="D23" s="109" t="s">
        <v>86</v>
      </c>
      <c r="E23" s="109"/>
    </row>
    <row r="24" spans="2:12" ht="14.5" thickBot="1" x14ac:dyDescent="0.35"/>
    <row r="25" spans="2:12" ht="13.9" customHeight="1" x14ac:dyDescent="0.3">
      <c r="B25" s="266" t="s">
        <v>92</v>
      </c>
      <c r="C25" s="267"/>
      <c r="D25" s="267"/>
      <c r="E25" s="268"/>
    </row>
    <row r="26" spans="2:12" x14ac:dyDescent="0.3">
      <c r="B26" s="269"/>
      <c r="C26" s="270"/>
      <c r="D26" s="270"/>
      <c r="E26" s="271"/>
    </row>
    <row r="27" spans="2:12" ht="14.5" thickBot="1" x14ac:dyDescent="0.35">
      <c r="B27" s="272"/>
      <c r="C27" s="273"/>
      <c r="D27" s="273"/>
      <c r="E27" s="274"/>
    </row>
    <row r="30" spans="2:12" ht="14.5" thickBot="1" x14ac:dyDescent="0.35">
      <c r="C30" s="110"/>
      <c r="D30" s="110"/>
    </row>
    <row r="31" spans="2:12" ht="15" x14ac:dyDescent="0.3">
      <c r="B31" s="127"/>
      <c r="C31" s="262" t="s">
        <v>57</v>
      </c>
      <c r="D31" s="262"/>
      <c r="E31" s="262"/>
      <c r="F31" s="153"/>
      <c r="G31" s="153"/>
      <c r="H31" s="153"/>
      <c r="I31" s="153"/>
      <c r="J31" s="153"/>
      <c r="K31" s="153"/>
      <c r="L31" s="153"/>
    </row>
    <row r="32" spans="2:12" x14ac:dyDescent="0.3">
      <c r="C32" s="242" t="str">
        <f>"FIRMA
C.C "  &amp; IF(ID_Contratista=0,"Falta Información",ID_Contratista)</f>
        <v>FIRMA
C.C 52933208</v>
      </c>
      <c r="D32" s="242"/>
      <c r="E32" s="242"/>
      <c r="F32" s="242"/>
      <c r="G32" s="242"/>
      <c r="H32" s="144"/>
      <c r="I32" s="144"/>
      <c r="J32" s="144"/>
      <c r="K32" s="144"/>
      <c r="L32" s="144"/>
    </row>
    <row r="33" spans="2:12" x14ac:dyDescent="0.3">
      <c r="B33" s="144"/>
      <c r="C33" s="242"/>
      <c r="D33" s="242"/>
      <c r="E33" s="242"/>
      <c r="F33" s="242"/>
      <c r="G33" s="242"/>
      <c r="H33" s="144"/>
      <c r="I33" s="144"/>
      <c r="J33" s="144"/>
      <c r="K33" s="144"/>
      <c r="L33" s="144"/>
    </row>
  </sheetData>
  <sheetProtection sheet="1" objects="1" scenarios="1"/>
  <mergeCells count="11">
    <mergeCell ref="C32:G33"/>
    <mergeCell ref="B25:E27"/>
    <mergeCell ref="C6:E6"/>
    <mergeCell ref="B12:E12"/>
    <mergeCell ref="B13:E13"/>
    <mergeCell ref="B14:C14"/>
    <mergeCell ref="C7:E7"/>
    <mergeCell ref="C8:E8"/>
    <mergeCell ref="C9:E9"/>
    <mergeCell ref="C10:E10"/>
    <mergeCell ref="C31:E31"/>
  </mergeCells>
  <hyperlinks>
    <hyperlink ref="B12" location="_edn1" display="_edn1" xr:uid="{279A4DFD-08A4-4DEB-9B2C-ED815AA127B0}"/>
  </hyperlinks>
  <pageMargins left="0.7" right="0.7" top="0.75" bottom="0.75" header="0.3" footer="0.3"/>
  <pageSetup scale="56"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4348-8511-4A62-BDAA-02D1D6894A48}">
  <sheetPr codeName="Hoja8">
    <tabColor rgb="FF4E67B4"/>
    <pageSetUpPr fitToPage="1"/>
  </sheetPr>
  <dimension ref="C2:X78"/>
  <sheetViews>
    <sheetView showGridLines="0" topLeftCell="B1" zoomScaleNormal="100" zoomScaleSheetLayoutView="100" zoomScalePageLayoutView="80" workbookViewId="0">
      <selection activeCell="U31" sqref="U31:V34"/>
    </sheetView>
  </sheetViews>
  <sheetFormatPr baseColWidth="10" defaultColWidth="11.36328125" defaultRowHeight="13" x14ac:dyDescent="0.35"/>
  <cols>
    <col min="1" max="1" width="4.6328125" style="62" customWidth="1"/>
    <col min="2" max="2" width="1.6328125" style="62" customWidth="1"/>
    <col min="3" max="3" width="7" style="62" customWidth="1"/>
    <col min="4" max="4" width="6" style="62" customWidth="1"/>
    <col min="5" max="5" width="7" style="62" customWidth="1"/>
    <col min="6" max="7" width="8" style="62" customWidth="1"/>
    <col min="8" max="8" width="10.6328125" style="62" bestFit="1" customWidth="1"/>
    <col min="9" max="10" width="5.08984375" style="62" customWidth="1"/>
    <col min="11" max="11" width="6" style="62" customWidth="1"/>
    <col min="12" max="13" width="8" style="62" customWidth="1"/>
    <col min="14" max="14" width="6.6328125" style="62" customWidth="1"/>
    <col min="15" max="16" width="8" style="62" customWidth="1"/>
    <col min="17" max="17" width="7" style="62" customWidth="1"/>
    <col min="18" max="19" width="8" style="62" customWidth="1"/>
    <col min="20" max="20" width="5.6328125" style="62" customWidth="1"/>
    <col min="21" max="23" width="8" style="62" customWidth="1"/>
    <col min="24" max="24" width="1.6328125" style="62" customWidth="1"/>
    <col min="25" max="16384" width="11.36328125" style="62"/>
  </cols>
  <sheetData>
    <row r="2" spans="3:23" ht="8.25" customHeight="1" x14ac:dyDescent="0.35"/>
    <row r="3" spans="3:23" ht="8.25" customHeight="1" x14ac:dyDescent="0.35"/>
    <row r="4" spans="3:23" ht="8.25" customHeight="1" x14ac:dyDescent="0.35"/>
    <row r="6" spans="3:23" ht="12.75" customHeight="1" x14ac:dyDescent="0.35"/>
    <row r="7" spans="3:23" ht="12.75" customHeight="1" x14ac:dyDescent="0.35">
      <c r="F7" s="176">
        <f>IF(Contrato_N°="","Falta Información",Contrato_N°)</f>
        <v>522</v>
      </c>
      <c r="G7" s="176"/>
      <c r="H7" s="176"/>
      <c r="I7" s="176"/>
      <c r="J7" s="112"/>
      <c r="K7" s="174">
        <f>IF(Contrato_Año="","Falta Información",Contrato_Año)</f>
        <v>45058</v>
      </c>
      <c r="L7" s="174"/>
      <c r="M7" s="112"/>
      <c r="N7" s="172">
        <f>IF(Fecha_Inicio=""," ",Fecha_Inicio)</f>
        <v>45058</v>
      </c>
      <c r="O7" s="172"/>
      <c r="P7" s="172"/>
      <c r="Q7" s="172"/>
      <c r="R7" s="112"/>
      <c r="S7" s="172">
        <f>IF(Fecha_Fin=""," ",Fecha_Fin)</f>
        <v>45291</v>
      </c>
      <c r="T7" s="172"/>
      <c r="U7" s="172"/>
      <c r="V7" s="172"/>
    </row>
    <row r="8" spans="3:23" ht="6.75" customHeight="1" x14ac:dyDescent="0.35">
      <c r="F8" s="176"/>
      <c r="G8" s="176"/>
      <c r="H8" s="176"/>
      <c r="I8" s="176"/>
      <c r="J8" s="112"/>
      <c r="K8" s="174"/>
      <c r="L8" s="174"/>
      <c r="M8" s="112"/>
      <c r="N8" s="172"/>
      <c r="O8" s="172"/>
      <c r="P8" s="172"/>
      <c r="Q8" s="172"/>
      <c r="R8" s="112"/>
      <c r="S8" s="172"/>
      <c r="T8" s="172"/>
      <c r="U8" s="172"/>
      <c r="V8" s="172"/>
    </row>
    <row r="9" spans="3:23" ht="12.75" customHeight="1" x14ac:dyDescent="0.35">
      <c r="F9" s="176"/>
      <c r="G9" s="176"/>
      <c r="H9" s="176"/>
      <c r="I9" s="176"/>
      <c r="J9" s="112"/>
      <c r="K9" s="174"/>
      <c r="L9" s="174"/>
      <c r="M9" s="112"/>
      <c r="N9" s="172"/>
      <c r="O9" s="172"/>
      <c r="P9" s="172"/>
      <c r="Q9" s="172"/>
      <c r="R9" s="112"/>
      <c r="S9" s="172"/>
      <c r="T9" s="172"/>
      <c r="U9" s="172"/>
      <c r="V9" s="172"/>
    </row>
    <row r="10" spans="3:23" ht="6.75" customHeight="1" x14ac:dyDescent="0.35"/>
    <row r="12" spans="3:23" ht="20.25" customHeight="1" x14ac:dyDescent="0.35">
      <c r="D12" s="63"/>
      <c r="E12" s="63"/>
      <c r="F12" s="63"/>
      <c r="G12" s="63"/>
      <c r="H12" s="63"/>
      <c r="I12" s="63"/>
      <c r="J12" s="63"/>
      <c r="K12" s="63"/>
      <c r="L12" s="64"/>
    </row>
    <row r="13" spans="3:23" ht="20.25" customHeight="1" x14ac:dyDescent="0.35">
      <c r="C13" s="175" t="str">
        <f>IF(Objeto=0,"Falta Información",UPPER(Objeto))</f>
        <v>PRESTAR SERVICIOS PROFESIONALES ESPECIALIZADOS AL GRUPO DE GESTIÓN DE CONTRATACIÓN EN LAS ACTIVIDADES FINANCIERAS ASOCIADAS A LOS PROCESOS DE CONTRATACIÓN QUE ADELANTE LA ADRES; ASÍ COMO APOYAR LA FORMULACIÓN Y SEGUIMIENTO DE LOS INDICADORES, PLANES, PROGRAMAS, Y DEMÁS ASPECTOS ASOCIADOS A PLANEACIÓN Y SISTEMA INTEGRADO DE GESTIÓN DE CALIDAD</v>
      </c>
      <c r="D13" s="175"/>
      <c r="E13" s="175"/>
      <c r="F13" s="175"/>
      <c r="G13" s="175"/>
      <c r="H13" s="175"/>
      <c r="I13" s="175"/>
      <c r="J13" s="175"/>
      <c r="K13" s="175"/>
      <c r="L13" s="175"/>
      <c r="M13" s="175"/>
      <c r="N13" s="175"/>
      <c r="O13" s="175"/>
      <c r="P13" s="175"/>
      <c r="Q13" s="175"/>
      <c r="R13" s="175"/>
      <c r="S13" s="175"/>
      <c r="T13" s="175"/>
      <c r="U13" s="175"/>
      <c r="V13" s="175"/>
      <c r="W13" s="175"/>
    </row>
    <row r="14" spans="3:23" ht="20.25" customHeight="1" x14ac:dyDescent="0.35">
      <c r="C14" s="175"/>
      <c r="D14" s="175"/>
      <c r="E14" s="175"/>
      <c r="F14" s="175"/>
      <c r="G14" s="175"/>
      <c r="H14" s="175"/>
      <c r="I14" s="175"/>
      <c r="J14" s="175"/>
      <c r="K14" s="175"/>
      <c r="L14" s="175"/>
      <c r="M14" s="175"/>
      <c r="N14" s="175"/>
      <c r="O14" s="175"/>
      <c r="P14" s="175"/>
      <c r="Q14" s="175"/>
      <c r="R14" s="175"/>
      <c r="S14" s="175"/>
      <c r="T14" s="175"/>
      <c r="U14" s="175"/>
      <c r="V14" s="175"/>
      <c r="W14" s="175"/>
    </row>
    <row r="15" spans="3:23" ht="20.25" customHeight="1" x14ac:dyDescent="0.35">
      <c r="C15" s="175"/>
      <c r="D15" s="175"/>
      <c r="E15" s="175"/>
      <c r="F15" s="175"/>
      <c r="G15" s="175"/>
      <c r="H15" s="175"/>
      <c r="I15" s="175"/>
      <c r="J15" s="175"/>
      <c r="K15" s="175"/>
      <c r="L15" s="175"/>
      <c r="M15" s="175"/>
      <c r="N15" s="175"/>
      <c r="O15" s="175"/>
      <c r="P15" s="175"/>
      <c r="Q15" s="175"/>
      <c r="R15" s="175"/>
      <c r="S15" s="175"/>
      <c r="T15" s="175"/>
      <c r="U15" s="175"/>
      <c r="V15" s="175"/>
      <c r="W15" s="175"/>
    </row>
    <row r="16" spans="3:23" ht="20.25" customHeight="1" x14ac:dyDescent="0.35">
      <c r="C16" s="175"/>
      <c r="D16" s="175"/>
      <c r="E16" s="175"/>
      <c r="F16" s="175"/>
      <c r="G16" s="175"/>
      <c r="H16" s="175"/>
      <c r="I16" s="175"/>
      <c r="J16" s="175"/>
      <c r="K16" s="175"/>
      <c r="L16" s="175"/>
      <c r="M16" s="175"/>
      <c r="N16" s="175"/>
      <c r="O16" s="175"/>
      <c r="P16" s="175"/>
      <c r="Q16" s="175"/>
      <c r="R16" s="175"/>
      <c r="S16" s="175"/>
      <c r="T16" s="175"/>
      <c r="U16" s="175"/>
      <c r="V16" s="175"/>
      <c r="W16" s="175"/>
    </row>
    <row r="17" spans="4:22" ht="5.25" customHeight="1" x14ac:dyDescent="0.35"/>
    <row r="19" spans="4:22" x14ac:dyDescent="0.35">
      <c r="D19" s="65"/>
      <c r="E19" s="65"/>
      <c r="F19" s="65"/>
    </row>
    <row r="21" spans="4:22" ht="16.5" customHeight="1" x14ac:dyDescent="0.35">
      <c r="D21" s="177">
        <f>IF(ID_Contratista=0,"Falta Información",ID_Contratista)</f>
        <v>52933208</v>
      </c>
      <c r="E21" s="177"/>
      <c r="F21" s="177"/>
      <c r="G21" s="177"/>
      <c r="H21" s="80">
        <f>NIT_DV</f>
        <v>8</v>
      </c>
      <c r="I21" s="112"/>
      <c r="J21" s="173" t="str">
        <f>IF(Contratista=0,"Falta Información",UPPER(Contratista))</f>
        <v>DIANA MILENA HERNANDEZ THIRIAT</v>
      </c>
      <c r="K21" s="173"/>
      <c r="L21" s="173"/>
      <c r="M21" s="173"/>
      <c r="N21" s="173"/>
      <c r="O21" s="173"/>
      <c r="P21" s="173"/>
      <c r="Q21" s="173"/>
    </row>
    <row r="23" spans="4:22" ht="16.5" customHeight="1" x14ac:dyDescent="0.35">
      <c r="D23" s="286"/>
      <c r="E23" s="286"/>
      <c r="F23" s="286"/>
      <c r="G23" s="286"/>
      <c r="I23" s="287"/>
      <c r="J23" s="287"/>
    </row>
    <row r="25" spans="4:22" ht="15.5" x14ac:dyDescent="0.35">
      <c r="D25" s="288"/>
      <c r="E25" s="288"/>
      <c r="F25" s="288"/>
      <c r="G25" s="288"/>
      <c r="H25" s="288"/>
      <c r="I25" s="288"/>
      <c r="J25" s="288"/>
    </row>
    <row r="27" spans="4:22" ht="5.25" customHeight="1" x14ac:dyDescent="0.35"/>
    <row r="30" spans="4:22" ht="15.5" x14ac:dyDescent="0.35">
      <c r="D30" s="170">
        <f>Valor_Contrato_Inicial</f>
        <v>64000000</v>
      </c>
      <c r="E30" s="170"/>
      <c r="F30" s="170"/>
      <c r="H30" s="170">
        <f>Valor_Adiciones</f>
        <v>0</v>
      </c>
      <c r="I30" s="170"/>
      <c r="J30" s="170"/>
      <c r="L30" s="170">
        <f>Valor_Reducciones</f>
        <v>0</v>
      </c>
      <c r="M30" s="170"/>
      <c r="N30" s="170"/>
      <c r="P30" s="170">
        <f>Valor_total_Contrato</f>
        <v>64000000</v>
      </c>
      <c r="Q30" s="170"/>
      <c r="R30" s="170"/>
      <c r="S30" s="170"/>
    </row>
    <row r="31" spans="4:22" ht="4.4000000000000004" customHeight="1" x14ac:dyDescent="0.35">
      <c r="U31" s="171"/>
      <c r="V31" s="171"/>
    </row>
    <row r="32" spans="4:22" x14ac:dyDescent="0.35">
      <c r="U32" s="171"/>
      <c r="V32" s="171"/>
    </row>
    <row r="33" spans="3:24" x14ac:dyDescent="0.35">
      <c r="U33" s="171"/>
      <c r="V33" s="171"/>
    </row>
    <row r="34" spans="3:24" ht="15.5" x14ac:dyDescent="0.35">
      <c r="D34" s="285">
        <f>Total_Girado</f>
        <v>0</v>
      </c>
      <c r="E34" s="285"/>
      <c r="F34" s="285"/>
      <c r="H34" s="285">
        <f>Vr_Causado_NO</f>
        <v>0</v>
      </c>
      <c r="I34" s="285"/>
      <c r="J34" s="285"/>
      <c r="L34" s="285">
        <f>Total_Ejecutado</f>
        <v>32000000</v>
      </c>
      <c r="M34" s="285"/>
      <c r="N34" s="285"/>
      <c r="P34" s="285">
        <f>Disponible_Pagar</f>
        <v>24000000</v>
      </c>
      <c r="Q34" s="285"/>
      <c r="R34" s="285"/>
      <c r="S34" s="285"/>
      <c r="U34" s="171"/>
      <c r="V34" s="171"/>
    </row>
    <row r="36" spans="3:24" ht="14.5" x14ac:dyDescent="0.35">
      <c r="E36" s="66"/>
      <c r="F36" s="66"/>
      <c r="G36" s="66"/>
      <c r="H36" s="66"/>
      <c r="I36" s="66"/>
      <c r="J36" s="66"/>
      <c r="K36" s="66"/>
      <c r="L36" s="66"/>
      <c r="M36" s="66"/>
      <c r="N36" s="66"/>
      <c r="O36" s="66"/>
      <c r="P36" s="66"/>
      <c r="Q36" s="66"/>
      <c r="R36" s="66"/>
      <c r="S36" s="66"/>
      <c r="T36" s="66"/>
      <c r="U36" s="66"/>
      <c r="V36" s="66"/>
      <c r="W36" s="66"/>
    </row>
    <row r="38" spans="3:24" ht="15" customHeight="1" thickBot="1" x14ac:dyDescent="0.3">
      <c r="D38" s="67" t="e">
        <f>IF(#REF!=0," ",VLOOKUP(#REF!,#REF!,2,0))</f>
        <v>#REF!</v>
      </c>
      <c r="E38" s="67"/>
      <c r="F38" s="67"/>
      <c r="G38" s="67"/>
      <c r="H38" s="67"/>
      <c r="I38" s="67"/>
      <c r="J38" s="67"/>
      <c r="K38" s="67"/>
      <c r="L38" s="67"/>
      <c r="M38" s="67"/>
    </row>
    <row r="39" spans="3:24" ht="20.149999999999999" customHeight="1" thickBot="1" x14ac:dyDescent="0.4">
      <c r="D39" s="175" t="str">
        <f>IF(Concepto_1="","Falta Información",Concepto_1)</f>
        <v>PRIMER PAGO CORRESPONDIENTE A LOS HONORARIOS DEL MES DE NOVIEMBRE DE 2023</v>
      </c>
      <c r="E39" s="175"/>
      <c r="F39" s="175"/>
      <c r="G39" s="175"/>
      <c r="H39" s="175"/>
      <c r="I39" s="175"/>
      <c r="J39" s="175"/>
      <c r="K39" s="175"/>
      <c r="L39" s="175"/>
      <c r="M39" s="175"/>
      <c r="S39" s="66"/>
      <c r="T39" s="68" t="s">
        <v>37</v>
      </c>
      <c r="U39" s="181">
        <f>Datos!D49</f>
        <v>8000000</v>
      </c>
      <c r="V39" s="182"/>
      <c r="W39" s="183"/>
    </row>
    <row r="40" spans="3:24" ht="20.149999999999999" customHeight="1" thickBot="1" x14ac:dyDescent="0.4">
      <c r="D40" s="175"/>
      <c r="E40" s="175"/>
      <c r="F40" s="175"/>
      <c r="G40" s="175"/>
      <c r="H40" s="175"/>
      <c r="I40" s="175"/>
      <c r="J40" s="175"/>
      <c r="K40" s="175"/>
      <c r="L40" s="175"/>
      <c r="M40" s="175"/>
      <c r="N40" s="66"/>
      <c r="O40" s="188" t="str">
        <f>IF(Factura=0,"NO RESPONSABLE DE IVA",Factura)</f>
        <v>NO RESPONSABLE DE IVA</v>
      </c>
      <c r="P40" s="188"/>
      <c r="Q40" s="188"/>
      <c r="R40" s="188"/>
      <c r="T40" s="68" t="s">
        <v>38</v>
      </c>
      <c r="U40" s="181">
        <f>Datos!D50</f>
        <v>0</v>
      </c>
      <c r="V40" s="182"/>
      <c r="W40" s="183"/>
    </row>
    <row r="41" spans="3:24" ht="14.5" x14ac:dyDescent="0.35">
      <c r="D41" s="175"/>
      <c r="E41" s="175"/>
      <c r="F41" s="175"/>
      <c r="G41" s="175"/>
      <c r="H41" s="175"/>
      <c r="I41" s="175"/>
      <c r="J41" s="175"/>
      <c r="K41" s="175"/>
      <c r="L41" s="175"/>
      <c r="M41" s="175"/>
      <c r="S41" s="66"/>
    </row>
    <row r="42" spans="3:24" ht="20.149999999999999" customHeight="1" x14ac:dyDescent="0.35">
      <c r="D42" s="175"/>
      <c r="E42" s="175"/>
      <c r="F42" s="175"/>
      <c r="G42" s="175"/>
      <c r="H42" s="175"/>
      <c r="I42" s="175"/>
      <c r="J42" s="175"/>
      <c r="K42" s="175"/>
      <c r="L42" s="175"/>
      <c r="M42" s="175"/>
      <c r="O42" s="189" t="str">
        <f>IF(O40="NO RESPONSABLE DE IVA","No Aplica",Fecha_Fac)</f>
        <v>No Aplica</v>
      </c>
      <c r="P42" s="189"/>
      <c r="Q42" s="189"/>
      <c r="R42" s="189"/>
      <c r="T42" s="68" t="s">
        <v>39</v>
      </c>
      <c r="U42" s="184">
        <f>Vr_Pagar</f>
        <v>3500000</v>
      </c>
      <c r="V42" s="184"/>
      <c r="W42" s="184"/>
    </row>
    <row r="44" spans="3:24" ht="16.5" customHeight="1" thickBot="1" x14ac:dyDescent="0.4">
      <c r="P44" s="66"/>
      <c r="Q44" s="66"/>
      <c r="R44" s="66"/>
      <c r="S44" s="66"/>
      <c r="T44" s="66"/>
      <c r="U44" s="66"/>
      <c r="V44" s="66"/>
      <c r="W44" s="66"/>
      <c r="X44" s="66"/>
    </row>
    <row r="45" spans="3:24" ht="20.149999999999999" customHeight="1" thickBot="1" x14ac:dyDescent="0.4">
      <c r="D45" s="180" t="str">
        <f>IF(PLanilla=0,"Falta Información ",PLanilla)</f>
        <v>69376467_x000D_</v>
      </c>
      <c r="E45" s="180"/>
      <c r="F45" s="180"/>
      <c r="G45" s="180"/>
      <c r="H45" s="185" t="str">
        <f>IF(Periodo_Aporte=0,"Falta Información",Periodo_Aporte)</f>
        <v>Junio</v>
      </c>
      <c r="I45" s="185"/>
      <c r="J45" s="185"/>
      <c r="K45" s="192">
        <f>IF(Fecha_SGSS=0,"Falta Información ",Fecha_SGSS)</f>
        <v>45121</v>
      </c>
      <c r="L45" s="192"/>
      <c r="M45" s="192"/>
      <c r="N45" s="192"/>
      <c r="O45" s="112"/>
      <c r="P45" s="178">
        <f>Aporte_Salud</f>
        <v>403700</v>
      </c>
      <c r="Q45" s="179"/>
      <c r="R45" s="178">
        <f>Aporte_Pension</f>
        <v>516800</v>
      </c>
      <c r="S45" s="179"/>
      <c r="T45" s="178">
        <f>Aporte_ARL</f>
        <v>17000</v>
      </c>
      <c r="U45" s="179"/>
      <c r="V45" s="186">
        <f>(P45+R45+T45)</f>
        <v>937500</v>
      </c>
      <c r="W45" s="187"/>
      <c r="X45" s="66"/>
    </row>
    <row r="46" spans="3:24" ht="14" x14ac:dyDescent="0.3">
      <c r="C46" s="69"/>
      <c r="D46" s="70"/>
    </row>
    <row r="47" spans="3:24" ht="15" customHeight="1" x14ac:dyDescent="0.35">
      <c r="C47" s="69"/>
      <c r="D47" s="71"/>
    </row>
    <row r="48" spans="3:24" ht="14.5" x14ac:dyDescent="0.35">
      <c r="D48" s="72"/>
    </row>
    <row r="51" spans="3:14" ht="5.25" customHeight="1" x14ac:dyDescent="0.35"/>
    <row r="59" spans="3:14" ht="16.5" customHeight="1" x14ac:dyDescent="0.35">
      <c r="I59" s="63"/>
    </row>
    <row r="60" spans="3:14" ht="6.75" customHeight="1" x14ac:dyDescent="0.35">
      <c r="D60" s="75"/>
      <c r="E60" s="75"/>
      <c r="F60" s="75"/>
      <c r="G60" s="75"/>
      <c r="H60" s="75"/>
      <c r="I60" s="75"/>
      <c r="J60" s="75"/>
      <c r="K60" s="75"/>
      <c r="L60" s="75"/>
      <c r="M60" s="75"/>
    </row>
    <row r="61" spans="3:14" ht="16.5" customHeight="1" x14ac:dyDescent="0.3">
      <c r="C61" s="76" t="s">
        <v>40</v>
      </c>
      <c r="D61" s="77"/>
      <c r="E61" s="78"/>
      <c r="F61" s="78"/>
      <c r="G61" s="156"/>
      <c r="H61" s="193">
        <f>IF(Fecha_Elaboracion=0,"Falta Información ",Fecha_Elaboracion)</f>
        <v>45134</v>
      </c>
      <c r="I61" s="193"/>
      <c r="J61" s="193"/>
      <c r="K61" s="193"/>
      <c r="L61" s="193"/>
      <c r="M61" s="193"/>
      <c r="N61" s="79"/>
    </row>
    <row r="62" spans="3:14" ht="6.75" customHeight="1" x14ac:dyDescent="0.35">
      <c r="G62" s="112"/>
      <c r="H62" s="112"/>
      <c r="I62" s="112"/>
      <c r="J62" s="112"/>
      <c r="K62" s="112"/>
      <c r="L62" s="112"/>
      <c r="M62" s="112"/>
    </row>
    <row r="63" spans="3:14" ht="14" x14ac:dyDescent="0.35">
      <c r="G63" s="190" t="str">
        <f>IF(Supervisor=0,"Falta Información",Supervisor)</f>
        <v>AURA MARIA GOMEZ DE LOS RIOS-ESPERANZA RODRIGUEZ ROLDAN RAD 20236400046153 A PARTIR DEL 24 DE JULIO AL 14 DE AGOSTO</v>
      </c>
      <c r="H63" s="190"/>
      <c r="I63" s="190"/>
      <c r="J63" s="190"/>
      <c r="K63" s="190"/>
      <c r="L63" s="190"/>
      <c r="M63" s="190"/>
    </row>
    <row r="64" spans="3:14" ht="14" x14ac:dyDescent="0.3">
      <c r="G64" s="191">
        <f>IF(ID_Supervisor=0,"Falta Información",ID_Supervisor)</f>
        <v>43262525</v>
      </c>
      <c r="H64" s="191"/>
      <c r="I64" s="191"/>
      <c r="J64" s="191"/>
      <c r="K64" s="111"/>
      <c r="L64" s="112"/>
      <c r="M64" s="80"/>
    </row>
    <row r="65" spans="7:13" ht="14" x14ac:dyDescent="0.35">
      <c r="G65" s="190" t="str">
        <f>IF(Cargo=0,"Falta Información",UPPER(Cargo))</f>
        <v>COORDINADOR</v>
      </c>
      <c r="H65" s="190"/>
      <c r="I65" s="190"/>
      <c r="J65" s="190"/>
      <c r="K65" s="190"/>
      <c r="L65" s="190"/>
      <c r="M65" s="190"/>
    </row>
    <row r="66" spans="7:13" ht="14" x14ac:dyDescent="0.35">
      <c r="G66" s="190" t="str">
        <f>IF(Dependencia=0,"Falta Información",UPPER(Dependencia))</f>
        <v>GRUPO DE GESTION DE CONTRATACION</v>
      </c>
      <c r="H66" s="190"/>
      <c r="I66" s="190"/>
      <c r="J66" s="190"/>
      <c r="K66" s="190"/>
      <c r="L66" s="190"/>
      <c r="M66" s="190"/>
    </row>
    <row r="78" spans="7:13" x14ac:dyDescent="0.35">
      <c r="K78" s="74"/>
    </row>
  </sheetData>
  <sheetProtection sheet="1" objects="1" scenarios="1"/>
  <mergeCells count="37">
    <mergeCell ref="S7:V9"/>
    <mergeCell ref="C13:W16"/>
    <mergeCell ref="D23:G23"/>
    <mergeCell ref="I23:J23"/>
    <mergeCell ref="D25:J25"/>
    <mergeCell ref="D21:G21"/>
    <mergeCell ref="J21:Q21"/>
    <mergeCell ref="F7:I9"/>
    <mergeCell ref="K7:L9"/>
    <mergeCell ref="N7:Q9"/>
    <mergeCell ref="D30:F30"/>
    <mergeCell ref="H30:J30"/>
    <mergeCell ref="P30:S30"/>
    <mergeCell ref="U31:V34"/>
    <mergeCell ref="D34:F34"/>
    <mergeCell ref="H34:J34"/>
    <mergeCell ref="L34:N34"/>
    <mergeCell ref="P34:S34"/>
    <mergeCell ref="L30:N30"/>
    <mergeCell ref="D39:M42"/>
    <mergeCell ref="U39:W39"/>
    <mergeCell ref="O40:R40"/>
    <mergeCell ref="U40:W40"/>
    <mergeCell ref="O42:R42"/>
    <mergeCell ref="U42:W42"/>
    <mergeCell ref="V45:W45"/>
    <mergeCell ref="H61:M61"/>
    <mergeCell ref="G63:M63"/>
    <mergeCell ref="G64:J64"/>
    <mergeCell ref="G65:M65"/>
    <mergeCell ref="R45:S45"/>
    <mergeCell ref="T45:U45"/>
    <mergeCell ref="G66:M66"/>
    <mergeCell ref="D45:G45"/>
    <mergeCell ref="H45:J45"/>
    <mergeCell ref="K45:N45"/>
    <mergeCell ref="P45:Q45"/>
  </mergeCells>
  <printOptions horizontalCentered="1"/>
  <pageMargins left="0.11811023622047245" right="0.11811023622047245" top="0.59055118110236227" bottom="0.19685039370078741" header="0.19685039370078741" footer="0.19685039370078741"/>
  <pageSetup scale="65" orientation="portrait" horizontalDpi="4294967294" verticalDpi="4294967294" r:id="rId1"/>
  <headerFooter>
    <oddHeader>&amp;L&amp;"-,Negrita"GF-FT-20-V12&amp;R&amp;"-,Negrita"&amp;10Página &amp;P de &amp;N</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dimension ref="G4:AG53"/>
  <sheetViews>
    <sheetView showGridLines="0" zoomScale="75" zoomScaleNormal="75" workbookViewId="0">
      <selection activeCell="C38" sqref="C38"/>
    </sheetView>
  </sheetViews>
  <sheetFormatPr baseColWidth="10" defaultColWidth="11.36328125" defaultRowHeight="14.5" x14ac:dyDescent="0.35"/>
  <cols>
    <col min="1" max="6" width="4" customWidth="1"/>
    <col min="7" max="7" width="26.6328125" customWidth="1"/>
    <col min="8" max="33" width="4" customWidth="1"/>
    <col min="34" max="35" width="11.36328125" customWidth="1"/>
  </cols>
  <sheetData>
    <row r="4" spans="7:33" x14ac:dyDescent="0.35">
      <c r="G4" s="1">
        <f>Vr_Pagar</f>
        <v>3500000</v>
      </c>
      <c r="H4" s="2"/>
      <c r="I4" s="3"/>
      <c r="J4" s="4"/>
      <c r="K4" s="4"/>
      <c r="L4" s="4"/>
      <c r="M4" s="4"/>
      <c r="N4" s="4"/>
      <c r="O4" s="5"/>
      <c r="P4" s="5"/>
      <c r="Q4" s="5"/>
      <c r="R4" s="5"/>
      <c r="S4" s="5"/>
      <c r="T4" s="5"/>
      <c r="U4" s="5"/>
      <c r="V4" s="5"/>
      <c r="W4" s="5"/>
      <c r="X4" s="5"/>
      <c r="Y4" s="5"/>
      <c r="Z4" s="5"/>
      <c r="AA4" s="5"/>
      <c r="AB4" s="5"/>
      <c r="AC4" s="5"/>
      <c r="AD4" s="5"/>
      <c r="AE4" s="5"/>
      <c r="AF4" s="5"/>
      <c r="AG4" s="6"/>
    </row>
    <row r="5" spans="7:33" x14ac:dyDescent="0.35">
      <c r="G5" s="7">
        <f>INT(G4)</f>
        <v>3500000</v>
      </c>
      <c r="H5" s="8"/>
      <c r="I5" s="8"/>
      <c r="J5" s="8"/>
      <c r="K5" s="8"/>
      <c r="L5" s="8"/>
      <c r="M5" s="8"/>
      <c r="N5" s="8"/>
      <c r="O5" s="8"/>
      <c r="P5" s="8"/>
      <c r="Q5" s="8"/>
      <c r="R5" s="8"/>
      <c r="S5" s="8"/>
      <c r="T5" s="8"/>
      <c r="U5" s="8"/>
      <c r="V5" s="8"/>
      <c r="W5" s="8"/>
      <c r="X5" s="8"/>
      <c r="Y5" s="8"/>
      <c r="Z5" s="8"/>
      <c r="AA5" s="8"/>
      <c r="AB5" s="8" t="str">
        <f>FIXED(G4,2,FALSE)</f>
        <v>3.500.000,00</v>
      </c>
      <c r="AC5" s="8"/>
      <c r="AD5" s="8"/>
      <c r="AE5" s="8"/>
      <c r="AF5" s="8"/>
      <c r="AG5" s="9"/>
    </row>
    <row r="6" spans="7:33" x14ac:dyDescent="0.35">
      <c r="G6" s="10">
        <f>((RIGHT(G5,13))-(RIGHT(G5,12)))/1000000000000</f>
        <v>0</v>
      </c>
      <c r="H6" s="11"/>
      <c r="I6" s="12">
        <f>((RIGHT(G5,12))-(RIGHT(G5,11)))/100000000000</f>
        <v>0</v>
      </c>
      <c r="J6" s="12">
        <f>((RIGHT(G5,11))-(RIGHT(G5,10)))/10000000000</f>
        <v>0</v>
      </c>
      <c r="K6" s="12"/>
      <c r="L6" s="12">
        <f>((RIGHT(G5,10))-(RIGHT(G5,9)))/1000000000</f>
        <v>0</v>
      </c>
      <c r="M6" s="11"/>
      <c r="N6" s="12">
        <f>((RIGHT(G5,9))-(RIGHT(G5,8)))/100000000</f>
        <v>0</v>
      </c>
      <c r="O6" s="12">
        <f>((RIGHT(G5,8))-(RIGHT(G5,7)))/10000000</f>
        <v>0</v>
      </c>
      <c r="P6" s="12"/>
      <c r="Q6" s="12">
        <f>((RIGHT(G5,7))-(RIGHT(G5,6)))/1000000</f>
        <v>3</v>
      </c>
      <c r="R6" s="11"/>
      <c r="S6" s="12">
        <f>((RIGHT(G5,6))-(RIGHT(G5,5)))/100000</f>
        <v>5</v>
      </c>
      <c r="T6" s="12">
        <f>((RIGHT(G5,5))-(RIGHT(G5,4)))/10000</f>
        <v>0</v>
      </c>
      <c r="U6" s="12"/>
      <c r="V6" s="12">
        <f>((RIGHT(G5,4))-(RIGHT(G5,3)))/1000</f>
        <v>0</v>
      </c>
      <c r="W6" s="11"/>
      <c r="X6" s="13">
        <f>((RIGHT(G5,3))-(RIGHT(G5,2)))/100</f>
        <v>0</v>
      </c>
      <c r="Y6" s="13">
        <f>((RIGHT(G5,2))-(RIGHT(G5,1)))/10</f>
        <v>0</v>
      </c>
      <c r="Z6" s="13"/>
      <c r="AA6" s="13">
        <f>+((RIGHT(G5,1))-AB6)/1</f>
        <v>0</v>
      </c>
      <c r="AB6" s="11"/>
      <c r="AC6" s="11">
        <f>((RIGHT(AB5,2))-(RIGHT(AB5,1)))/10</f>
        <v>0</v>
      </c>
      <c r="AD6" s="11"/>
      <c r="AE6" s="11">
        <f>+((RIGHT(AB5,1))-AF6)/1</f>
        <v>0</v>
      </c>
      <c r="AF6" s="11"/>
      <c r="AG6" s="14"/>
    </row>
    <row r="7" spans="7:33" x14ac:dyDescent="0.35">
      <c r="G7" s="7" t="str">
        <f>IF((G6&gt;8),"NUEVE  ",IF((G6&gt;7),"OCHO   ",IF(G6&gt;6,"SIETE   ",IF(G6&gt;5,"SEIS   ",IF(G6&gt;4,"CINCO  ",IF(G6&gt;3,"CUATRO  ",IF(G6&gt;2,"TRES  ",IF(G6&gt;1,"DOS  ",""))))))))</f>
        <v/>
      </c>
      <c r="H7" s="8" t="str">
        <f>+IF((G5&gt;999999999999)*AND(G6=1)*AND(SUM(I6:AA6)&gt;0),"UN  BILLON ",+IF(G6=1,"UN  BILLON ",IF((G5&gt;999999999999)*AND(G6&gt;1),"BILLONES  ","")))</f>
        <v/>
      </c>
      <c r="I7" s="8" t="str">
        <f xml:space="preserve"> IF((I6&gt;8),"NOVECIENTOS  ",IF((I6&gt;7),"OCHOCIENTOS   ",IF(I6&gt;6,"SETECIENTOS    ",IF(I6&gt;5,"SEICIENTOS    ",IF(I6&gt;4,"QUINIENTOS  ",IF(I6&gt;3,"CUATROCIENTOS   ",IF(I6&gt;2,"TRECIENTOS  ",+IF(I6&gt;1,"DOCIENTOS",""))))))))</f>
        <v/>
      </c>
      <c r="J7" s="8" t="str">
        <f>IF((J6&gt;8),"NOVENTA  ",IF((J6&gt;7),"OCHENTA   ",IF(J6&gt;6,"SETENTA    ",IF(J6&gt;5,"SESENTA    ",IF(J6&gt;4,"CINCUENTA  ",IF(J6&gt;3,"CUARENTA   ",IF(J6&gt;2,"TREINTA  ",+IF(J6&gt;1,"VEINTI",""))))))))</f>
        <v/>
      </c>
      <c r="K7" s="8" t="str">
        <f>+IF((J6&gt;2)*AND(L6&gt;0),"Y  ","")</f>
        <v/>
      </c>
      <c r="L7" s="8" t="str">
        <f>IF((L6&gt;8),"NUEVE  ",IF((L6&gt;7),"OCHO   ",IF(L6&gt;6,"SIETE   ",IF(L6&gt;5,"SEIS   ",IF(L6&gt;4,"CINCO  ",IF(L6&gt;3,"CUATRO  ",IF(L6&gt;2,"TRES  ",IF(L6&gt;1,"DOS  ",""))))))))</f>
        <v/>
      </c>
      <c r="M7" s="8" t="str">
        <f>+IF((J6=1)*AND(L6=1),"MIL ",IF((G4&gt;1999999999)*AND(L6=1)*AND(SUM(N6:Q6)&gt;0),"UN  MIL ",+IF((L6=1)*AND(SUM(I6:K6)&gt;0),"UN  MIL ",+IF((SUM(I6:L6)&gt;=1)," MIL ",""))))</f>
        <v/>
      </c>
      <c r="N7" s="8" t="str">
        <f>IF((N6&gt;8),"NOVECIENTOS  ",IF((N6&gt;7),"OCHOCIENTOS   ",IF(N6&gt;6,"SETECIENTOS    ",IF(N6&gt;5,"SEICIENTOS    ",IF(N6&gt;4,"QUINIENTOS  ",IF(N6&gt;3,"CUATROCIENTOS   ",IF(N6&gt;2,"TRECIENTOS  ",+IF(N6&gt;1,"DOCIENTOS",""))))))))</f>
        <v/>
      </c>
      <c r="O7" s="8" t="str">
        <f>IF((O6&gt;8),"NOVENTA  ",IF((O6&gt;7),"OCHENTA   ",IF(O6&gt;6,"SETENTA    ",IF(O6&gt;5,"SESENTA    ",IF(O6&gt;4,"CINCUENTA  ",IF(O6&gt;3,"CUARENTA   ",IF(O6&gt;2,"TREINTA  ",+IF(O6&gt;1,"VEINTI",""))))))))</f>
        <v/>
      </c>
      <c r="P7" s="8" t="str">
        <f>+IF((O6&gt;2)*AND(Q6&gt;0),"Y  ","")</f>
        <v/>
      </c>
      <c r="Q7" s="8" t="str">
        <f>IF((Q6&gt;8),"NUEVE  ",IF((Q6&gt;7),"OCHO   ",IF(Q6&gt;6,"SIETE   ",IF(Q6&gt;5,"SEIS   ",IF(Q6&gt;4,"CINCO  ",IF(Q6&gt;3,"CUATRO  ",IF(Q6&gt;2,"TRES  ",IF(Q6&gt;1,"DOS  ",""))))))))</f>
        <v xml:space="preserve">TRES  </v>
      </c>
      <c r="R7" s="8" t="str">
        <f>+IF((O6=1)*AND(Q6=1)*AND(SUM(G6:P6)&gt;0)," MILLONES ",+IF((Q6=1)*AND(SUM(G6:Q6)=1),"UN  MILLON ",+IF((SUM(I6:Q6)&gt;0),"MILLONES  "," ")))</f>
        <v xml:space="preserve">MILLONES  </v>
      </c>
      <c r="S7" s="8" t="str">
        <f>IF((S6&gt;8),"NOVECIENTOS  ",IF((S6&gt;7),"OCHOCIENTOS   ",IF(S6&gt;6,"SETECIENTOS    ",IF(S6&gt;5,"SEICIENTOS    ",IF(S6&gt;4,"QUINIENTOS  ",IF(S6&gt;3,"CUATROCIENTOS   ",IF(S6&gt;2,"TRECIENTOS  ",+IF(S6&gt;1,"DOCIENTOS ",""))))))))</f>
        <v xml:space="preserve">QUINIENTOS  </v>
      </c>
      <c r="T7" s="8" t="str">
        <f>IF((T6&gt;8),"NOVENTA  ",IF((T6&gt;7),"OCHENTA   ",IF(T6&gt;6,"SETENTA    ",IF(T6&gt;5,"SESENTA    ",IF(T6&gt;4,"CINCUENTA  ",IF(T6&gt;3,"CUARENTA   ",IF(T6&gt;2,"TREINTA  ",+IF(T6&gt;1,"VEINTI",""))))))))</f>
        <v/>
      </c>
      <c r="U7" s="8" t="str">
        <f>+IF((T6&gt;2)*AND(V6&gt;0),"Y  ","")</f>
        <v/>
      </c>
      <c r="V7" s="8" t="str">
        <f>IF((V6&gt;8),"NUEVE  ",IF((V6&gt;7),"OCHO   ",IF(V6&gt;6,"SIETE   ",IF(V6&gt;5,"SEIS   ",IF(V6&gt;4,"CINCO  ",IF(V6&gt;3,"CUATRO  ",IF(V6&gt;2,"TRES  ",IF(V6&gt;1,"DOS  ",""))))))))</f>
        <v/>
      </c>
      <c r="W7" s="8" t="str">
        <f>+IF((T6=1)*AND(V6=1),"MIL  ",IF((G5&gt;1999)*AND(V6=1)*AND(SUM(X6:AA6)&gt;0),"UN  MIL ",+IF((V6=1)*AND(SUM(S6:U6)&gt;0),"UN  MIL ",+IF((SUM(S6:V6)&gt;=1)," MIL ",""))))</f>
        <v xml:space="preserve"> MIL </v>
      </c>
      <c r="X7" s="8" t="str">
        <f>IF((X6&gt;8),"NOVECIENTOS  ",IF((X6&gt;7),"OCHOCIENTOS   ",IF(X6&gt;6,"SETECIENTOS    ",IF(X6&gt;5,"SEICIENTOS    ",IF(X6&gt;4,"QUINIENTOS  ",IF(X6&gt;3,"CUATROCIENTOS   ",IF(X6&gt;2,"TRECIENTOS  ",+IF(X6&gt;1,"DOCIENTOS  ",""))))))))</f>
        <v/>
      </c>
      <c r="Y7" s="8" t="str">
        <f>IF((Y6&gt;8),"NOVENTA  ",IF((Y6&gt;7),"OCHENTA   ",IF(Y6&gt;6,"SETENTA    ",IF(Y6&gt;5,"SESENTA    ",IF(Y6&gt;4,"CINCUENTA  ",IF(Y6&gt;3,"CUARENTA   ",IF(Y6&gt;2,"TREINTA  ",+IF(Y6&gt;1,"VEINTI",""))))))))</f>
        <v/>
      </c>
      <c r="Z7" s="8" t="str">
        <f>+IF((Y6&gt;2)*AND(AA6&gt;0),"Y  ","")</f>
        <v/>
      </c>
      <c r="AA7" s="8" t="str">
        <f>IF((AA6&gt;8),"NUEVE   ",IF((AA6&gt;7),"OCHO   ",IF(AA6&gt;6,"SIETE   ",IF(AA6&gt;5,"SEIS   ",IF(AA6&gt;4,"CINCO   ",IF(AA6&gt;3,"CUATRO   ",IF(AA6&gt;2,"TRES   ",IF(AA6&gt;1,"DOS   ",""))))))))</f>
        <v/>
      </c>
      <c r="AB7" s="8" t="str">
        <f>+IF((G5=1)*AND(AA6=1),"UN PESO",+IF((Y6=1)*AND(AA6=1)," PESOS ",IF((AA6=1)*AND(SUM(G6:Z6)&gt;0),"UN PESOS",IF((SUM(AC6:AE6)&gt;0)*AND(AA6=0)*AND(SUM(G6:AA6)&lt;1),"CERO PESOS  ","PESOS"))))</f>
        <v>PESOS</v>
      </c>
      <c r="AC7" s="8" t="str">
        <f>IF((AC6&gt;8),"NOVENTA  ",IF((AC6&gt;7),"OCHENTA   ",IF(AC6&gt;6,"SETENTA    ",IF(AC6&gt;5,"SESENTA    ",IF(AC6&gt;4,"CINCUENTA  ",IF(AC6&gt;3,"CUARENTA   ",IF(AC6&gt;2,"TREINTA  ",+IF(AC6&gt;1,"VEINTI",""))))))))</f>
        <v/>
      </c>
      <c r="AD7" s="8" t="str">
        <f>+IF((AC6&gt;2)*AND(AE6&gt;0),"Y  ","")</f>
        <v/>
      </c>
      <c r="AE7" s="8" t="str">
        <f>IF((AE6&gt;8),"NUEVE   ",IF((AE6&gt;7),"OCHO   ",IF(AE6&gt;6,"SIETE   ",IF(AE6&gt;5,"SEIS   ",IF(AE6&gt;4,"CINCO   ",IF(AE6&gt;3,"CUATRO   ",IF(AE6&gt;2,"TRES   ",IF(AE6&gt;1,"DOS   ",""))))))))</f>
        <v/>
      </c>
      <c r="AF7" s="8" t="str">
        <f>+IF((SUM(AC6:AE6)=1)*AND(AE6=1),"UN  CENTAVO",+IF((AE6=1)*AND(AC6&gt;1),"UN  CENTAVOS",IF(AB5&lt;0,"CERO CENTAVOS",IF((SUM(AC6:AE6)&gt;0)*AND(AB5&gt;0.01)," CENTAVOS ","  "))))</f>
        <v xml:space="preserve">  </v>
      </c>
      <c r="AG7" s="9"/>
    </row>
    <row r="8" spans="7:33" x14ac:dyDescent="0.35">
      <c r="G8" s="7"/>
      <c r="H8" s="8"/>
      <c r="I8" s="8" t="str">
        <f>+IF((I6=1)*AND(SUM(J6:L6)&gt;0),"CIENTO ",IF(I6=1,"CIEN"," "))</f>
        <v xml:space="preserve"> </v>
      </c>
      <c r="J8" s="8" t="str">
        <f>IF((J6=2)*AND(L6=0),"VEINTE ",+IF((J6=1)*AND(L6&gt;5),"DIECI",+IF((J6=1)*AND(L6&gt;4),"QUINCE ",+IF((J6=1)*AND(L6&gt;3),"CATORCE ",+IF((J6=1)*AND(L6&gt;2),"TRECE ",+IF((J6=1)*AND(L6&gt;1),"DOCE ",+IF((J6=1)*AND(L6&gt;0),"ONCE ",IF(J6=1,"DIEZ ",""))))))))</f>
        <v/>
      </c>
      <c r="K8" s="8"/>
      <c r="L8" s="8"/>
      <c r="M8" s="8"/>
      <c r="N8" s="8" t="str">
        <f>+IF((N6=1)*AND(SUM(O6:Q6)&gt;0),"CIENTO  ",IF(N6=1,"CIEN "," "))</f>
        <v xml:space="preserve"> </v>
      </c>
      <c r="O8" s="8" t="str">
        <f>IF((O6=2)*AND(Q6=0),"VEINTE ",+IF((O6=1)*AND(Q6&gt;5),"DIECI",+IF((O6=1)*AND(Q6&gt;4),"QUINCE ",+IF((O6=1)*AND(Q6&gt;3),"CATORCE ",+IF((O6=1)*AND(Q6&gt;2),"TRECE ",+IF((O6=1)*AND(Q6&gt;1),"DOCE ",+IF((O6=1)*AND(Q6&gt;0),"ONCE ",IF(O6=1,"DIEZ ",""))))))))</f>
        <v/>
      </c>
      <c r="P8" s="8"/>
      <c r="Q8" s="8"/>
      <c r="R8" s="8"/>
      <c r="S8" s="8" t="str">
        <f>+IF((S6=1)*AND(SUM(T6:V6)&gt;0),"CIENTO ",IF(S6=1,"CIEN"," "))</f>
        <v xml:space="preserve"> </v>
      </c>
      <c r="T8" s="8" t="str">
        <f>IF((T6=2)*AND(V6=0),"VEINTE ",+IF((T6=1)*AND(V6&gt;5),"DIECI",+IF((T6=1)*AND(V6&gt;4),"QUINCE ",+IF((T6=1)*AND(V6&gt;3),"CATORCE ",+IF((T6=1)*AND(V6&gt;2),"TRECE ",+IF((T6=1)*AND(V6&gt;1),"DOCE ",+IF((T6=1)*AND(V6&gt;0),"ONCE ",IF(T6=1,"DIEZ ",""))))))))</f>
        <v/>
      </c>
      <c r="U8" s="8"/>
      <c r="V8" s="8"/>
      <c r="W8" s="8"/>
      <c r="X8" s="8" t="str">
        <f>+IF((X6=1)*AND(SUM(Y6:AA6)&gt;0),"CIENTO  ",IF(X6=1,"CIEN"," "))</f>
        <v xml:space="preserve"> </v>
      </c>
      <c r="Y8" s="8" t="str">
        <f>IF((Y6=2)*AND(AA6=0),"VEINTE ",+IF((Y6=1)*AND(AA6&gt;5),"DIECI",+IF((Y6=1)*AND(AA6&gt;4),"QUINCE ",+IF((Y6=1)*AND(AA6&gt;3),"CATORCE ",+IF((Y6=1)*AND(AA6&gt;2),"TRECE ",+IF((Y6=1)*AND(AA6&gt;1),"DOCE ",+IF((Y6=1)*AND(AA6&gt;0),"ONCE ",IF(Y6=1,"DIEZ ",""))))))))</f>
        <v/>
      </c>
      <c r="Z8" s="8"/>
      <c r="AA8" s="8"/>
      <c r="AB8" s="8"/>
      <c r="AC8" s="8" t="str">
        <f>IF((AC6=2)*AND(AE6=0),"VEINTE ",+IF((AC6=1)*AND(AE6&gt;5),"DIECI",+IF((AC6=1)*AND(AE6&gt;4),"QUINCE ",+IF((AC6=1)*AND(AE6&gt;3),"CATORCE ",+IF((AC6=1)*AND(AE6&gt;2),"TRECE ",+IF((AC6=1)*AND(AE6&gt;1),"DOCE ",+IF((AC6=1)*AND(AE6&gt;0),"ONCE ",IF(AC6=1,"DIEZ ",""))))))))</f>
        <v/>
      </c>
      <c r="AD8" s="8"/>
      <c r="AE8" s="8"/>
      <c r="AF8" s="8"/>
      <c r="AG8" s="9"/>
    </row>
    <row r="9" spans="7:33" ht="15.75" customHeight="1" x14ac:dyDescent="0.35">
      <c r="G9" s="289" t="str">
        <f>+IF(G4=0,"CERO"," ")&amp;IF((D7=""),D8,D7)&amp;IF(E8="VEINTE ","",E7)&amp;F7&amp;IF(E8="",G7,E8)&amp;IF(E8="DIECI",G7,"")&amp;H7&amp;IF((I7=""),I8,I7)&amp;IF(J8="VEINTE ","",J7)&amp;K7&amp;IF(J8="",L7,J8)&amp;IF(J8="DIECI",L7,"")&amp;M7&amp;IF((N7=""),N8,N7)&amp;IF(O8="VEINTE ","",O7)&amp;P7&amp;IF(O8="",Q7,O8)&amp;IF(O8="DIECI",Q7,"")&amp;R7&amp;IF((S7=""),S8,S7)&amp;IF(T8="VEINTE ","",T7)&amp;U7&amp;IF(T8="",V7,T8)&amp;IF(T8="DIECI",V7,"")&amp;W7&amp;IF((X7=""),X8,X7)&amp;IF(Y8="VEINTE ","",Y7)&amp;Z7&amp;IF(Y8="",AA7,Y8)&amp;IF(Y8="DIECI",AA7,"")&amp;IF((SUM(N6:Q6)&gt;0)*AND(SUM(S6:AA6)&lt;1),"DE  ","")&amp;AB7&amp;IF((SUM(AC6:AE6)&gt;0),"  CON  ","")&amp;IF(AC8="VEINTE ","",AC7)&amp;AD7&amp;IF(AC8="",AE7,AC8)&amp;IF(AC8="DIECI",AE7,"")&amp;AF7&amp;"M/CTE"</f>
        <v xml:space="preserve">   TRES  MILLONES  QUINIENTOS   MIL  PESOS  M/CTE</v>
      </c>
      <c r="H9" s="290"/>
      <c r="I9" s="290"/>
      <c r="J9" s="290"/>
      <c r="K9" s="290"/>
      <c r="L9" s="290"/>
      <c r="M9" s="290"/>
      <c r="N9" s="290"/>
      <c r="O9" s="290"/>
      <c r="P9" s="290"/>
      <c r="Q9" s="290"/>
      <c r="R9" s="290"/>
      <c r="S9" s="290"/>
      <c r="T9" s="290"/>
      <c r="U9" s="290"/>
      <c r="V9" s="290"/>
      <c r="W9" s="290"/>
      <c r="X9" s="290"/>
      <c r="Y9" s="290"/>
      <c r="Z9" s="290"/>
      <c r="AA9" s="290"/>
      <c r="AB9" s="290"/>
      <c r="AC9" s="290"/>
      <c r="AD9" s="290"/>
      <c r="AE9" s="290"/>
      <c r="AF9" s="290"/>
      <c r="AG9" s="291"/>
    </row>
    <row r="42" ht="15" customHeight="1" x14ac:dyDescent="0.35"/>
    <row r="43" ht="21" customHeight="1" x14ac:dyDescent="0.35"/>
    <row r="45" ht="15" customHeight="1" x14ac:dyDescent="0.35"/>
    <row r="50" ht="15" customHeight="1" x14ac:dyDescent="0.35"/>
    <row r="51" ht="15" customHeight="1" x14ac:dyDescent="0.35"/>
    <row r="53" ht="15" customHeight="1" x14ac:dyDescent="0.35"/>
  </sheetData>
  <protectedRanges>
    <protectedRange sqref="G4" name="Rango1_1"/>
  </protectedRanges>
  <mergeCells count="1">
    <mergeCell ref="G9:AG9"/>
  </mergeCells>
  <pageMargins left="0.70866141732283472" right="0.70866141732283472" top="0.74803149606299213" bottom="0.74803149606299213" header="0.31496062992125984" footer="0.31496062992125984"/>
  <pageSetup scale="65"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xml version="1.0" encoding="utf-8"?>
<LongProperties xmlns="http://schemas.microsoft.com/office/2006/metadata/longProperties"/>
</file>

<file path=customXml/item3.xml>��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lcf76f155ced4ddcb4097134ff3c332f xmlns="2b43b36e-a8ea-49e1-8944-19db36d2b63b">
      <Terms xmlns="http://schemas.microsoft.com/office/infopath/2007/PartnerControls"/>
    </lcf76f155ced4ddcb4097134ff3c332f>
    <TaxCatchAll xmlns="5d39227a-1e20-4f84-aca7-079a632253db" xsi:nil="true"/>
  </documentManagement>
</p:properties>
</file>

<file path=customXml/item10.xml>�� 
</file>

<file path=customXml/item11.xml>��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xml version="1.0" encoding="utf-8"?>
<ct:contentTypeSchema xmlns:ct="http://schemas.microsoft.com/office/2006/metadata/contentType" xmlns:ma="http://schemas.microsoft.com/office/2006/metadata/properties/metaAttributes" ct:_="" ma:_="" ma:contentTypeName="Documento" ma:contentTypeID="0x010100C6436EBB449D3D4CAFCD644EE355F309" ma:contentTypeVersion="16" ma:contentTypeDescription="Crear nuevo documento." ma:contentTypeScope="" ma:versionID="8a31346701d5b3ff410e2198e814b042">
  <xsd:schema xmlns:xsd="http://www.w3.org/2001/XMLSchema" xmlns:xs="http://www.w3.org/2001/XMLSchema" xmlns:p="http://schemas.microsoft.com/office/2006/metadata/properties" xmlns:ns2="2b43b36e-a8ea-49e1-8944-19db36d2b63b" xmlns:ns3="5d39227a-1e20-4f84-aca7-079a632253db" targetNamespace="http://schemas.microsoft.com/office/2006/metadata/properties" ma:root="true" ma:fieldsID="c1ae775e5aca49f0d6ad34e8d1f18312" ns2:_="" ns3:_="">
    <xsd:import namespace="2b43b36e-a8ea-49e1-8944-19db36d2b63b"/>
    <xsd:import namespace="5d39227a-1e20-4f84-aca7-079a632253d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MediaServiceAutoKeyPoints" minOccurs="0"/>
                <xsd:element ref="ns2:MediaServiceKeyPoints"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3b36e-a8ea-49e1-8944-19db36d2b6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148dc318-5de1-4747-92ed-e07023d138f3"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d39227a-1e20-4f84-aca7-079a632253db"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f3e9aab6-d511-4bae-9322-fd9a9f88d042}" ma:internalName="TaxCatchAll" ma:showField="CatchAllData" ma:web="5d39227a-1e20-4f84-aca7-079a632253d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2AFA405A-29F5-407F-984C-626571E9C04C}">
  <ds:schemaRefs/>
</ds:datastoreItem>
</file>

<file path=customXml/itemProps2.xml><?xml version="1.0" encoding="utf-8"?>
<ds:datastoreItem xmlns:ds="http://schemas.openxmlformats.org/officeDocument/2006/customXml" ds:itemID="{5C2B74AA-1657-4703-846E-E7896337A772}">
  <ds:schemaRefs>
    <ds:schemaRef ds:uri="http://schemas.microsoft.com/office/2006/metadata/longProperties"/>
  </ds:schemaRefs>
</ds:datastoreItem>
</file>

<file path=customXml/itemProps3.xml><?xml version="1.0" encoding="utf-8"?>
<ds:datastoreItem xmlns:ds="http://schemas.openxmlformats.org/officeDocument/2006/customXml" ds:itemID="{812D77E9-776C-421E-98B8-2E198E68852D}">
  <ds:schemaRefs/>
</ds:datastoreItem>
</file>

<file path=customXml/itemProps4.xml><?xml version="1.0" encoding="utf-8"?>
<ds:datastoreItem xmlns:ds="http://schemas.openxmlformats.org/officeDocument/2006/customXml" ds:itemID="{43367D90-4D07-423F-8A8A-FC4A560E5255}">
  <ds:schemaRefs/>
</ds:datastoreItem>
</file>

<file path=customXml/itemProps5.xml><?xml version="1.0" encoding="utf-8"?>
<ds:datastoreItem xmlns:ds="http://schemas.openxmlformats.org/officeDocument/2006/customXml" ds:itemID="{56CF1A62-CC2B-477C-BF7F-0A228F9160BF}">
  <ds:schemaRefs/>
</ds:datastoreItem>
</file>

<file path=customXml/itemProps6.xml><?xml version="1.0" encoding="utf-8"?>
<ds:datastoreItem xmlns:ds="http://schemas.openxmlformats.org/officeDocument/2006/customXml" ds:itemID="{83C80148-488B-435C-81F7-83147B9C824C}">
  <ds:schemaRefs/>
</ds:datastoreItem>
</file>

<file path=customXml/itemProps7.xml><?xml version="1.0" encoding="utf-8"?>
<ds:datastoreItem xmlns:ds="http://schemas.openxmlformats.org/officeDocument/2006/customXml" ds:itemID="{978C087C-3EB1-422E-8230-1A29E1CAEBF6}">
  <ds:schemaRefs/>
</ds:datastoreItem>
</file>

<file path=customXml/itemProps8.xml><?xml version="1.0" encoding="utf-8"?>
<ds:datastoreItem xmlns:ds="http://schemas.openxmlformats.org/officeDocument/2006/customXml" ds:itemID="{EE10194D-5BFA-497D-B4AC-B73B11E4F47F}">
  <ds:schemaRefs/>
</ds:datastoreItem>
</file>

<file path=customXml/itemProps9.xml><?xml version="1.0" encoding="utf-8"?>
<ds:datastoreItem xmlns:ds="http://schemas.openxmlformats.org/officeDocument/2006/customXml" ds:itemID="{61A817E9-3E4F-4E4F-985E-4D0C025EED48}">
  <ds:schemaRefs>
    <ds:schemaRef ds:uri="http://schemas.microsoft.com/office/2006/metadata/properties"/>
    <ds:schemaRef ds:uri="http://schemas.openxmlformats.org/package/2006/metadata/core-properties"/>
    <ds:schemaRef ds:uri="2b43b36e-a8ea-49e1-8944-19db36d2b63b"/>
    <ds:schemaRef ds:uri="http://www.w3.org/XML/1998/namespace"/>
    <ds:schemaRef ds:uri="http://schemas.microsoft.com/office/2006/documentManagement/types"/>
    <ds:schemaRef ds:uri="http://purl.org/dc/terms/"/>
    <ds:schemaRef ds:uri="http://purl.org/dc/elements/1.1/"/>
    <ds:schemaRef ds:uri="http://schemas.microsoft.com/office/infopath/2007/PartnerControls"/>
    <ds:schemaRef ds:uri="5d39227a-1e20-4f84-aca7-079a632253db"/>
    <ds:schemaRef ds:uri="http://purl.org/dc/dcmitype/"/>
  </ds:schemaRefs>
</ds:datastoreItem>
</file>

<file path=customXml/itemProps10.xml><?xml version="1.0" encoding="utf-8"?>
<ds:datastoreItem xmlns:ds="http://schemas.openxmlformats.org/officeDocument/2006/customXml" ds:itemID="{5A08B9E0-D861-4A12-A121-9874CC2C7BBF}">
  <ds:schemaRefs/>
</ds:datastoreItem>
</file>

<file path=customXml/itemProps11.xml><?xml version="1.0" encoding="utf-8"?>
<ds:datastoreItem xmlns:ds="http://schemas.openxmlformats.org/officeDocument/2006/customXml" ds:itemID="{77995F44-AFC8-4480-834B-6F78D97F456C}">
  <ds:schemaRefs/>
</ds:datastoreItem>
</file>

<file path=customXml/itemProps12.xml><?xml version="1.0" encoding="utf-8"?>
<ds:datastoreItem xmlns:ds="http://schemas.openxmlformats.org/officeDocument/2006/customXml" ds:itemID="{E66B35ED-E9BF-45C6-B707-7DCFA4F4915A}">
  <ds:schemaRefs>
    <ds:schemaRef ds:uri="http://schemas.microsoft.com/DataMashup"/>
  </ds:schemaRefs>
</ds:datastoreItem>
</file>

<file path=customXml/itemProps13.xml><?xml version="1.0" encoding="utf-8"?>
<ds:datastoreItem xmlns:ds="http://schemas.openxmlformats.org/officeDocument/2006/customXml" ds:itemID="{9594C7AE-5E3D-4E98-A3DC-68169DF8FB7E}">
  <ds:schemaRefs/>
</ds:datastoreItem>
</file>

<file path=customXml/itemProps14.xml><?xml version="1.0" encoding="utf-8"?>
<ds:datastoreItem xmlns:ds="http://schemas.openxmlformats.org/officeDocument/2006/customXml" ds:itemID="{848CD994-76E2-4DAA-8F6D-00A92946517A}">
  <ds:schemaRefs/>
</ds:datastoreItem>
</file>

<file path=customXml/itemProps15.xml><?xml version="1.0" encoding="utf-8"?>
<ds:datastoreItem xmlns:ds="http://schemas.openxmlformats.org/officeDocument/2006/customXml" ds:itemID="{B5098322-D4AD-45E6-A4F6-4D5315ED232B}">
  <ds:schemaRefs>
    <ds:schemaRef ds:uri="http://schemas.microsoft.com/sharepoint/v3/contenttype/forms"/>
  </ds:schemaRefs>
</ds:datastoreItem>
</file>

<file path=customXml/itemProps16.xml><?xml version="1.0" encoding="utf-8"?>
<ds:datastoreItem xmlns:ds="http://schemas.openxmlformats.org/officeDocument/2006/customXml" ds:itemID="{46558855-221F-45CD-B164-EBD3DBC29CCF}">
  <ds:schemaRefs/>
</ds:datastoreItem>
</file>

<file path=customXml/itemProps17.xml><?xml version="1.0" encoding="utf-8"?>
<ds:datastoreItem xmlns:ds="http://schemas.openxmlformats.org/officeDocument/2006/customXml" ds:itemID="{5C2DB306-B9F1-499C-B8A1-E26B3CA3AA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3b36e-a8ea-49e1-8944-19db36d2b63b"/>
    <ds:schemaRef ds:uri="5d39227a-1e20-4f84-aca7-079a632253d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8.xml><?xml version="1.0" encoding="utf-8"?>
<ds:datastoreItem xmlns:ds="http://schemas.openxmlformats.org/officeDocument/2006/customXml" ds:itemID="{B2F9B4EF-0D48-4F4D-987C-7C9FA87EA52C}">
  <ds:schemaRefs/>
</ds:datastoreItem>
</file>

<file path=customXml/itemProps19.xml><?xml version="1.0" encoding="utf-8"?>
<ds:datastoreItem xmlns:ds="http://schemas.openxmlformats.org/officeDocument/2006/customXml" ds:itemID="{6630BFC5-4D2B-408F-8086-3F048297B0AA}">
  <ds:schemaRefs/>
</ds:datastoreItem>
</file>

<file path=customXml/itemProps20.xml><?xml version="1.0" encoding="utf-8"?>
<ds:datastoreItem xmlns:ds="http://schemas.openxmlformats.org/officeDocument/2006/customXml" ds:itemID="{0E01499C-509F-4447-8C61-4CB1043DBA1C}">
  <ds:schemaRefs/>
</ds:datastoreItem>
</file>

<file path=customXml/itemProps21.xml><?xml version="1.0" encoding="utf-8"?>
<ds:datastoreItem xmlns:ds="http://schemas.openxmlformats.org/officeDocument/2006/customXml" ds:itemID="{8A4705CD-63C1-4109-89FA-E7DC54AA480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40</vt:i4>
      </vt:variant>
    </vt:vector>
  </HeadingPairs>
  <TitlesOfParts>
    <vt:vector size="47" baseType="lpstr">
      <vt:lpstr>Datos</vt:lpstr>
      <vt:lpstr>1) CERTIFICADO DE PAGO</vt:lpstr>
      <vt:lpstr>2) CUENTA DE COBRO</vt:lpstr>
      <vt:lpstr>3) DEPURACION RTE FTE</vt:lpstr>
      <vt:lpstr>4) INFORME DE EJECUCIÓN</vt:lpstr>
      <vt:lpstr>5) CERTIFICADO DE PAGO FINAL</vt:lpstr>
      <vt:lpstr>Num_letras</vt:lpstr>
      <vt:lpstr>'4) INFORME DE EJECUCIÓN'!_ednref1</vt:lpstr>
      <vt:lpstr>Aporte_ARL</vt:lpstr>
      <vt:lpstr>Aporte_Pension</vt:lpstr>
      <vt:lpstr>Aporte_Salud</vt:lpstr>
      <vt:lpstr>'1) CERTIFICADO DE PAGO'!Área_de_impresión</vt:lpstr>
      <vt:lpstr>'5) CERTIFICADO DE PAGO FINAL'!Área_de_impresión</vt:lpstr>
      <vt:lpstr>Datos!Área_de_impresión</vt:lpstr>
      <vt:lpstr>Cargo</vt:lpstr>
      <vt:lpstr>Concepto_1</vt:lpstr>
      <vt:lpstr>Contratista</vt:lpstr>
      <vt:lpstr>Contrato_Año</vt:lpstr>
      <vt:lpstr>Contrato_N°</vt:lpstr>
      <vt:lpstr>Dependencia</vt:lpstr>
      <vt:lpstr>Disponible_Pagar</vt:lpstr>
      <vt:lpstr>DV_Supervisor</vt:lpstr>
      <vt:lpstr>Factura</vt:lpstr>
      <vt:lpstr>Fecha_Elaboracion</vt:lpstr>
      <vt:lpstr>Fecha_Fac</vt:lpstr>
      <vt:lpstr>Fecha_Fin</vt:lpstr>
      <vt:lpstr>Fecha_Inicio</vt:lpstr>
      <vt:lpstr>Fecha_SGSS</vt:lpstr>
      <vt:lpstr>ID_Contratista</vt:lpstr>
      <vt:lpstr>ID_Supervisor</vt:lpstr>
      <vt:lpstr>Lider_Fin</vt:lpstr>
      <vt:lpstr>link_paco</vt:lpstr>
      <vt:lpstr>NIT_DV</vt:lpstr>
      <vt:lpstr>Objeto</vt:lpstr>
      <vt:lpstr>Periodo_Aporte</vt:lpstr>
      <vt:lpstr>PLanilla</vt:lpstr>
      <vt:lpstr>Porcentaje_1</vt:lpstr>
      <vt:lpstr>Supervisor</vt:lpstr>
      <vt:lpstr>Total_Ejecutado</vt:lpstr>
      <vt:lpstr>Total_Girado</vt:lpstr>
      <vt:lpstr>Valor_Adiciones</vt:lpstr>
      <vt:lpstr>Valor_Contrato_Inicial</vt:lpstr>
      <vt:lpstr>Valor_Reducciones</vt:lpstr>
      <vt:lpstr>Valor_total_Contrato</vt:lpstr>
      <vt:lpstr>Vr_Causado_NO</vt:lpstr>
      <vt:lpstr>VR_LETRAS</vt:lpstr>
      <vt:lpstr>Vr_Pagar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Editzon Lagos Herreño</dc:creator>
  <cp:keywords/>
  <dc:description/>
  <cp:lastModifiedBy>Editzon Lagos Herreño</cp:lastModifiedBy>
  <cp:revision/>
  <cp:lastPrinted>2023-11-29T19:56:49Z</cp:lastPrinted>
  <dcterms:created xsi:type="dcterms:W3CDTF">2011-04-12T17:12:53Z</dcterms:created>
  <dcterms:modified xsi:type="dcterms:W3CDTF">2023-12-05T08:51:27Z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lpwstr>447800.000000000</vt:lpwstr>
  </property>
  <property fmtid="{D5CDD505-2E9C-101B-9397-08002B2CF9AE}" pid="3" name="ContentTypeId">
    <vt:lpwstr>0x010100C6436EBB449D3D4CAFCD644EE355F309</vt:lpwstr>
  </property>
  <property fmtid="{D5CDD505-2E9C-101B-9397-08002B2CF9AE}" pid="4" name="MediaServiceImageTags">
    <vt:lpwstr/>
  </property>
</Properties>
</file>