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_DATA\"/>
    </mc:Choice>
  </mc:AlternateContent>
  <xr:revisionPtr revIDLastSave="0" documentId="13_ncr:1_{2D74110E-176E-48F5-AA0E-A9D19E3D0274}" xr6:coauthVersionLast="47" xr6:coauthVersionMax="47" xr10:uidLastSave="{00000000-0000-0000-0000-000000000000}"/>
  <bookViews>
    <workbookView xWindow="31260" yWindow="2505" windowWidth="21600" windowHeight="11295" tabRatio="222" xr2:uid="{00000000-000D-0000-FFFF-FFFF00000000}"/>
  </bookViews>
  <sheets>
    <sheet name="Info" sheetId="1" r:id="rId1"/>
    <sheet name="Lookup tables" sheetId="4" r:id="rId2"/>
  </sheets>
  <definedNames>
    <definedName name="inAutomaticPricing">Info!$B$22</definedName>
    <definedName name="inCustomization_Branch">Info!$B$30</definedName>
    <definedName name="inProductID">Info!$B$7</definedName>
    <definedName name="inPropertyFulfillment_Extra_Labor_Hours">Info!$B$26</definedName>
    <definedName name="inQuantity">Info!$B$3</definedName>
    <definedName name="inRecipients">Info!$B$4</definedName>
    <definedName name="inStoreID">Info!$B$8</definedName>
    <definedName name="inUserCompanyName">Info!$B$13</definedName>
    <definedName name="inUserCustom1">Info!$B$16</definedName>
    <definedName name="inUserCustom2">Info!$B$17</definedName>
    <definedName name="inUserCustom3">Info!$B$18</definedName>
    <definedName name="inUserCustom4">Info!$B$19</definedName>
    <definedName name="inUserCustom5">Info!$B$20</definedName>
    <definedName name="inUserDepartment">Info!$B$14</definedName>
    <definedName name="inUserEmail">Info!$B$12</definedName>
    <definedName name="inUserExternalID">Info!$B$15</definedName>
    <definedName name="inUserGroupIDs">Info!$B$11</definedName>
    <definedName name="inUserID">Info!$B$10</definedName>
    <definedName name="outCustom1">Info!$F$19</definedName>
    <definedName name="outMinPrice">Info!$F$17</definedName>
    <definedName name="outTotalCost">Info!$F$18</definedName>
    <definedName name="outTotalPrice">Info!$F$16</definedName>
    <definedName name="Properties_CheapestOption">Properties[Cheapest Option]</definedName>
    <definedName name="Properties_Cost">Properties[Cost]</definedName>
    <definedName name="Properties_ExcludedOptions">Properties[Excluded Options]</definedName>
    <definedName name="Properties_IncludedOptions">Properties[Included Options]</definedName>
    <definedName name="Properties_Price">Properties[Price]</definedName>
    <definedName name="Properties_PropertyName">Properties[Property Name]</definedName>
    <definedName name="Properties_PropertyValue">Properties[Property Value]</definedName>
    <definedName name="Properties_Selection">Properties[Selection]</definedName>
    <definedName name="Properties_UsedInProduct">Properties[Used in Product]</definedName>
    <definedName name="Properties_ValueForCalculation">Properties[Value for Calculation]</definedName>
    <definedName name="Properties_Visibility">Properties[Visibility]</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H8" i="1"/>
  <c r="O12" i="1"/>
  <c r="F18" i="1" s="1"/>
  <c r="M6" i="1"/>
  <c r="G59" i="4"/>
  <c r="F59" i="4"/>
  <c r="E59" i="4"/>
  <c r="D59" i="4"/>
  <c r="G58" i="4"/>
  <c r="F58" i="4"/>
  <c r="E58" i="4"/>
  <c r="D58" i="4"/>
  <c r="G57" i="4"/>
  <c r="F57" i="4"/>
  <c r="E57" i="4"/>
  <c r="D57" i="4"/>
  <c r="G56" i="4"/>
  <c r="F56" i="4"/>
  <c r="E56" i="4"/>
  <c r="D56" i="4"/>
  <c r="G55" i="4"/>
  <c r="F55" i="4"/>
  <c r="E55" i="4"/>
  <c r="D55" i="4"/>
  <c r="G54" i="4"/>
  <c r="F54" i="4"/>
  <c r="E54" i="4"/>
  <c r="D54" i="4"/>
  <c r="G53" i="4"/>
  <c r="F53" i="4"/>
  <c r="E53" i="4"/>
  <c r="D53" i="4"/>
  <c r="G52" i="4"/>
  <c r="F52" i="4"/>
  <c r="E52" i="4"/>
  <c r="D52" i="4"/>
  <c r="G51" i="4"/>
  <c r="F51" i="4"/>
  <c r="E51" i="4"/>
  <c r="D51" i="4"/>
  <c r="G50" i="4"/>
  <c r="F50" i="4"/>
  <c r="E50" i="4"/>
  <c r="D50" i="4"/>
  <c r="M11" i="1"/>
  <c r="G44" i="4"/>
  <c r="F44" i="4"/>
  <c r="E44" i="4"/>
  <c r="D44" i="4"/>
  <c r="G43" i="4"/>
  <c r="F43" i="4"/>
  <c r="E43" i="4"/>
  <c r="D43" i="4"/>
  <c r="G42" i="4"/>
  <c r="F42" i="4"/>
  <c r="E42" i="4"/>
  <c r="D42" i="4"/>
  <c r="G41" i="4"/>
  <c r="F41" i="4"/>
  <c r="E41" i="4"/>
  <c r="D41" i="4"/>
  <c r="G40" i="4"/>
  <c r="F40" i="4"/>
  <c r="E40" i="4"/>
  <c r="D40" i="4"/>
  <c r="G39" i="4"/>
  <c r="F39" i="4"/>
  <c r="E39" i="4"/>
  <c r="D39" i="4"/>
  <c r="G38" i="4"/>
  <c r="F38" i="4"/>
  <c r="E38" i="4"/>
  <c r="D38" i="4"/>
  <c r="G37" i="4"/>
  <c r="F37" i="4"/>
  <c r="E37" i="4"/>
  <c r="D37" i="4"/>
  <c r="D5" i="4"/>
  <c r="G31" i="4"/>
  <c r="F31" i="4"/>
  <c r="E31" i="4"/>
  <c r="D31" i="4"/>
  <c r="G30" i="4"/>
  <c r="F30" i="4"/>
  <c r="E30" i="4"/>
  <c r="D30" i="4"/>
  <c r="G29" i="4"/>
  <c r="F29" i="4"/>
  <c r="E29" i="4"/>
  <c r="D29" i="4"/>
  <c r="G28" i="4"/>
  <c r="F28" i="4"/>
  <c r="E28" i="4"/>
  <c r="D28" i="4"/>
  <c r="G27" i="4"/>
  <c r="F27" i="4"/>
  <c r="E27" i="4"/>
  <c r="D27" i="4"/>
  <c r="G26" i="4"/>
  <c r="F26" i="4"/>
  <c r="E26" i="4"/>
  <c r="D26" i="4"/>
  <c r="G25" i="4"/>
  <c r="F25" i="4"/>
  <c r="E25" i="4"/>
  <c r="D25" i="4"/>
  <c r="G24" i="4"/>
  <c r="F24" i="4"/>
  <c r="E24" i="4"/>
  <c r="D24" i="4"/>
  <c r="G23" i="4"/>
  <c r="F23" i="4"/>
  <c r="E23" i="4"/>
  <c r="D23" i="4"/>
  <c r="G22" i="4"/>
  <c r="F22" i="4"/>
  <c r="E22" i="4"/>
  <c r="D22" i="4"/>
  <c r="G21" i="4"/>
  <c r="F21" i="4"/>
  <c r="E21" i="4"/>
  <c r="D21" i="4"/>
  <c r="G20" i="4"/>
  <c r="F20" i="4"/>
  <c r="E20" i="4"/>
  <c r="D20" i="4"/>
  <c r="G19" i="4"/>
  <c r="F19" i="4"/>
  <c r="E19" i="4"/>
  <c r="D19" i="4"/>
  <c r="G18" i="4"/>
  <c r="F18" i="4"/>
  <c r="E18" i="4"/>
  <c r="D18" i="4"/>
  <c r="G17" i="4"/>
  <c r="F17" i="4"/>
  <c r="E17" i="4"/>
  <c r="D17" i="4"/>
  <c r="G16" i="4"/>
  <c r="F16" i="4"/>
  <c r="E16" i="4"/>
  <c r="D16" i="4"/>
  <c r="G15" i="4"/>
  <c r="F15" i="4"/>
  <c r="E15" i="4"/>
  <c r="D15" i="4"/>
  <c r="G14" i="4"/>
  <c r="F14" i="4"/>
  <c r="E14" i="4"/>
  <c r="D14" i="4"/>
  <c r="G13" i="4"/>
  <c r="F13" i="4"/>
  <c r="E13" i="4"/>
  <c r="D13" i="4"/>
  <c r="G12" i="4"/>
  <c r="F12" i="4"/>
  <c r="E12" i="4"/>
  <c r="D12" i="4"/>
  <c r="G11" i="4"/>
  <c r="F11" i="4"/>
  <c r="E11" i="4"/>
  <c r="D11" i="4"/>
  <c r="G10" i="4"/>
  <c r="F10" i="4"/>
  <c r="E10" i="4"/>
  <c r="D10" i="4"/>
  <c r="G9" i="4"/>
  <c r="F9" i="4"/>
  <c r="E9" i="4"/>
  <c r="D9" i="4"/>
  <c r="G8" i="4"/>
  <c r="F8" i="4"/>
  <c r="E8" i="4"/>
  <c r="D8" i="4"/>
  <c r="G7" i="4"/>
  <c r="F7" i="4"/>
  <c r="E7" i="4"/>
  <c r="D7" i="4"/>
  <c r="G6" i="4"/>
  <c r="F6" i="4"/>
  <c r="E6" i="4"/>
  <c r="D6" i="4"/>
  <c r="G5" i="4"/>
  <c r="F5" i="4"/>
  <c r="E5" i="4"/>
  <c r="I24" i="1" l="1"/>
  <c r="M7" i="1" l="1"/>
  <c r="M8" i="1"/>
  <c r="M10" i="1"/>
  <c r="I23" i="1" s="1"/>
  <c r="M5" i="1"/>
  <c r="I16" i="1" l="1"/>
  <c r="I19" i="1" l="1"/>
  <c r="F17" i="1" s="1"/>
  <c r="B5" i="1"/>
  <c r="J9" i="1" s="1"/>
  <c r="I17" i="1" l="1"/>
  <c r="I20" i="1" l="1"/>
  <c r="N8" i="1" s="1"/>
  <c r="N12" i="1" s="1"/>
  <c r="I25" i="1"/>
  <c r="N11" i="1" s="1"/>
  <c r="M9" i="1"/>
  <c r="I22" i="1" s="1"/>
  <c r="I21" i="1" l="1"/>
  <c r="N9" i="1" s="1"/>
  <c r="F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Guy Schreiber</author>
  </authors>
  <commentList>
    <comment ref="B3" authorId="0" shapeId="0" xr:uid="{05F077F7-1803-4B0D-B8A7-29558BF81418}">
      <text>
        <r>
          <rPr>
            <b/>
            <sz val="9"/>
            <color indexed="81"/>
            <rFont val="Tahoma"/>
            <family val="2"/>
          </rPr>
          <t>Quantity</t>
        </r>
        <r>
          <rPr>
            <sz val="9"/>
            <color indexed="81"/>
            <rFont val="Tahoma"/>
            <family val="2"/>
          </rPr>
          <t xml:space="preserve">
This field is automatically filled by uStore with the Quantity (Number of Copies) selected by the shopper.
If there is no selection is will default to 1.</t>
        </r>
      </text>
    </comment>
    <comment ref="B4" authorId="0" shapeId="0" xr:uid="{36AD4296-03CD-4829-9936-9DBA30CB3009}">
      <text>
        <r>
          <rPr>
            <b/>
            <sz val="9"/>
            <color indexed="81"/>
            <rFont val="Tahoma"/>
            <family val="2"/>
          </rPr>
          <t>Recipients</t>
        </r>
        <r>
          <rPr>
            <sz val="9"/>
            <color indexed="81"/>
            <rFont val="Tahoma"/>
            <family val="2"/>
          </rPr>
          <t xml:space="preserve">
This field is automatically filled by uStore with the Number of Recipients uploaded/selected by the shopper.
For products where a recipient list is not relevant (e.g. static products), it will default to 1.
Note: Dynamic products can be configured to use a variable number of copies based on an ADOR value. In this case, the inQuantity cell will receive the value 1, and the inRecipients cell will receive the total quantity.</t>
        </r>
      </text>
    </comment>
    <comment ref="E4" authorId="0" shapeId="0" xr:uid="{0250C224-D85A-4113-AACE-8448969F6496}">
      <text>
        <r>
          <rPr>
            <b/>
            <sz val="9"/>
            <color indexed="81"/>
            <rFont val="Tahoma"/>
            <family val="2"/>
          </rPr>
          <t>Property Name</t>
        </r>
        <r>
          <rPr>
            <sz val="9"/>
            <color indexed="81"/>
            <rFont val="Tahoma"/>
            <family val="2"/>
          </rPr>
          <t xml:space="preserve">
Add the properties that are being used for pricing (e.g. Paper Stock) or that are depending or dependant on other properties (e.g. Paper Stock and Paper Weight).
The property name should be in the setup language of the store and is case sensitive.</t>
        </r>
      </text>
    </comment>
    <comment ref="F4" authorId="0" shapeId="0" xr:uid="{FBE5C96D-AC11-408D-9110-95DF3CE6E145}">
      <text>
        <r>
          <rPr>
            <b/>
            <sz val="9"/>
            <color indexed="81"/>
            <rFont val="Tahoma"/>
            <family val="2"/>
          </rPr>
          <t>Used In Product</t>
        </r>
        <r>
          <rPr>
            <sz val="9"/>
            <color indexed="81"/>
            <rFont val="Tahoma"/>
            <family val="2"/>
          </rPr>
          <t xml:space="preserve">
Determines whether the product includes this property (1) or does not (0).
A property can be used in the Excel when it is configured in the store level or product profile level. In these cases a specific product in this store/profile can omit a few of the properties. In this case uStore will fill a zero (0) in Used in Product.
uStore will automatically fill this field. Leave it blank.</t>
        </r>
      </text>
    </comment>
    <comment ref="G4" authorId="0" shapeId="0" xr:uid="{1A5E27B8-26CD-4195-B02B-03E1070C5A41}">
      <text>
        <r>
          <rPr>
            <b/>
            <sz val="9"/>
            <color indexed="81"/>
            <rFont val="Tahoma"/>
            <family val="2"/>
          </rPr>
          <t xml:space="preserve">Property Value
</t>
        </r>
        <r>
          <rPr>
            <sz val="9"/>
            <color indexed="81"/>
            <rFont val="Tahoma"/>
            <family val="2"/>
          </rPr>
          <t>This field is automatically filled by uStore with the value of the property as seen in the storefront.
The value of a dropdown, radio button, gallery list/grid controls is denoted by the value of the option (not by the text of the option).
Leave this field blank.</t>
        </r>
      </text>
    </comment>
    <comment ref="H4" authorId="0" shapeId="0" xr:uid="{60147559-EE52-44AF-A408-8132B19F6DAB}">
      <text>
        <r>
          <rPr>
            <b/>
            <sz val="9"/>
            <color indexed="81"/>
            <rFont val="Tahoma"/>
            <family val="2"/>
          </rPr>
          <t xml:space="preserve">Included Options
</t>
        </r>
        <r>
          <rPr>
            <sz val="9"/>
            <color indexed="81"/>
            <rFont val="Tahoma"/>
            <family val="2"/>
          </rPr>
          <t>This field returns to the storefront a list of applicable options.
e.g. Return only Paper Weight options which are applicable for the selected Paper Stock (as denoted by the Propery Value column).
Write a formula in this field that expresses the applicable option.
Leave blank for taking the options as set up in the back office.
Use %none% to denote no options are applicable. In this case uStore will show an error to the shopper (unless the visibility will be set to zero).</t>
        </r>
      </text>
    </comment>
    <comment ref="I4" authorId="0" shapeId="0" xr:uid="{879194F6-E217-4133-983D-1F7C63B7E6A0}">
      <text>
        <r>
          <rPr>
            <b/>
            <sz val="9"/>
            <color indexed="81"/>
            <rFont val="Tahoma"/>
            <family val="2"/>
          </rPr>
          <t xml:space="preserve">Excluded Options
</t>
        </r>
        <r>
          <rPr>
            <sz val="9"/>
            <color indexed="81"/>
            <rFont val="Tahoma"/>
            <family val="2"/>
          </rPr>
          <t>This field returns to the storefront a list options that are not applicable. These options will be removed and the shopper will no longer be able to select them.
Use this field when there are only a few options the should be excluded.
uStore will show to the shopper only the included option minus the excluded options.</t>
        </r>
      </text>
    </comment>
    <comment ref="J4" authorId="0" shapeId="0" xr:uid="{F530927D-0A3C-4D13-A910-75F37A42B518}">
      <text>
        <r>
          <rPr>
            <b/>
            <sz val="9"/>
            <color indexed="81"/>
            <rFont val="Tahoma"/>
            <family val="2"/>
          </rPr>
          <t>Selection</t>
        </r>
        <r>
          <rPr>
            <sz val="9"/>
            <color indexed="81"/>
            <rFont val="Tahoma"/>
            <family val="2"/>
          </rPr>
          <t xml:space="preserve">
This field is used for overriding the selected value of the property.
Write here a formula that returns a value for the property.
Leave blank to keep the existing value.
Use %none% in order to reset the value, e.g. no text in a textbox or revert to --Please Select--  in a dropdown.
When both Included/Excluded Options and Selection are used, the selection must be a part of the resulting options.
As the value in Selection will override the value in the UI, if the shopper will select a different value it will revert to the value of the Selection. To prevent confusion you should either hide the property by setting the Visibility to 0 or set the value of the Selection also for the Included Options, that way the property will have the value of the Selection as the only option.</t>
        </r>
      </text>
    </comment>
    <comment ref="K4" authorId="0" shapeId="0" xr:uid="{111A0E19-842D-478F-B380-9DF182A03CEC}">
      <text>
        <r>
          <rPr>
            <b/>
            <sz val="9"/>
            <color indexed="81"/>
            <rFont val="Tahoma"/>
            <family val="2"/>
          </rPr>
          <t xml:space="preserve">Visibility
</t>
        </r>
        <r>
          <rPr>
            <sz val="9"/>
            <color indexed="81"/>
            <rFont val="Tahoma"/>
            <family val="2"/>
          </rPr>
          <t>This fields is used to control the visibility of the form control.
Write here a formula that will return 0 for invisible, 1 for visible, or blank for keeping the current configuration of the form control.</t>
        </r>
      </text>
    </comment>
    <comment ref="L4" authorId="0" shapeId="0" xr:uid="{21B20B9B-0943-4184-932B-90666FF11F7C}">
      <text>
        <r>
          <rPr>
            <b/>
            <sz val="9"/>
            <color indexed="81"/>
            <rFont val="Tahoma"/>
            <family val="2"/>
          </rPr>
          <t xml:space="preserve">Cheapest Option
</t>
        </r>
        <r>
          <rPr>
            <sz val="9"/>
            <color indexed="81"/>
            <rFont val="Tahoma"/>
            <family val="2"/>
          </rPr>
          <t xml:space="preserve">When automatic pricing is supported for the product which is being calculated, this option will be taken for calculation when no value is yet selected by the shopper, in order to calculate a minumum price available for the selections the shopper already made.
Fill this field with the Cheapest Option's value for priceable properties.
</t>
        </r>
      </text>
    </comment>
    <comment ref="M4" authorId="0" shapeId="0" xr:uid="{773A3802-9642-4341-9857-CEF05D1CC4BC}">
      <text>
        <r>
          <rPr>
            <b/>
            <sz val="9"/>
            <color indexed="81"/>
            <rFont val="Tahoma"/>
            <family val="2"/>
          </rPr>
          <t xml:space="preserve">Value for Calculation
</t>
        </r>
        <r>
          <rPr>
            <sz val="9"/>
            <color indexed="81"/>
            <rFont val="Tahoma"/>
            <family val="2"/>
          </rPr>
          <t xml:space="preserve">This is an automatically calculated field. Don't change it.
It represents the value for which the price needs to be calculated. Use it in your calculation of the property's price and cost.
It will hold the shopper's selection (denoted by the Property Value field), unless there is an alternative value in the output Selection field which overrides the shopper's selection. If both have no value, the Cheapest Option will be selected.
</t>
        </r>
      </text>
    </comment>
    <comment ref="N4" authorId="0" shapeId="0" xr:uid="{81C0F2FC-5C21-4ACE-8087-9502E1B11682}">
      <text>
        <r>
          <rPr>
            <b/>
            <sz val="9"/>
            <color indexed="81"/>
            <rFont val="Tahoma"/>
            <family val="2"/>
          </rPr>
          <t xml:space="preserve">Price
</t>
        </r>
        <r>
          <rPr>
            <sz val="9"/>
            <color indexed="81"/>
            <rFont val="Tahoma"/>
            <family val="2"/>
          </rPr>
          <t xml:space="preserve">Place here the calculation of the price of the property
</t>
        </r>
      </text>
    </comment>
    <comment ref="O4" authorId="0" shapeId="0" xr:uid="{6CF51DD0-5976-4860-9754-1CDADC26F606}">
      <text>
        <r>
          <rPr>
            <b/>
            <sz val="9"/>
            <color indexed="81"/>
            <rFont val="Tahoma"/>
            <family val="2"/>
          </rPr>
          <t>Cost</t>
        </r>
        <r>
          <rPr>
            <sz val="9"/>
            <color indexed="81"/>
            <rFont val="Tahoma"/>
            <family val="2"/>
          </rPr>
          <t xml:space="preserve">
Place here the calculation of the cost for the property</t>
        </r>
      </text>
    </comment>
    <comment ref="B5" authorId="0" shapeId="0" xr:uid="{FAFECD23-7383-4A5A-A943-F96E44EFD9EE}">
      <text>
        <r>
          <rPr>
            <b/>
            <sz val="9"/>
            <color indexed="81"/>
            <rFont val="Tahoma"/>
            <family val="2"/>
          </rPr>
          <t>Total Quantity</t>
        </r>
        <r>
          <rPr>
            <sz val="9"/>
            <color indexed="81"/>
            <rFont val="Tahoma"/>
            <family val="2"/>
          </rPr>
          <t xml:space="preserve">
Total quantity is the multiplication of Number of Recipients by the Quantity.
Multiply the price per item by the Total Quantity.</t>
        </r>
      </text>
    </comment>
    <comment ref="B7" authorId="0" shapeId="0" xr:uid="{5FFA68D9-338D-4274-BB93-E06D86C86077}">
      <text>
        <r>
          <rPr>
            <b/>
            <sz val="9"/>
            <color indexed="81"/>
            <rFont val="Tahoma"/>
            <family val="2"/>
          </rPr>
          <t>ProductID</t>
        </r>
        <r>
          <rPr>
            <sz val="9"/>
            <color indexed="81"/>
            <rFont val="Tahoma"/>
            <family val="2"/>
          </rPr>
          <t xml:space="preserve">
This field is automatically filled by uStore with the ID of the order product.
If you are setting the Excel in the store or product profile level, you can use the product ID to set a different pricing for individual products.
A better approach would be to set a hidden property for such products and, set a default value for it, and use this value for the calculation in the Property Table.</t>
        </r>
      </text>
    </comment>
    <comment ref="B8" authorId="0" shapeId="0" xr:uid="{1DC6E5EE-D12F-44A6-A2D8-F483F89CF7BB}">
      <text>
        <r>
          <rPr>
            <b/>
            <sz val="9"/>
            <color indexed="81"/>
            <rFont val="Tahoma"/>
            <family val="2"/>
          </rPr>
          <t>Store ID</t>
        </r>
        <r>
          <rPr>
            <sz val="9"/>
            <color indexed="81"/>
            <rFont val="Tahoma"/>
            <family val="2"/>
          </rPr>
          <t xml:space="preserve">
This field is automatically filled by uStore with the ID of the store where the order was created.</t>
        </r>
      </text>
    </comment>
    <comment ref="B10" authorId="0" shapeId="0" xr:uid="{09B3071E-B705-4652-8A8D-4E5AC3859565}">
      <text>
        <r>
          <rPr>
            <b/>
            <sz val="9"/>
            <color indexed="81"/>
            <rFont val="Tahoma"/>
            <family val="2"/>
          </rPr>
          <t>User ID</t>
        </r>
        <r>
          <rPr>
            <sz val="9"/>
            <color indexed="81"/>
            <rFont val="Tahoma"/>
            <family val="2"/>
          </rPr>
          <t xml:space="preserve">
This field is automatically filled by uStore with the ID of the shopper who created the order.</t>
        </r>
      </text>
    </comment>
    <comment ref="B11" authorId="0" shapeId="0" xr:uid="{32DCE041-1D6A-4A90-88E2-FFB87FB3092B}">
      <text>
        <r>
          <rPr>
            <b/>
            <sz val="9"/>
            <color indexed="81"/>
            <rFont val="Tahoma"/>
            <family val="2"/>
          </rPr>
          <t>User Group ID</t>
        </r>
        <r>
          <rPr>
            <sz val="9"/>
            <color indexed="81"/>
            <rFont val="Tahoma"/>
            <family val="2"/>
          </rPr>
          <t xml:space="preserve">
This field is automatically filled by uStore with the user group IDs of the shopper who created the order.
Separated by semi-colon (;)
</t>
        </r>
      </text>
    </comment>
    <comment ref="B12" authorId="0" shapeId="0" xr:uid="{09A1669D-4783-428C-9D1A-B4448408EDB6}">
      <text>
        <r>
          <rPr>
            <b/>
            <sz val="9"/>
            <color indexed="81"/>
            <rFont val="Tahoma"/>
            <family val="2"/>
          </rPr>
          <t>User Email</t>
        </r>
        <r>
          <rPr>
            <sz val="9"/>
            <color indexed="81"/>
            <rFont val="Tahoma"/>
            <family val="2"/>
          </rPr>
          <t xml:space="preserve">
This field is automatically filled by uStore with the Email of the shopper who created the order.</t>
        </r>
      </text>
    </comment>
    <comment ref="N12" authorId="0" shapeId="0" xr:uid="{49294C59-3ADD-4B5A-81CD-0A98C8C30918}">
      <text>
        <r>
          <rPr>
            <b/>
            <sz val="9"/>
            <color indexed="81"/>
            <rFont val="Tahoma"/>
            <family val="2"/>
          </rPr>
          <t xml:space="preserve">Total Price
</t>
        </r>
        <r>
          <rPr>
            <sz val="9"/>
            <color indexed="81"/>
            <rFont val="Tahoma"/>
            <family val="2"/>
          </rPr>
          <t xml:space="preserve">This is the summation of all property prices for all the properties that are Used in Product.
</t>
        </r>
      </text>
    </comment>
    <comment ref="O12" authorId="0" shapeId="0" xr:uid="{BE766406-906C-4EE2-8E75-8A0994DEDD1B}">
      <text>
        <r>
          <rPr>
            <b/>
            <sz val="9"/>
            <color indexed="81"/>
            <rFont val="Tahoma"/>
            <family val="2"/>
          </rPr>
          <t>Total Cost</t>
        </r>
        <r>
          <rPr>
            <sz val="9"/>
            <color indexed="81"/>
            <rFont val="Tahoma"/>
            <family val="2"/>
          </rPr>
          <t xml:space="preserve">
This is the summation of all property costs for all the properties that are Used in Product.</t>
        </r>
      </text>
    </comment>
    <comment ref="B13" authorId="0" shapeId="0" xr:uid="{6FB34716-269E-4ACA-9FD1-8F29DEB5D01F}">
      <text>
        <r>
          <rPr>
            <b/>
            <sz val="9"/>
            <color indexed="81"/>
            <rFont val="Tahoma"/>
            <family val="2"/>
          </rPr>
          <t>User Company Name</t>
        </r>
        <r>
          <rPr>
            <sz val="9"/>
            <color indexed="81"/>
            <rFont val="Tahoma"/>
            <family val="2"/>
          </rPr>
          <t xml:space="preserve">
This field is automatically filled by uStore with the company name of the shopper who created the order.</t>
        </r>
      </text>
    </comment>
    <comment ref="B14" authorId="0" shapeId="0" xr:uid="{730E1266-AC41-40B9-9189-903110074BB2}">
      <text>
        <r>
          <rPr>
            <b/>
            <sz val="9"/>
            <color indexed="81"/>
            <rFont val="Tahoma"/>
            <family val="2"/>
          </rPr>
          <t>User Department</t>
        </r>
        <r>
          <rPr>
            <sz val="9"/>
            <color indexed="81"/>
            <rFont val="Tahoma"/>
            <family val="2"/>
          </rPr>
          <t xml:space="preserve">
This field is automatically filled by uStore with the department of the shopper who created the order.</t>
        </r>
      </text>
    </comment>
    <comment ref="B15" authorId="0" shapeId="0" xr:uid="{5CAEAF0D-EDD5-421F-BD5B-C1891F130A16}">
      <text>
        <r>
          <rPr>
            <b/>
            <sz val="9"/>
            <color indexed="81"/>
            <rFont val="Tahoma"/>
            <family val="2"/>
          </rPr>
          <t>User External ID</t>
        </r>
        <r>
          <rPr>
            <sz val="9"/>
            <color indexed="81"/>
            <rFont val="Tahoma"/>
            <family val="2"/>
          </rPr>
          <t xml:space="preserve">
This field is automatically filled by uStore with the External ID of the shopper who created the order.</t>
        </r>
      </text>
    </comment>
    <comment ref="B16" authorId="0" shapeId="0" xr:uid="{863A6F22-A03C-4FFE-8761-F6BE6E387E87}">
      <text>
        <r>
          <rPr>
            <b/>
            <sz val="9"/>
            <color indexed="81"/>
            <rFont val="Tahoma"/>
            <family val="2"/>
          </rPr>
          <t>User Custom 1</t>
        </r>
        <r>
          <rPr>
            <sz val="9"/>
            <color indexed="81"/>
            <rFont val="Tahoma"/>
            <family val="2"/>
          </rPr>
          <t xml:space="preserve">
This field is automatically filled by uStore with the Custom 1 field of the shopper who created the order.</t>
        </r>
      </text>
    </comment>
    <comment ref="F16" authorId="0" shapeId="0" xr:uid="{AEF7D5E1-578A-499A-A2E9-3EC4C3D4BB88}">
      <text>
        <r>
          <rPr>
            <b/>
            <sz val="9"/>
            <color indexed="81"/>
            <rFont val="Tahoma"/>
            <family val="2"/>
          </rPr>
          <t xml:space="preserve">Total Price
</t>
        </r>
        <r>
          <rPr>
            <sz val="9"/>
            <color indexed="81"/>
            <rFont val="Tahoma"/>
            <family val="2"/>
          </rPr>
          <t xml:space="preserve">Place here the calculation of the total price that will be returned to uStore and presented to the shopper
</t>
        </r>
      </text>
    </comment>
    <comment ref="B17" authorId="0" shapeId="0" xr:uid="{6206F20B-37B4-465C-ACC7-636DE50657F7}">
      <text>
        <r>
          <rPr>
            <b/>
            <sz val="9"/>
            <color indexed="81"/>
            <rFont val="Tahoma"/>
            <family val="2"/>
          </rPr>
          <t>User Custom 2</t>
        </r>
        <r>
          <rPr>
            <sz val="9"/>
            <color indexed="81"/>
            <rFont val="Tahoma"/>
            <family val="2"/>
          </rPr>
          <t xml:space="preserve">
This field is automatically filled by uStore with the Custom 2 field of the shopper who created the order.</t>
        </r>
      </text>
    </comment>
    <comment ref="F17" authorId="0" shapeId="0" xr:uid="{2F660B83-A5FE-4277-A31B-1AEF519FBF30}">
      <text>
        <r>
          <rPr>
            <b/>
            <sz val="9"/>
            <color indexed="81"/>
            <rFont val="Tahoma"/>
            <family val="2"/>
          </rPr>
          <t xml:space="preserve">Min Price
</t>
        </r>
        <r>
          <rPr>
            <sz val="9"/>
            <color indexed="81"/>
            <rFont val="Tahoma"/>
            <family val="2"/>
          </rPr>
          <t xml:space="preserve">Place here the calculation of the minimum price of one copy of the product. The minimum price will be presented for the product in the category page.
</t>
        </r>
      </text>
    </comment>
    <comment ref="B18" authorId="0" shapeId="0" xr:uid="{D598C5BD-DE11-4FE9-8B98-F6B5BDCEE63C}">
      <text>
        <r>
          <rPr>
            <b/>
            <sz val="9"/>
            <color indexed="81"/>
            <rFont val="Tahoma"/>
            <family val="2"/>
          </rPr>
          <t>User Custom 3</t>
        </r>
        <r>
          <rPr>
            <sz val="9"/>
            <color indexed="81"/>
            <rFont val="Tahoma"/>
            <family val="2"/>
          </rPr>
          <t xml:space="preserve">
This field is automatically filled by uStore with the Custom 3 field of the shopper who created the order.</t>
        </r>
      </text>
    </comment>
    <comment ref="F18" authorId="0" shapeId="0" xr:uid="{3010F634-D9F8-4FC9-B8C3-0508DBD57F15}">
      <text>
        <r>
          <rPr>
            <b/>
            <sz val="9"/>
            <color indexed="81"/>
            <rFont val="Tahoma"/>
            <family val="2"/>
          </rPr>
          <t xml:space="preserve">Total Cost
</t>
        </r>
        <r>
          <rPr>
            <sz val="9"/>
            <color indexed="81"/>
            <rFont val="Tahoma"/>
            <family val="2"/>
          </rPr>
          <t>Place here the calculation of the total cost that will be returned to uStore and saved in the database</t>
        </r>
      </text>
    </comment>
    <comment ref="B19" authorId="0" shapeId="0" xr:uid="{C20594A1-55A2-4AA3-943C-BBDEFA49915C}">
      <text>
        <r>
          <rPr>
            <b/>
            <sz val="9"/>
            <color indexed="81"/>
            <rFont val="Tahoma"/>
            <family val="2"/>
          </rPr>
          <t>User Custom 4</t>
        </r>
        <r>
          <rPr>
            <sz val="9"/>
            <color indexed="81"/>
            <rFont val="Tahoma"/>
            <family val="2"/>
          </rPr>
          <t xml:space="preserve">
This field is automatically filled by uStore with the Custom 4 field of the shopper who created the order.
</t>
        </r>
      </text>
    </comment>
    <comment ref="F19" authorId="0" shapeId="0" xr:uid="{7FFBEEEA-0D3E-4A3C-B58A-ED1511E1CC76}">
      <text>
        <r>
          <rPr>
            <b/>
            <sz val="9"/>
            <color indexed="81"/>
            <rFont val="Tahoma"/>
            <family val="2"/>
          </rPr>
          <t xml:space="preserve">Custom Output 1
</t>
        </r>
        <r>
          <rPr>
            <sz val="9"/>
            <color indexed="81"/>
            <rFont val="Tahoma"/>
            <family val="2"/>
          </rPr>
          <t>Place here the calculation of any information you'd like to be saved in the database for the order item, which will later on be available for reports.
You can add more output fields (CustomOutput2,3,4…) by adding a cell named as outCustom2, outCustom3, etc.</t>
        </r>
      </text>
    </comment>
    <comment ref="B20" authorId="0" shapeId="0" xr:uid="{FDB27CF1-E312-485B-B210-C716C0C8035C}">
      <text>
        <r>
          <rPr>
            <b/>
            <sz val="9"/>
            <color indexed="81"/>
            <rFont val="Tahoma"/>
            <family val="2"/>
          </rPr>
          <t xml:space="preserve">User Custom 5
</t>
        </r>
        <r>
          <rPr>
            <sz val="9"/>
            <color indexed="81"/>
            <rFont val="Tahoma"/>
            <family val="2"/>
          </rPr>
          <t>This field is automatically filled by uStore with the Custom 5 field of the shopper who created the order.</t>
        </r>
      </text>
    </comment>
    <comment ref="B22" authorId="0" shapeId="0" xr:uid="{8A818D27-8324-4A89-86BA-BC31777046A4}">
      <text>
        <r>
          <rPr>
            <b/>
            <sz val="9"/>
            <color indexed="81"/>
            <rFont val="Tahoma"/>
            <family val="2"/>
          </rPr>
          <t xml:space="preserve">Automatic Pricing
</t>
        </r>
        <r>
          <rPr>
            <sz val="9"/>
            <color indexed="81"/>
            <rFont val="Tahoma"/>
            <family val="2"/>
          </rPr>
          <t>Denotes whether the product being calculated has the price automatically refreshed, e.g. Static product in NG store with Single Page mode.
uStore will fill this fields with 1 when automatic pricing is supported, and 0 otherwise.
Only when automatic pricing is 1 the output columns in the properties table will be used, and cheapest options will be taken into consideration.</t>
        </r>
      </text>
    </comment>
    <comment ref="B26" authorId="0" shapeId="0" xr:uid="{31A87D4E-5E99-43C3-B6D5-EA4870C5BB82}">
      <text>
        <r>
          <rPr>
            <b/>
            <sz val="9"/>
            <color indexed="81"/>
            <rFont val="Tahoma"/>
            <family val="2"/>
          </rPr>
          <t xml:space="preserve">Fulfillment Proprties
</t>
        </r>
        <r>
          <rPr>
            <sz val="9"/>
            <color indexed="81"/>
            <rFont val="Tahoma"/>
            <family val="2"/>
          </rPr>
          <t>Fulfillment properties are marked as such in the configuration of the property. The operator may assign a vaue to them in order item management in the back office, in order to pass information about the fulfillment of the item.
These values can be used to calculate the actual cost of the product, which will be stored and available for reporting.
In order to get the fulfillment property value in the the Excel, set the cell naming in this format: inPropertyFulfillment_Property_Name, where Propery_Name is the name of the property in the setup language in uStore, where spaces are replaced by underscore.
You can see an example for "Extra Labor Hours" in cell B26.</t>
        </r>
      </text>
    </comment>
    <comment ref="B30" authorId="0" shapeId="0" xr:uid="{885A69D0-240A-496A-8EDE-555AB232110F}">
      <text>
        <r>
          <rPr>
            <b/>
            <sz val="9"/>
            <color indexed="81"/>
            <rFont val="Tahoma"/>
            <family val="2"/>
          </rPr>
          <t>Customization</t>
        </r>
        <r>
          <rPr>
            <sz val="9"/>
            <color indexed="81"/>
            <rFont val="Tahoma"/>
            <family val="2"/>
          </rPr>
          <t xml:space="preserve">
Customization dials may be used for pricing as well, even though this is a rare use case.
In order to get a customization dial value in the the Excel, set the cell naming in this format: inCustomization_Dial_Name, where Dial_Name is the name of the dial in the setup language in uStore, where spaces are replaced by underscore.
You can see an example for "Branch" in cell B30.</t>
        </r>
      </text>
    </comment>
  </commentList>
</comments>
</file>

<file path=xl/sharedStrings.xml><?xml version="1.0" encoding="utf-8"?>
<sst xmlns="http://schemas.openxmlformats.org/spreadsheetml/2006/main" count="125" uniqueCount="109">
  <si>
    <t>Quantity</t>
  </si>
  <si>
    <t>General Inputs</t>
  </si>
  <si>
    <t>Property Table</t>
  </si>
  <si>
    <t>Property Output</t>
  </si>
  <si>
    <t>Price/Cost Calculations</t>
  </si>
  <si>
    <t>Recipients</t>
  </si>
  <si>
    <t>Property Name</t>
  </si>
  <si>
    <t>Used in Product</t>
  </si>
  <si>
    <t>Property Value</t>
  </si>
  <si>
    <t>Included Options</t>
  </si>
  <si>
    <t>Excluded Options</t>
  </si>
  <si>
    <t>Selection</t>
  </si>
  <si>
    <t>Visibility</t>
  </si>
  <si>
    <t>Cheapest Option</t>
  </si>
  <si>
    <t>Value for Calculation</t>
  </si>
  <si>
    <t>Price</t>
  </si>
  <si>
    <t>Cost</t>
  </si>
  <si>
    <t>Total Quantity</t>
  </si>
  <si>
    <t>ProductID</t>
  </si>
  <si>
    <t>StoreID</t>
  </si>
  <si>
    <t>Totals</t>
  </si>
  <si>
    <t>User ID</t>
  </si>
  <si>
    <t>User Group IDs</t>
  </si>
  <si>
    <t>User Email</t>
  </si>
  <si>
    <t>Princing Outputs</t>
  </si>
  <si>
    <t>User Company Name</t>
  </si>
  <si>
    <t>Total Price</t>
  </si>
  <si>
    <t>User Department</t>
  </si>
  <si>
    <t>Min Price</t>
  </si>
  <si>
    <t>User External ID</t>
  </si>
  <si>
    <t>Total Cost</t>
  </si>
  <si>
    <t>User Custom 1</t>
  </si>
  <si>
    <t>Custom Output 1</t>
  </si>
  <si>
    <t>User Custom 2</t>
  </si>
  <si>
    <t>User Custom 3</t>
  </si>
  <si>
    <t>User Custom 4</t>
  </si>
  <si>
    <t>User Custom 5</t>
  </si>
  <si>
    <t>Automatic Pricing?</t>
  </si>
  <si>
    <t>Fulfillment Properties</t>
  </si>
  <si>
    <t>Extra Labor Hours</t>
  </si>
  <si>
    <t>Customizations</t>
  </si>
  <si>
    <t>Branch</t>
  </si>
  <si>
    <t>Property Input</t>
  </si>
  <si>
    <t>Page Count</t>
  </si>
  <si>
    <t>Page Size</t>
  </si>
  <si>
    <t>A4</t>
  </si>
  <si>
    <t>Double Sided Printing</t>
  </si>
  <si>
    <t>True</t>
  </si>
  <si>
    <t>Calculations</t>
  </si>
  <si>
    <t>Sheets/Unit</t>
  </si>
  <si>
    <t>Sheets/Order</t>
  </si>
  <si>
    <t>Buscards/A4</t>
  </si>
  <si>
    <t>(2 cols x 5 rows)</t>
  </si>
  <si>
    <t>Paper Type</t>
  </si>
  <si>
    <t>Gloss</t>
  </si>
  <si>
    <t>Recycled</t>
  </si>
  <si>
    <t>Stock/Unit</t>
  </si>
  <si>
    <t>Stock/Order</t>
  </si>
  <si>
    <t>Paper Price by Type and Sheet Size</t>
  </si>
  <si>
    <t>Price/Quantity breaks</t>
  </si>
  <si>
    <t>Gloss A4</t>
  </si>
  <si>
    <t>Matt A4</t>
  </si>
  <si>
    <t>Recycled A4</t>
  </si>
  <si>
    <t>Thick A4</t>
  </si>
  <si>
    <t>Thin A4</t>
  </si>
  <si>
    <t>Premium A4</t>
  </si>
  <si>
    <t>Gloss A3</t>
  </si>
  <si>
    <t>Matt A3</t>
  </si>
  <si>
    <t>Recycled A3</t>
  </si>
  <si>
    <t>Thick A3</t>
  </si>
  <si>
    <t>Thin A3</t>
  </si>
  <si>
    <t>Premium A3</t>
  </si>
  <si>
    <t>Gloss Letter</t>
  </si>
  <si>
    <t>Matt Letter</t>
  </si>
  <si>
    <t>Recycled Letter</t>
  </si>
  <si>
    <t>Thick Letter</t>
  </si>
  <si>
    <t>Thin Letter</t>
  </si>
  <si>
    <t>Premium Letter</t>
  </si>
  <si>
    <t>Gloss Tabloid</t>
  </si>
  <si>
    <t>Matt Tabloid</t>
  </si>
  <si>
    <t>Recycled Tabloid</t>
  </si>
  <si>
    <t>Thick Tabloid</t>
  </si>
  <si>
    <t>Thin Tabloid</t>
  </si>
  <si>
    <t>Premium Tabloid</t>
  </si>
  <si>
    <t>Gloss Buscard</t>
  </si>
  <si>
    <t>Matt Buscard</t>
  </si>
  <si>
    <t>Thick Buscard</t>
  </si>
  <si>
    <t>Printer</t>
  </si>
  <si>
    <t>Little Laser</t>
  </si>
  <si>
    <t>Color</t>
  </si>
  <si>
    <t>False</t>
  </si>
  <si>
    <t>Printer Click/Maint</t>
  </si>
  <si>
    <t>Printer Click/Maintenance charge</t>
  </si>
  <si>
    <t>Quantity Starting Point</t>
  </si>
  <si>
    <t>Little Laser B&amp;W</t>
  </si>
  <si>
    <t>Big Laser B&amp;W</t>
  </si>
  <si>
    <t>Poster Printer B&amp;W</t>
  </si>
  <si>
    <t>Offset B&amp;W</t>
  </si>
  <si>
    <t>Little Laser Color</t>
  </si>
  <si>
    <t>Big Laser Color</t>
  </si>
  <si>
    <t>Poster Printer Color</t>
  </si>
  <si>
    <t>Offset Color</t>
  </si>
  <si>
    <t>Color/B&amp;W</t>
  </si>
  <si>
    <t>Lamination</t>
  </si>
  <si>
    <t>No Lamination</t>
  </si>
  <si>
    <t>Lamination/Unit</t>
  </si>
  <si>
    <t>Lamination/Order</t>
  </si>
  <si>
    <t>Lamination Price by Type and Sheet Size</t>
  </si>
  <si>
    <t>Printer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</si>
</sst>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409]* #,##0.00_ ;_-[$$-409]* \-#,##0.00\ ;_-[$$-409]* &quot;-&quot;??_ ;_-@_ "/>
    <numFmt numFmtId="165" formatCode="_-* #,##0_-;\-* #,##0_-;_-* &quot;-&quot;??_-;_-@_-"/>
    <numFmt numFmtId="166" formatCode="0_ ;\-0\ "/>
  </numFmts>
  <fonts count="14" x14ac:knownFonts="1">
    <font>
      <sz val="11"/>
      <color theme="1"/>
      <name val="Calibri"/>
      <family val="2"/>
      <scheme val="minor"/>
    </font>
    <font>
      <b/>
      <sz val="11"/>
      <color rgb="FF3F3F3F"/>
      <name val="Calibri"/>
      <family val="2"/>
      <scheme val="minor"/>
    </font>
    <font>
      <sz val="11"/>
      <color theme="1"/>
      <name val="Calibri"/>
      <family val="2"/>
      <scheme val="minor"/>
    </font>
    <font>
      <sz val="11"/>
      <color theme="0"/>
      <name val="Calibri"/>
      <family val="2"/>
      <charset val="177"/>
      <scheme val="minor"/>
    </font>
    <font>
      <b/>
      <sz val="11"/>
      <color theme="0"/>
      <name val="Calibri"/>
      <family val="2"/>
      <scheme val="minor"/>
    </font>
    <font>
      <sz val="11"/>
      <color rgb="FF006100"/>
      <name val="Calibri"/>
      <family val="2"/>
      <charset val="177"/>
      <scheme val="minor"/>
    </font>
    <font>
      <b/>
      <sz val="11"/>
      <color theme="1"/>
      <name val="Calibri"/>
      <family val="2"/>
      <scheme val="minor"/>
    </font>
    <font>
      <sz val="11"/>
      <color rgb="FFFF0000"/>
      <name val="Calibri"/>
      <family val="2"/>
      <scheme val="minor"/>
    </font>
    <font>
      <sz val="8"/>
      <name val="Calibri"/>
      <family val="2"/>
      <scheme val="minor"/>
    </font>
    <font>
      <sz val="9"/>
      <color indexed="81"/>
      <name val="Tahoma"/>
      <family val="2"/>
    </font>
    <font>
      <b/>
      <sz val="9"/>
      <color indexed="81"/>
      <name val="Tahoma"/>
      <family val="2"/>
    </font>
    <font>
      <sz val="11"/>
      <name val="Calibri"/>
      <family val="2"/>
      <scheme val="minor"/>
    </font>
    <font>
      <sz val="11"/>
      <color rgb="FF3F3F3F"/>
      <name val="Calibri"/>
      <family val="2"/>
      <scheme val="minor"/>
    </font>
    <font>
      <b/>
      <sz val="14"/>
      <color theme="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rgb="FFF2F2F2"/>
      </patternFill>
    </fill>
    <fill>
      <patternFill patternType="solid">
        <fgColor theme="4"/>
      </patternFill>
    </fill>
    <fill>
      <patternFill patternType="solid">
        <fgColor rgb="FFC6EFCE"/>
      </patternFill>
    </fill>
    <fill>
      <patternFill patternType="solid">
        <fgColor theme="9"/>
      </patternFill>
    </fill>
    <fill>
      <patternFill patternType="solid">
        <fgColor theme="4" tint="0.79998168889431442"/>
        <bgColor indexed="64"/>
      </patternFill>
    </fill>
    <fill>
      <patternFill patternType="solid">
        <fgColor theme="3" tint="0.39997558519241921"/>
        <bgColor indexed="64"/>
      </patternFill>
    </fill>
    <fill>
      <patternFill patternType="solid">
        <fgColor theme="7" tint="0.79998168889431442"/>
        <bgColor indexed="65"/>
      </patternFill>
    </fill>
    <fill>
      <patternFill patternType="solid">
        <fgColor theme="7" tint="0.59999389629810485"/>
        <bgColor indexed="65"/>
      </patternFill>
    </fill>
    <fill>
      <patternFill patternType="solid">
        <fgColor theme="3" tint="0.79998168889431442"/>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9">
    <xf numFmtId="0" fontId="0" fillId="0" borderId="0"/>
    <xf numFmtId="0" fontId="1" fillId="3" borderId="2" applyNumberFormat="0" applyAlignment="0" applyProtection="0"/>
    <xf numFmtId="0" fontId="3" fillId="4" borderId="0" applyNumberFormat="0" applyBorder="0" applyAlignment="0" applyProtection="0"/>
    <xf numFmtId="0" fontId="5" fillId="5" borderId="0" applyNumberFormat="0" applyBorder="0" applyAlignment="0" applyProtection="0"/>
    <xf numFmtId="0" fontId="3" fillId="6"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9" borderId="0" applyNumberFormat="0" applyBorder="0" applyAlignment="0" applyProtection="0"/>
    <xf numFmtId="0" fontId="2" fillId="10" borderId="0" applyNumberFormat="0" applyBorder="0" applyAlignment="0" applyProtection="0"/>
  </cellStyleXfs>
  <cellXfs count="41">
    <xf numFmtId="0" fontId="0" fillId="0" borderId="0" xfId="0"/>
    <xf numFmtId="0" fontId="0" fillId="0" borderId="0" xfId="0" quotePrefix="1"/>
    <xf numFmtId="0" fontId="7" fillId="0" borderId="0" xfId="0" applyFont="1"/>
    <xf numFmtId="0" fontId="6" fillId="0" borderId="0" xfId="0" applyFont="1"/>
    <xf numFmtId="0" fontId="1" fillId="0" borderId="2" xfId="1" applyFill="1" applyAlignment="1">
      <alignment horizontal="right"/>
    </xf>
    <xf numFmtId="0" fontId="0" fillId="0" borderId="0" xfId="0" applyAlignment="1">
      <alignment horizontal="center"/>
    </xf>
    <xf numFmtId="164" fontId="12" fillId="7" borderId="2" xfId="1" applyNumberFormat="1" applyFont="1" applyFill="1"/>
    <xf numFmtId="0" fontId="0" fillId="7" borderId="0" xfId="0" applyFont="1" applyFill="1"/>
    <xf numFmtId="0" fontId="0" fillId="0" borderId="0" xfId="0" applyFont="1"/>
    <xf numFmtId="165" fontId="11" fillId="2" borderId="1" xfId="5" applyNumberFormat="1" applyFont="1" applyFill="1" applyBorder="1"/>
    <xf numFmtId="0" fontId="0" fillId="0" borderId="6" xfId="0" applyBorder="1"/>
    <xf numFmtId="0" fontId="0" fillId="0" borderId="8" xfId="0" applyBorder="1"/>
    <xf numFmtId="0" fontId="0" fillId="0" borderId="9" xfId="0" applyBorder="1"/>
    <xf numFmtId="0" fontId="0" fillId="0" borderId="10" xfId="0" applyBorder="1"/>
    <xf numFmtId="0" fontId="0" fillId="0" borderId="12" xfId="0" applyBorder="1"/>
    <xf numFmtId="0" fontId="0" fillId="0" borderId="13" xfId="0" applyBorder="1"/>
    <xf numFmtId="0" fontId="0" fillId="0" borderId="11" xfId="0" applyBorder="1"/>
    <xf numFmtId="0" fontId="0" fillId="0" borderId="12" xfId="0" quotePrefix="1" applyBorder="1"/>
    <xf numFmtId="0" fontId="0" fillId="0" borderId="13" xfId="0" quotePrefix="1" applyBorder="1"/>
    <xf numFmtId="0" fontId="0" fillId="0" borderId="11" xfId="0" quotePrefix="1" applyNumberFormat="1" applyBorder="1"/>
    <xf numFmtId="0" fontId="0" fillId="0" borderId="11" xfId="0" quotePrefix="1" applyBorder="1"/>
    <xf numFmtId="0" fontId="3" fillId="0" borderId="7" xfId="2" applyFill="1" applyBorder="1"/>
    <xf numFmtId="0" fontId="3" fillId="0" borderId="12" xfId="2" applyFill="1" applyBorder="1"/>
    <xf numFmtId="0" fontId="3" fillId="0" borderId="6" xfId="2" applyFill="1" applyBorder="1"/>
    <xf numFmtId="166" fontId="11" fillId="2" borderId="1" xfId="5" applyNumberFormat="1" applyFont="1" applyFill="1" applyBorder="1"/>
    <xf numFmtId="0" fontId="11" fillId="2" borderId="1" xfId="5" applyNumberFormat="1" applyFont="1" applyFill="1" applyBorder="1"/>
    <xf numFmtId="0" fontId="12" fillId="7" borderId="2" xfId="1" applyNumberFormat="1" applyFont="1" applyFill="1"/>
    <xf numFmtId="0" fontId="11" fillId="0" borderId="0" xfId="0" applyFont="1"/>
    <xf numFmtId="0" fontId="2" fillId="9" borderId="14" xfId="7" applyBorder="1"/>
    <xf numFmtId="0" fontId="0" fillId="11" borderId="15" xfId="0" applyFill="1" applyBorder="1"/>
    <xf numFmtId="164" fontId="0" fillId="0" borderId="15" xfId="6" applyNumberFormat="1" applyFont="1" applyBorder="1"/>
    <xf numFmtId="164" fontId="0" fillId="0" borderId="15" xfId="0" applyNumberFormat="1" applyBorder="1"/>
    <xf numFmtId="0" fontId="0" fillId="0" borderId="0" xfId="0" applyBorder="1"/>
    <xf numFmtId="0" fontId="0" fillId="0" borderId="12" xfId="0" applyNumberFormat="1" applyBorder="1"/>
    <xf numFmtId="0" fontId="0" fillId="0" borderId="11" xfId="0" applyNumberFormat="1" applyBorder="1"/>
    <xf numFmtId="0" fontId="0" fillId="2" borderId="4" xfId="0" applyFill="1"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4" fillId="8" borderId="0" xfId="0" applyFont="1" applyFill="1" applyAlignment="1">
      <alignment horizontal="center"/>
    </xf>
    <xf numFmtId="0" fontId="2" fillId="10" borderId="0" xfId="8" applyAlignment="1">
      <alignment horizontal="center"/>
    </xf>
    <xf numFmtId="0" fontId="13" fillId="8" borderId="0" xfId="0" applyFont="1" applyFill="1" applyAlignment="1">
      <alignment horizontal="left"/>
    </xf>
  </cellXfs>
  <cellStyles count="9">
    <cellStyle name="20% - Accent4" xfId="7" builtinId="42"/>
    <cellStyle name="40% - Accent4" xfId="8" builtinId="43"/>
    <cellStyle name="Accent1" xfId="2" builtinId="29"/>
    <cellStyle name="Accent6 2" xfId="4" xr:uid="{00000000-0005-0000-0000-000002000000}"/>
    <cellStyle name="Comma" xfId="5" builtinId="3"/>
    <cellStyle name="Good 2" xfId="3" xr:uid="{00000000-0005-0000-0000-000003000000}"/>
    <cellStyle name="Normal" xfId="0" builtinId="0"/>
    <cellStyle name="Output" xfId="1" builtinId="21"/>
    <cellStyle name="Percent" xfId="6" builtinId="5"/>
  </cellStyles>
  <dxfs count="15">
    <dxf>
      <border diagonalUp="0" diagonalDown="0">
        <left style="thin">
          <color theme="1" tint="0.499984740745262"/>
        </left>
        <right style="thin">
          <color theme="1" tint="0.499984740745262"/>
        </right>
        <vertical/>
      </border>
    </dxf>
    <dxf>
      <numFmt numFmtId="0" formatCode="General"/>
      <border diagonalUp="0" diagonalDown="0">
        <left style="thin">
          <color theme="1" tint="0.499984740745262"/>
        </left>
        <right style="thin">
          <color theme="1" tint="0.499984740745262"/>
        </right>
        <vertical/>
      </border>
    </dxf>
    <dxf>
      <border diagonalUp="0" diagonalDown="0">
        <left style="thin">
          <color theme="1" tint="0.499984740745262"/>
        </left>
        <right style="thin">
          <color theme="1" tint="0.499984740745262"/>
        </right>
        <vertical/>
      </border>
    </dxf>
    <dxf>
      <border diagonalUp="0" diagonalDown="0">
        <left style="thin">
          <color theme="1" tint="0.499984740745262"/>
        </left>
        <right style="thin">
          <color theme="1" tint="0.499984740745262"/>
        </right>
        <vertical/>
      </border>
    </dxf>
    <dxf>
      <border diagonalUp="0" diagonalDown="0">
        <left style="thin">
          <color theme="1" tint="0.499984740745262"/>
        </left>
        <right style="thin">
          <color theme="1" tint="0.499984740745262"/>
        </right>
        <vertical/>
      </border>
    </dxf>
    <dxf>
      <numFmt numFmtId="0" formatCode="General"/>
    </dxf>
    <dxf>
      <border diagonalUp="0" diagonalDown="0">
        <left style="thin">
          <color theme="1" tint="0.499984740745262"/>
        </left>
        <right style="thin">
          <color theme="1" tint="0.499984740745262"/>
        </right>
        <vertical/>
      </border>
    </dxf>
    <dxf>
      <numFmt numFmtId="0" formatCode="General"/>
      <border diagonalUp="0" diagonalDown="0">
        <left style="thin">
          <color theme="1" tint="0.499984740745262"/>
        </left>
        <right style="thin">
          <color theme="1" tint="0.499984740745262"/>
        </right>
        <vertical/>
      </border>
    </dxf>
    <dxf>
      <border diagonalUp="0" diagonalDown="0">
        <left style="thin">
          <color theme="1" tint="0.499984740745262"/>
        </left>
        <right style="thin">
          <color theme="1" tint="0.499984740745262"/>
        </right>
        <vertical/>
      </border>
    </dxf>
    <dxf>
      <border diagonalUp="0" diagonalDown="0">
        <left style="thin">
          <color theme="1" tint="0.499984740745262"/>
        </left>
        <right style="thin">
          <color theme="1" tint="0.499984740745262"/>
        </right>
        <vertical/>
      </border>
    </dxf>
    <dxf>
      <border diagonalUp="0" diagonalDown="0">
        <left/>
        <right style="thin">
          <color theme="1" tint="0.499984740745262"/>
        </right>
        <vertical/>
      </border>
    </dxf>
    <dxf>
      <border diagonalUp="0" diagonalDown="0">
        <left style="medium">
          <color indexed="64"/>
        </left>
        <right style="medium">
          <color indexed="64"/>
        </right>
        <top style="medium">
          <color indexed="64"/>
        </top>
        <bottom style="medium">
          <color indexed="64"/>
        </bottom>
      </border>
    </dxf>
    <dxf>
      <border>
        <bottom style="thin">
          <color theme="1" tint="0.499984740745262"/>
        </bottom>
      </border>
    </dxf>
    <dxf>
      <fill>
        <patternFill patternType="none">
          <fgColor indexed="64"/>
          <bgColor auto="1"/>
        </patternFill>
      </fill>
    </dxf>
    <dxf>
      <fill>
        <patternFill>
          <bgColor theme="0" tint="-0.14996795556505021"/>
        </patternFill>
      </fill>
    </dxf>
  </dxfs>
  <tableStyles count="0" defaultTableStyle="TableStyleMedium2" defaultPivotStyle="PivotStyleLight16"/>
  <colors>
    <mruColors>
      <color rgb="FFFDFDF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D65C38-87F7-452D-885D-5642E09ECB33}" name="Properties" displayName="Properties" ref="E4:O11" totalsRowShown="0" headerRowDxfId="13" headerRowBorderDxfId="12" tableBorderDxfId="11" headerRowCellStyle="Accent1">
  <tableColumns count="11">
    <tableColumn id="1" xr3:uid="{4E1E604A-1C53-48DA-AF5A-D63BD83B2C76}" name="Property Name" dataDxfId="10"/>
    <tableColumn id="6" xr3:uid="{21F41969-DAAB-4BE5-AC1D-FFC3E06DA685}" name="Used in Product" dataDxfId="9"/>
    <tableColumn id="9" xr3:uid="{84EEF129-1976-4DE8-AE6E-85B570C0C0E2}" name="Property Value" dataDxfId="8"/>
    <tableColumn id="2" xr3:uid="{BF74A51B-CC42-419C-B704-F48DDB3B4B57}" name="Included Options" dataDxfId="7"/>
    <tableColumn id="11" xr3:uid="{59797896-C999-446F-9AF4-4A41D10B081A}" name="Excluded Options" dataDxfId="6" totalsRowDxfId="5"/>
    <tableColumn id="3" xr3:uid="{562177EA-ACDB-434E-9D13-95F3B71B3367}" name="Selection" dataDxfId="4"/>
    <tableColumn id="4" xr3:uid="{0704CF57-DFBB-46FD-B6A2-341E1213214F}" name="Visibility" dataDxfId="3"/>
    <tableColumn id="5" xr3:uid="{605D4F61-5A99-418C-92D4-B541B2F3814A}" name="Cheapest Option" dataDxfId="2"/>
    <tableColumn id="7" xr3:uid="{F0833A29-5263-4D09-9E67-AFE0A9EF64F7}" name="Value for Calculation" dataDxfId="1">
      <calculatedColumnFormula>IF(inAutomaticPricing=0,
       IF(Properties[[#This Row],[Property Value]]&lt;&gt;"",
            Properties[[#This Row],[Property Value]],
             ""),
       IF(Properties[[#This Row],[Selection]]="%none%",
            IF(Properties[[#This Row],[Cheapest Option]]&lt;&gt;"", Properties[[#This Row],[Cheapest Option]], ""),
            IF(Properties[[#This Row],[Selection]]&lt;&gt;"",
                 Properties[[#This Row],[Selection]],
                 IF(Properties[[#This Row],[Property Value]]="",
                      IF(Properties[[#This Row],[Cheapest Option]]&lt;&gt;"", Properties[[#This Row],[Cheapest Option]], ""),
                      IF(OR(
                                    AND(
                                           Properties[[#This Row],[Included Options]]&lt;&gt;"",
                                           NOT(ISNUMBER(SEARCH(Properties[[#This Row],[Property Value]],Properties[[#This Row],[Included Options]])))),
                                     ISNUMBER(SEARCH(Properties[[#This Row],[Property Value]], Properties[[#This Row],[Excluded Options]]))),
                           IF(Properties[[#This Row],[Cheapest Option]]&lt;&gt;"", Properties[[#This Row],[Cheapest Option]], ""),
                           Properties[[#This Row],[Property Value]]
)))))</calculatedColumnFormula>
    </tableColumn>
    <tableColumn id="8" xr3:uid="{EB220D5C-6376-4EF7-B304-2294338AE7A1}" name="Price" dataDxfId="0"/>
    <tableColumn id="10" xr3:uid="{7AD688DA-84A4-42F4-91F4-FCE332CACEA9}" name="C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55"/>
  <sheetViews>
    <sheetView tabSelected="1" topLeftCell="B1" zoomScaleNormal="100" workbookViewId="0">
      <selection activeCell="K7" sqref="K7"/>
    </sheetView>
  </sheetViews>
  <sheetFormatPr defaultRowHeight="15" x14ac:dyDescent="0.25"/>
  <cols>
    <col min="1" max="1" width="22.42578125" customWidth="1"/>
    <col min="2" max="2" width="18.85546875" customWidth="1"/>
    <col min="3" max="4" width="5" customWidth="1"/>
    <col min="5" max="5" width="19" customWidth="1"/>
    <col min="6" max="6" width="15.140625" bestFit="1" customWidth="1"/>
    <col min="7" max="7" width="14.42578125" bestFit="1" customWidth="1"/>
    <col min="8" max="8" width="16.28515625" bestFit="1" customWidth="1"/>
    <col min="9" max="9" width="16.5703125" bestFit="1" customWidth="1"/>
    <col min="10" max="10" width="9.28515625" bestFit="1" customWidth="1"/>
    <col min="11" max="11" width="8.85546875" bestFit="1" customWidth="1"/>
    <col min="12" max="12" width="16" bestFit="1" customWidth="1"/>
    <col min="13" max="13" width="19.7109375" bestFit="1" customWidth="1"/>
    <col min="14" max="14" width="7.28515625" customWidth="1"/>
    <col min="15" max="15" width="6.85546875" customWidth="1"/>
  </cols>
  <sheetData>
    <row r="2" spans="1:15" x14ac:dyDescent="0.25">
      <c r="A2" s="38" t="s">
        <v>1</v>
      </c>
      <c r="B2" s="38"/>
      <c r="E2" s="38" t="s">
        <v>2</v>
      </c>
      <c r="F2" s="38"/>
      <c r="G2" s="38"/>
      <c r="H2" s="38"/>
      <c r="I2" s="38"/>
      <c r="J2" s="38"/>
      <c r="K2" s="38"/>
      <c r="L2" s="38"/>
      <c r="M2" s="38"/>
      <c r="N2" s="38"/>
      <c r="O2" s="38"/>
    </row>
    <row r="3" spans="1:15" x14ac:dyDescent="0.25">
      <c r="A3" t="s">
        <v>0</v>
      </c>
      <c r="B3" s="24">
        <v>200</v>
      </c>
      <c r="F3" s="35" t="s">
        <v>42</v>
      </c>
      <c r="G3" s="37"/>
      <c r="H3" s="35" t="s">
        <v>3</v>
      </c>
      <c r="I3" s="36"/>
      <c r="J3" s="36"/>
      <c r="K3" s="37"/>
      <c r="L3" s="35" t="s">
        <v>4</v>
      </c>
      <c r="M3" s="36"/>
      <c r="N3" s="36"/>
      <c r="O3" s="37"/>
    </row>
    <row r="4" spans="1:15" x14ac:dyDescent="0.25">
      <c r="A4" t="s">
        <v>5</v>
      </c>
      <c r="B4" s="24"/>
      <c r="E4" s="21" t="s">
        <v>6</v>
      </c>
      <c r="F4" s="22" t="s">
        <v>7</v>
      </c>
      <c r="G4" s="22" t="s">
        <v>8</v>
      </c>
      <c r="H4" s="22" t="s">
        <v>9</v>
      </c>
      <c r="I4" s="22" t="s">
        <v>10</v>
      </c>
      <c r="J4" s="22" t="s">
        <v>11</v>
      </c>
      <c r="K4" s="22" t="s">
        <v>12</v>
      </c>
      <c r="L4" s="22" t="s">
        <v>13</v>
      </c>
      <c r="M4" s="22" t="s">
        <v>14</v>
      </c>
      <c r="N4" s="22" t="s">
        <v>15</v>
      </c>
      <c r="O4" s="23" t="s">
        <v>16</v>
      </c>
    </row>
    <row r="5" spans="1:15" x14ac:dyDescent="0.25">
      <c r="A5" t="s">
        <v>17</v>
      </c>
      <c r="B5" s="24">
        <f>IF(inQuantity&gt;0,inQuantity,1)*IF(inRecipients&gt;0,inRecipients,1)</f>
        <v>200</v>
      </c>
      <c r="E5" s="13" t="s">
        <v>43</v>
      </c>
      <c r="F5" s="14">
        <v>1</v>
      </c>
      <c r="G5" s="14">
        <v>1</v>
      </c>
      <c r="H5" s="17"/>
      <c r="I5" s="14"/>
      <c r="J5" s="14"/>
      <c r="K5" s="14"/>
      <c r="L5" s="14">
        <v>1</v>
      </c>
      <c r="M5" s="14">
        <f>IF(inAutomaticPricing=0,
       IF(Properties[[#This Row],[Property Value]]&lt;&gt;"",
            Properties[[#This Row],[Property Value]],
             ""),
       IF(Properties[[#This Row],[Selection]]="%none%",
            IF(Properties[[#This Row],[Cheapest Option]]&lt;&gt;"", Properties[[#This Row],[Cheapest Option]], ""),
            IF(Properties[[#This Row],[Selection]]&lt;&gt;"",
                 Properties[[#This Row],[Selection]],
                 IF(Properties[[#This Row],[Property Value]]="",
                      IF(Properties[[#This Row],[Cheapest Option]]&lt;&gt;"", Properties[[#This Row],[Cheapest Option]], ""),
                      IF(OR(
                                    AND(
                                           Properties[[#This Row],[Included Options]]&lt;&gt;"",
                                           NOT(ISNUMBER(SEARCH(Properties[[#This Row],[Property Value]],Properties[[#This Row],[Included Options]])))),
                                     ISNUMBER(SEARCH(Properties[[#This Row],[Property Value]], Properties[[#This Row],[Excluded Options]]))),
                           IF(Properties[[#This Row],[Cheapest Option]]&lt;&gt;"", Properties[[#This Row],[Cheapest Option]], ""),
                           Properties[[#This Row],[Property Value]]
)))))</f>
        <v>1</v>
      </c>
      <c r="N5" s="14"/>
      <c r="O5" s="10"/>
    </row>
    <row r="6" spans="1:15" x14ac:dyDescent="0.25">
      <c r="B6" s="8"/>
      <c r="E6" s="13" t="s">
        <v>44</v>
      </c>
      <c r="F6" s="15">
        <v>1</v>
      </c>
      <c r="G6" s="15" t="s">
        <v>45</v>
      </c>
      <c r="H6" s="15"/>
      <c r="I6" s="15"/>
      <c r="J6" s="15"/>
      <c r="K6" s="15"/>
      <c r="L6" s="15" t="s">
        <v>45</v>
      </c>
      <c r="M6" s="14" t="str">
        <f>IF(inAutomaticPricing=0,
       IF(Properties[[#This Row],[Property Value]]&lt;&gt;"",
            Properties[[#This Row],[Property Value]],
             ""),
       IF(Properties[[#This Row],[Selection]]="%none%",
            IF(Properties[[#This Row],[Cheapest Option]]&lt;&gt;"", Properties[[#This Row],[Cheapest Option]], ""),
            IF(Properties[[#This Row],[Selection]]&lt;&gt;"",
                 Properties[[#This Row],[Selection]],
                 IF(Properties[[#This Row],[Property Value]]="",
                      IF(Properties[[#This Row],[Cheapest Option]]&lt;&gt;"", Properties[[#This Row],[Cheapest Option]], ""),
                      IF(OR(
                                    AND(
                                           Properties[[#This Row],[Included Options]]&lt;&gt;"",
                                           NOT(ISNUMBER(SEARCH(Properties[[#This Row],[Property Value]],Properties[[#This Row],[Included Options]])))),
                                     ISNUMBER(SEARCH(Properties[[#This Row],[Property Value]], Properties[[#This Row],[Excluded Options]]))),
                           IF(Properties[[#This Row],[Cheapest Option]]&lt;&gt;"", Properties[[#This Row],[Cheapest Option]], ""),
                           Properties[[#This Row],[Property Value]]
)))))</f>
        <v>A4</v>
      </c>
      <c r="N6" s="15"/>
      <c r="O6" s="12"/>
    </row>
    <row r="7" spans="1:15" x14ac:dyDescent="0.25">
      <c r="A7" t="s">
        <v>18</v>
      </c>
      <c r="B7" s="24"/>
      <c r="E7" s="13" t="s">
        <v>46</v>
      </c>
      <c r="F7" s="15">
        <v>1</v>
      </c>
      <c r="G7" s="18" t="s">
        <v>47</v>
      </c>
      <c r="H7" s="18"/>
      <c r="I7" s="18"/>
      <c r="J7" s="15"/>
      <c r="K7" s="15"/>
      <c r="L7" s="18" t="s">
        <v>47</v>
      </c>
      <c r="M7" s="14" t="str">
        <f>IF(inAutomaticPricing=0,
       IF(Properties[[#This Row],[Property Value]]&lt;&gt;"",
            Properties[[#This Row],[Property Value]],
             ""),
       IF(Properties[[#This Row],[Selection]]="%none%",
            IF(Properties[[#This Row],[Cheapest Option]]&lt;&gt;"", Properties[[#This Row],[Cheapest Option]], ""),
            IF(Properties[[#This Row],[Selection]]&lt;&gt;"",
                 Properties[[#This Row],[Selection]],
                 IF(Properties[[#This Row],[Property Value]]="",
                      IF(Properties[[#This Row],[Cheapest Option]]&lt;&gt;"", Properties[[#This Row],[Cheapest Option]], ""),
                      IF(OR(
                                    AND(
                                           Properties[[#This Row],[Included Options]]&lt;&gt;"",
                                           NOT(ISNUMBER(SEARCH(Properties[[#This Row],[Property Value]],Properties[[#This Row],[Included Options]])))),
                                     ISNUMBER(SEARCH(Properties[[#This Row],[Property Value]], Properties[[#This Row],[Excluded Options]]))),
                           IF(Properties[[#This Row],[Cheapest Option]]&lt;&gt;"", Properties[[#This Row],[Cheapest Option]], ""),
                           Properties[[#This Row],[Property Value]]
)))))</f>
        <v>True</v>
      </c>
      <c r="N7" s="15"/>
      <c r="O7" s="12"/>
    </row>
    <row r="8" spans="1:15" x14ac:dyDescent="0.25">
      <c r="A8" t="s">
        <v>19</v>
      </c>
      <c r="B8" s="24"/>
      <c r="E8" s="13" t="s">
        <v>53</v>
      </c>
      <c r="F8" s="15">
        <v>1</v>
      </c>
      <c r="G8" s="15" t="s">
        <v>54</v>
      </c>
      <c r="H8" s="18" t="str">
        <f>IF(G6="Buscard","Gloss;Matt;Thick","")</f>
        <v/>
      </c>
      <c r="I8" s="18" t="str">
        <f>IF(OR(G11="No Lamination",G11=""),"","Matt;Gloss")</f>
        <v/>
      </c>
      <c r="J8" s="15"/>
      <c r="K8" s="15"/>
      <c r="L8" s="15" t="s">
        <v>55</v>
      </c>
      <c r="M8" s="14" t="str">
        <f>IF(inAutomaticPricing=0,
       IF(Properties[[#This Row],[Property Value]]&lt;&gt;"",
            Properties[[#This Row],[Property Value]],
             ""),
       IF(Properties[[#This Row],[Selection]]="%none%",
            IF(Properties[[#This Row],[Cheapest Option]]&lt;&gt;"", Properties[[#This Row],[Cheapest Option]], ""),
            IF(Properties[[#This Row],[Selection]]&lt;&gt;"",
                 Properties[[#This Row],[Selection]],
                 IF(Properties[[#This Row],[Property Value]]="",
                      IF(Properties[[#This Row],[Cheapest Option]]&lt;&gt;"", Properties[[#This Row],[Cheapest Option]], ""),
                      IF(OR(
                                    AND(
                                           Properties[[#This Row],[Included Options]]&lt;&gt;"",
                                           NOT(ISNUMBER(SEARCH(Properties[[#This Row],[Property Value]],Properties[[#This Row],[Included Options]])))),
                                     ISNUMBER(SEARCH(Properties[[#This Row],[Property Value]], Properties[[#This Row],[Excluded Options]]))),
                           IF(Properties[[#This Row],[Cheapest Option]]&lt;&gt;"", Properties[[#This Row],[Cheapest Option]], ""),
                           Properties[[#This Row],[Property Value]]
)))))</f>
        <v>Gloss</v>
      </c>
      <c r="N8" s="15">
        <f>I20</f>
        <v>275.5</v>
      </c>
      <c r="O8" s="12"/>
    </row>
    <row r="9" spans="1:15" x14ac:dyDescent="0.25">
      <c r="B9" s="8"/>
      <c r="E9" s="11" t="s">
        <v>87</v>
      </c>
      <c r="F9" s="16">
        <v>1</v>
      </c>
      <c r="G9" s="16" t="s">
        <v>88</v>
      </c>
      <c r="H9" s="19"/>
      <c r="I9" s="20"/>
      <c r="J9" s="16" t="str">
        <f>IF(AND(Properties[[#This Row],[Property Value]]="Little Laser",B5&gt;100),"Big Laser","")</f>
        <v>Big Laser</v>
      </c>
      <c r="K9" s="16"/>
      <c r="L9" s="16" t="s">
        <v>88</v>
      </c>
      <c r="M9" s="33" t="str">
        <f>IF(inAutomaticPricing=0,
       IF(Properties[[#This Row],[Property Value]]&lt;&gt;"",
            Properties[[#This Row],[Property Value]],
             ""),
       IF(Properties[[#This Row],[Selection]]="%none%",
            IF(Properties[[#This Row],[Cheapest Option]]&lt;&gt;"", Properties[[#This Row],[Cheapest Option]], ""),
            IF(Properties[[#This Row],[Selection]]&lt;&gt;"",
                 Properties[[#This Row],[Selection]],
                 IF(Properties[[#This Row],[Property Value]]="",
                      IF(Properties[[#This Row],[Cheapest Option]]&lt;&gt;"", Properties[[#This Row],[Cheapest Option]], ""),
                      IF(OR(
                                    AND(
                                           Properties[[#This Row],[Included Options]]&lt;&gt;"",
                                           NOT(ISNUMBER(SEARCH(Properties[[#This Row],[Property Value]],Properties[[#This Row],[Included Options]])))),
                                     ISNUMBER(SEARCH(Properties[[#This Row],[Property Value]], Properties[[#This Row],[Excluded Options]]))),
                           IF(Properties[[#This Row],[Cheapest Option]]&lt;&gt;"", Properties[[#This Row],[Cheapest Option]], ""),
                           Properties[[#This Row],[Property Value]]
)))))</f>
        <v>Big Laser</v>
      </c>
      <c r="N9" s="16">
        <f>I21+I22</f>
        <v>15</v>
      </c>
      <c r="O9" s="32"/>
    </row>
    <row r="10" spans="1:15" x14ac:dyDescent="0.25">
      <c r="A10" t="s">
        <v>21</v>
      </c>
      <c r="B10" s="24"/>
      <c r="E10" s="11" t="s">
        <v>89</v>
      </c>
      <c r="F10" s="16">
        <v>1</v>
      </c>
      <c r="G10" s="20" t="s">
        <v>47</v>
      </c>
      <c r="H10" s="19"/>
      <c r="I10" s="20"/>
      <c r="J10" s="16"/>
      <c r="K10" s="16"/>
      <c r="L10" s="20" t="s">
        <v>90</v>
      </c>
      <c r="M10" s="14" t="str">
        <f>IF(inAutomaticPricing=0,
       IF(Properties[[#This Row],[Property Value]]&lt;&gt;"",
            Properties[[#This Row],[Property Value]],
             ""),
       IF(Properties[[#This Row],[Selection]]="%none%",
            IF(Properties[[#This Row],[Cheapest Option]]&lt;&gt;"", Properties[[#This Row],[Cheapest Option]], ""),
            IF(Properties[[#This Row],[Selection]]&lt;&gt;"",
                 Properties[[#This Row],[Selection]],
                 IF(Properties[[#This Row],[Property Value]]="",
                      IF(Properties[[#This Row],[Cheapest Option]]&lt;&gt;"", Properties[[#This Row],[Cheapest Option]], ""),
                      IF(OR(
                                    AND(
                                           Properties[[#This Row],[Included Options]]&lt;&gt;"",
                                           NOT(ISNUMBER(SEARCH(Properties[[#This Row],[Property Value]],Properties[[#This Row],[Included Options]])))),
                                     ISNUMBER(SEARCH(Properties[[#This Row],[Property Value]], Properties[[#This Row],[Excluded Options]]))),
                           IF(Properties[[#This Row],[Cheapest Option]]&lt;&gt;"", Properties[[#This Row],[Cheapest Option]], ""),
                           Properties[[#This Row],[Property Value]]
)))))</f>
        <v>True</v>
      </c>
      <c r="N10" s="16"/>
    </row>
    <row r="11" spans="1:15" x14ac:dyDescent="0.25">
      <c r="A11" t="s">
        <v>22</v>
      </c>
      <c r="B11" s="25"/>
      <c r="E11" s="11" t="s">
        <v>103</v>
      </c>
      <c r="F11" s="16">
        <v>1</v>
      </c>
      <c r="G11" s="20" t="s">
        <v>104</v>
      </c>
      <c r="H11" s="19"/>
      <c r="I11" s="20"/>
      <c r="J11" s="16"/>
      <c r="K11" s="16"/>
      <c r="L11" s="20" t="s">
        <v>104</v>
      </c>
      <c r="M11" s="34" t="str">
        <f>IF(inAutomaticPricing=0,
       IF(Properties[[#This Row],[Property Value]]&lt;&gt;"",
            Properties[[#This Row],[Property Value]],
             ""),
       IF(Properties[[#This Row],[Selection]]="%none%",
            IF(Properties[[#This Row],[Cheapest Option]]&lt;&gt;"", Properties[[#This Row],[Cheapest Option]], ""),
            IF(Properties[[#This Row],[Selection]]&lt;&gt;"",
                 Properties[[#This Row],[Selection]],
                 IF(Properties[[#This Row],[Property Value]]="",
                      IF(Properties[[#This Row],[Cheapest Option]]&lt;&gt;"", Properties[[#This Row],[Cheapest Option]], ""),
                      IF(OR(
                                    AND(
                                           Properties[[#This Row],[Included Options]]&lt;&gt;"",
                                           NOT(ISNUMBER(SEARCH(Properties[[#This Row],[Property Value]],Properties[[#This Row],[Included Options]])))),
                                     ISNUMBER(SEARCH(Properties[[#This Row],[Property Value]], Properties[[#This Row],[Excluded Options]]))),
                           IF(Properties[[#This Row],[Cheapest Option]]&lt;&gt;"", Properties[[#This Row],[Cheapest Option]], ""),
                           Properties[[#This Row],[Property Value]]
)))))</f>
        <v>No Lamination</v>
      </c>
      <c r="N11" s="16">
        <f>I25</f>
        <v>0</v>
      </c>
    </row>
    <row r="12" spans="1:15" x14ac:dyDescent="0.25">
      <c r="A12" t="s">
        <v>23</v>
      </c>
      <c r="B12" s="25"/>
      <c r="H12" s="1"/>
      <c r="I12" s="1"/>
      <c r="M12" s="3" t="s">
        <v>20</v>
      </c>
      <c r="N12" s="7">
        <f>SUMIF(Properties[Used in Product], "=1", Properties[Price])</f>
        <v>290.5</v>
      </c>
      <c r="O12" s="7">
        <f>SUMIF(Properties[Used in Product], "=1",Properties[Cost])</f>
        <v>0</v>
      </c>
    </row>
    <row r="13" spans="1:15" x14ac:dyDescent="0.25">
      <c r="A13" t="s">
        <v>25</v>
      </c>
      <c r="B13" s="25"/>
    </row>
    <row r="14" spans="1:15" x14ac:dyDescent="0.25">
      <c r="A14" t="s">
        <v>27</v>
      </c>
      <c r="B14" s="25"/>
    </row>
    <row r="15" spans="1:15" x14ac:dyDescent="0.25">
      <c r="A15" t="s">
        <v>29</v>
      </c>
      <c r="B15" s="25"/>
      <c r="E15" s="38" t="s">
        <v>24</v>
      </c>
      <c r="F15" s="38"/>
      <c r="H15" s="38" t="s">
        <v>48</v>
      </c>
      <c r="I15" s="38"/>
    </row>
    <row r="16" spans="1:15" x14ac:dyDescent="0.25">
      <c r="A16" t="s">
        <v>31</v>
      </c>
      <c r="B16" s="25"/>
      <c r="E16" s="4" t="s">
        <v>26</v>
      </c>
      <c r="F16" s="6">
        <f>N12</f>
        <v>290.5</v>
      </c>
      <c r="H16" t="s">
        <v>49</v>
      </c>
      <c r="I16">
        <f>IF(M7="True",CEILING(M5/2,1),M5)</f>
        <v>1</v>
      </c>
    </row>
    <row r="17" spans="1:14" x14ac:dyDescent="0.25">
      <c r="A17" t="s">
        <v>33</v>
      </c>
      <c r="B17" s="25"/>
      <c r="E17" s="4" t="s">
        <v>28</v>
      </c>
      <c r="F17" s="6">
        <f>I19+I21+I24+I22/B5</f>
        <v>6.5</v>
      </c>
      <c r="H17" t="s">
        <v>50</v>
      </c>
      <c r="I17">
        <f>IF(M6="Buscard",I16*B5/I18,I16*B5)</f>
        <v>200</v>
      </c>
    </row>
    <row r="18" spans="1:14" x14ac:dyDescent="0.25">
      <c r="A18" t="s">
        <v>34</v>
      </c>
      <c r="B18" s="25"/>
      <c r="E18" s="4" t="s">
        <v>30</v>
      </c>
      <c r="F18" s="6">
        <f>O12</f>
        <v>0</v>
      </c>
      <c r="H18" t="s">
        <v>51</v>
      </c>
      <c r="I18">
        <v>10</v>
      </c>
      <c r="J18" s="27" t="s">
        <v>52</v>
      </c>
      <c r="M18" s="5"/>
      <c r="N18" s="5"/>
    </row>
    <row r="19" spans="1:14" x14ac:dyDescent="0.25">
      <c r="A19" t="s">
        <v>35</v>
      </c>
      <c r="B19" s="25"/>
      <c r="E19" s="4" t="s">
        <v>32</v>
      </c>
      <c r="F19" s="26"/>
      <c r="H19" t="s">
        <v>56</v>
      </c>
      <c r="I19">
        <f>IFERROR(VLOOKUP(M8 &amp; " " &amp; M6,'Lookup tables'!B5:G31,MATCH(Info!I16,'Lookup tables'!C4:G4,1)+1,FALSE)*Info!I16,I16*1)</f>
        <v>1.45</v>
      </c>
      <c r="J19" s="2"/>
      <c r="M19" s="5"/>
      <c r="N19" s="5"/>
    </row>
    <row r="20" spans="1:14" x14ac:dyDescent="0.25">
      <c r="A20" t="s">
        <v>36</v>
      </c>
      <c r="B20" s="25"/>
      <c r="H20" t="s">
        <v>57</v>
      </c>
      <c r="I20">
        <f>IFERROR(VLOOKUP(M8 &amp; " " &amp; M6,'Lookup tables'!B5:G31,MATCH(Info!I17,'Lookup tables'!C4:G4,1)+1,FALSE)*Info!I17,I17*1)</f>
        <v>275.5</v>
      </c>
    </row>
    <row r="21" spans="1:14" x14ac:dyDescent="0.25">
      <c r="B21" s="8"/>
      <c r="H21" t="s">
        <v>108</v>
      </c>
      <c r="I21">
        <f>IF(M9="Offset",80,5)</f>
        <v>5</v>
      </c>
    </row>
    <row r="22" spans="1:14" x14ac:dyDescent="0.25">
      <c r="A22" t="s">
        <v>37</v>
      </c>
      <c r="B22" s="24">
        <v>1</v>
      </c>
      <c r="H22" t="s">
        <v>91</v>
      </c>
      <c r="I22">
        <f>VLOOKUP(M9&amp;" "&amp;I23,'Lookup tables'!B37:G44,MATCH(M5*B5,'Lookup tables'!C36:G36,1)+1,FALSE)*M5*B5</f>
        <v>10</v>
      </c>
    </row>
    <row r="23" spans="1:14" ht="15" customHeight="1" x14ac:dyDescent="0.25">
      <c r="H23" t="s">
        <v>102</v>
      </c>
      <c r="I23" t="str">
        <f>IF(M10="True","Color","B&amp;W")</f>
        <v>Color</v>
      </c>
    </row>
    <row r="24" spans="1:14" x14ac:dyDescent="0.25">
      <c r="H24" t="s">
        <v>105</v>
      </c>
      <c r="I24">
        <f>IFERROR(VLOOKUP(M11 &amp; " " &amp; M6,'Lookup tables'!B50:G59,MATCH(Info!I16,'Lookup tables'!C49:G49)+1,FALSE)*Info!I16,0)</f>
        <v>0</v>
      </c>
    </row>
    <row r="25" spans="1:14" x14ac:dyDescent="0.25">
      <c r="A25" s="38" t="s">
        <v>38</v>
      </c>
      <c r="B25" s="38"/>
      <c r="H25" t="s">
        <v>106</v>
      </c>
      <c r="I25">
        <f>IFERROR(VLOOKUP(M11 &amp; " " &amp; M6,'Lookup tables'!B50:G59,MATCH(Info!I17,'Lookup tables'!C49:G49)+1,FALSE)*Info!I17,0)</f>
        <v>0</v>
      </c>
    </row>
    <row r="26" spans="1:14" x14ac:dyDescent="0.25">
      <c r="A26" t="s">
        <v>39</v>
      </c>
      <c r="B26" s="9"/>
    </row>
    <row r="29" spans="1:14" x14ac:dyDescent="0.25">
      <c r="A29" s="38" t="s">
        <v>40</v>
      </c>
      <c r="B29" s="38"/>
    </row>
    <row r="30" spans="1:14" x14ac:dyDescent="0.25">
      <c r="A30" t="s">
        <v>41</v>
      </c>
      <c r="B30" s="25"/>
    </row>
    <row r="55" spans="8:9" x14ac:dyDescent="0.25">
      <c r="H55" s="1"/>
      <c r="I55" s="1"/>
    </row>
  </sheetData>
  <mergeCells count="9">
    <mergeCell ref="L3:O3"/>
    <mergeCell ref="A29:B29"/>
    <mergeCell ref="E15:F15"/>
    <mergeCell ref="A2:B2"/>
    <mergeCell ref="A25:B25"/>
    <mergeCell ref="H3:K3"/>
    <mergeCell ref="F3:G3"/>
    <mergeCell ref="E2:O2"/>
    <mergeCell ref="H15:I15"/>
  </mergeCells>
  <phoneticPr fontId="8" type="noConversion"/>
  <conditionalFormatting sqref="F5:G11 M5:M11">
    <cfRule type="expression" dxfId="14" priority="2">
      <formula>ISODD(ROW(F5))</formula>
    </cfRule>
  </conditionalFormatting>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E1BDF-ECAB-4A3A-916B-3779EFE768FB}">
  <dimension ref="A2:G59"/>
  <sheetViews>
    <sheetView topLeftCell="A10" workbookViewId="0">
      <selection activeCell="C63" sqref="C63"/>
    </sheetView>
  </sheetViews>
  <sheetFormatPr defaultRowHeight="15" x14ac:dyDescent="0.25"/>
  <cols>
    <col min="1" max="1" width="5.5703125" customWidth="1"/>
    <col min="2" max="2" width="16.28515625" bestFit="1" customWidth="1"/>
  </cols>
  <sheetData>
    <row r="2" spans="1:7" s="40" customFormat="1" ht="18.75" x14ac:dyDescent="0.3">
      <c r="A2" s="40" t="s">
        <v>58</v>
      </c>
    </row>
    <row r="3" spans="1:7" x14ac:dyDescent="0.25">
      <c r="C3" s="39" t="s">
        <v>59</v>
      </c>
      <c r="D3" s="39"/>
      <c r="E3" s="39"/>
      <c r="F3" s="39"/>
      <c r="G3" s="39"/>
    </row>
    <row r="4" spans="1:7" x14ac:dyDescent="0.25">
      <c r="C4" s="28">
        <v>1</v>
      </c>
      <c r="D4" s="28">
        <v>101</v>
      </c>
      <c r="E4" s="28">
        <v>201</v>
      </c>
      <c r="F4" s="28">
        <v>301</v>
      </c>
      <c r="G4" s="28">
        <v>401</v>
      </c>
    </row>
    <row r="5" spans="1:7" x14ac:dyDescent="0.25">
      <c r="B5" s="29" t="s">
        <v>60</v>
      </c>
      <c r="C5" s="30">
        <v>1.45</v>
      </c>
      <c r="D5" s="31">
        <f>C5-(C5/100*5)</f>
        <v>1.3774999999999999</v>
      </c>
      <c r="E5" s="31">
        <f>C5-(C5/100*8)</f>
        <v>1.3340000000000001</v>
      </c>
      <c r="F5" s="31">
        <f>C5-(C5/100*10)</f>
        <v>1.3049999999999999</v>
      </c>
      <c r="G5" s="31">
        <f>C5-(C5/100*12)</f>
        <v>1.276</v>
      </c>
    </row>
    <row r="6" spans="1:7" x14ac:dyDescent="0.25">
      <c r="B6" s="29" t="s">
        <v>61</v>
      </c>
      <c r="C6" s="30">
        <v>1.49</v>
      </c>
      <c r="D6" s="31">
        <f t="shared" ref="D6:D10" si="0">C6-(C6/100*5)</f>
        <v>1.4155</v>
      </c>
      <c r="E6" s="31">
        <f t="shared" ref="E6:E10" si="1">C6-(C6/100*8)</f>
        <v>1.3708</v>
      </c>
      <c r="F6" s="31">
        <f t="shared" ref="F6:F10" si="2">C6-(C6/100*10)</f>
        <v>1.341</v>
      </c>
      <c r="G6" s="31">
        <f t="shared" ref="G6:G10" si="3">C6-(C6/100*12)</f>
        <v>1.3111999999999999</v>
      </c>
    </row>
    <row r="7" spans="1:7" x14ac:dyDescent="0.25">
      <c r="B7" s="29" t="s">
        <v>62</v>
      </c>
      <c r="C7" s="30">
        <v>1.1000000000000001</v>
      </c>
      <c r="D7" s="31">
        <f t="shared" si="0"/>
        <v>1.0450000000000002</v>
      </c>
      <c r="E7" s="31">
        <f t="shared" si="1"/>
        <v>1.012</v>
      </c>
      <c r="F7" s="31">
        <f t="shared" si="2"/>
        <v>0.9900000000000001</v>
      </c>
      <c r="G7" s="31">
        <f t="shared" si="3"/>
        <v>0.96800000000000008</v>
      </c>
    </row>
    <row r="8" spans="1:7" x14ac:dyDescent="0.25">
      <c r="B8" s="29" t="s">
        <v>63</v>
      </c>
      <c r="C8" s="30">
        <v>1.3</v>
      </c>
      <c r="D8" s="31">
        <f t="shared" si="0"/>
        <v>1.2350000000000001</v>
      </c>
      <c r="E8" s="31">
        <f t="shared" si="1"/>
        <v>1.196</v>
      </c>
      <c r="F8" s="31">
        <f t="shared" si="2"/>
        <v>1.17</v>
      </c>
      <c r="G8" s="31">
        <f t="shared" si="3"/>
        <v>1.1440000000000001</v>
      </c>
    </row>
    <row r="9" spans="1:7" x14ac:dyDescent="0.25">
      <c r="B9" s="29" t="s">
        <v>64</v>
      </c>
      <c r="C9" s="30">
        <v>1.4</v>
      </c>
      <c r="D9" s="31">
        <f t="shared" si="0"/>
        <v>1.3299999999999998</v>
      </c>
      <c r="E9" s="31">
        <f t="shared" si="1"/>
        <v>1.2879999999999998</v>
      </c>
      <c r="F9" s="31">
        <f t="shared" si="2"/>
        <v>1.26</v>
      </c>
      <c r="G9" s="31">
        <f t="shared" si="3"/>
        <v>1.232</v>
      </c>
    </row>
    <row r="10" spans="1:7" x14ac:dyDescent="0.25">
      <c r="B10" s="29" t="s">
        <v>65</v>
      </c>
      <c r="C10" s="30">
        <v>1.5</v>
      </c>
      <c r="D10" s="31">
        <f t="shared" si="0"/>
        <v>1.425</v>
      </c>
      <c r="E10" s="31">
        <f t="shared" si="1"/>
        <v>1.38</v>
      </c>
      <c r="F10" s="31">
        <f t="shared" si="2"/>
        <v>1.35</v>
      </c>
      <c r="G10" s="31">
        <f t="shared" si="3"/>
        <v>1.32</v>
      </c>
    </row>
    <row r="11" spans="1:7" x14ac:dyDescent="0.25">
      <c r="B11" s="29" t="s">
        <v>66</v>
      </c>
      <c r="C11" s="30">
        <v>1.9</v>
      </c>
      <c r="D11" s="31">
        <f>C11-(C11/100*5)</f>
        <v>1.8049999999999999</v>
      </c>
      <c r="E11" s="31">
        <f>C11-(C11/100*8)</f>
        <v>1.748</v>
      </c>
      <c r="F11" s="31">
        <f>C11-(C11/100*10)</f>
        <v>1.71</v>
      </c>
      <c r="G11" s="31">
        <f>C11-(C11/100*12)</f>
        <v>1.6719999999999999</v>
      </c>
    </row>
    <row r="12" spans="1:7" x14ac:dyDescent="0.25">
      <c r="B12" s="29" t="s">
        <v>67</v>
      </c>
      <c r="C12" s="30">
        <v>2</v>
      </c>
      <c r="D12" s="31">
        <f t="shared" ref="D12:D16" si="4">C12-(C12/100*5)</f>
        <v>1.9</v>
      </c>
      <c r="E12" s="31">
        <f t="shared" ref="E12:E16" si="5">C12-(C12/100*8)</f>
        <v>1.84</v>
      </c>
      <c r="F12" s="31">
        <f t="shared" ref="F12:F16" si="6">C12-(C12/100*10)</f>
        <v>1.8</v>
      </c>
      <c r="G12" s="31">
        <f t="shared" ref="G12:G16" si="7">C12-(C12/100*12)</f>
        <v>1.76</v>
      </c>
    </row>
    <row r="13" spans="1:7" x14ac:dyDescent="0.25">
      <c r="B13" s="29" t="s">
        <v>68</v>
      </c>
      <c r="C13" s="30">
        <v>2.2000000000000002</v>
      </c>
      <c r="D13" s="31">
        <f t="shared" si="4"/>
        <v>2.0900000000000003</v>
      </c>
      <c r="E13" s="31">
        <f t="shared" si="5"/>
        <v>2.024</v>
      </c>
      <c r="F13" s="31">
        <f t="shared" si="6"/>
        <v>1.9800000000000002</v>
      </c>
      <c r="G13" s="31">
        <f t="shared" si="7"/>
        <v>1.9360000000000002</v>
      </c>
    </row>
    <row r="14" spans="1:7" x14ac:dyDescent="0.25">
      <c r="B14" s="29" t="s">
        <v>69</v>
      </c>
      <c r="C14" s="30">
        <v>2.2999999999999998</v>
      </c>
      <c r="D14" s="31">
        <f t="shared" si="4"/>
        <v>2.1849999999999996</v>
      </c>
      <c r="E14" s="31">
        <f t="shared" si="5"/>
        <v>2.1159999999999997</v>
      </c>
      <c r="F14" s="31">
        <f t="shared" si="6"/>
        <v>2.0699999999999998</v>
      </c>
      <c r="G14" s="31">
        <f t="shared" si="7"/>
        <v>2.024</v>
      </c>
    </row>
    <row r="15" spans="1:7" x14ac:dyDescent="0.25">
      <c r="B15" s="29" t="s">
        <v>70</v>
      </c>
      <c r="C15" s="30">
        <v>2.4</v>
      </c>
      <c r="D15" s="31">
        <f t="shared" si="4"/>
        <v>2.2799999999999998</v>
      </c>
      <c r="E15" s="31">
        <f t="shared" si="5"/>
        <v>2.2079999999999997</v>
      </c>
      <c r="F15" s="31">
        <f t="shared" si="6"/>
        <v>2.16</v>
      </c>
      <c r="G15" s="31">
        <f t="shared" si="7"/>
        <v>2.1120000000000001</v>
      </c>
    </row>
    <row r="16" spans="1:7" x14ac:dyDescent="0.25">
      <c r="B16" s="29" t="s">
        <v>71</v>
      </c>
      <c r="C16" s="30">
        <v>2.6</v>
      </c>
      <c r="D16" s="31">
        <f t="shared" si="4"/>
        <v>2.4700000000000002</v>
      </c>
      <c r="E16" s="31">
        <f t="shared" si="5"/>
        <v>2.3919999999999999</v>
      </c>
      <c r="F16" s="31">
        <f t="shared" si="6"/>
        <v>2.34</v>
      </c>
      <c r="G16" s="31">
        <f t="shared" si="7"/>
        <v>2.2880000000000003</v>
      </c>
    </row>
    <row r="17" spans="2:7" x14ac:dyDescent="0.25">
      <c r="B17" s="29" t="s">
        <v>72</v>
      </c>
      <c r="C17" s="30">
        <v>1.45</v>
      </c>
      <c r="D17" s="31">
        <f>C17-(C17/100*5)</f>
        <v>1.3774999999999999</v>
      </c>
      <c r="E17" s="31">
        <f>C17-(C17/100*8)</f>
        <v>1.3340000000000001</v>
      </c>
      <c r="F17" s="31">
        <f>C17-(C17/100*10)</f>
        <v>1.3049999999999999</v>
      </c>
      <c r="G17" s="31">
        <f>C17-(C17/100*12)</f>
        <v>1.276</v>
      </c>
    </row>
    <row r="18" spans="2:7" x14ac:dyDescent="0.25">
      <c r="B18" s="29" t="s">
        <v>73</v>
      </c>
      <c r="C18" s="30">
        <v>1.49</v>
      </c>
      <c r="D18" s="31">
        <f t="shared" ref="D18:D22" si="8">C18-(C18/100*5)</f>
        <v>1.4155</v>
      </c>
      <c r="E18" s="31">
        <f t="shared" ref="E18:E22" si="9">C18-(C18/100*8)</f>
        <v>1.3708</v>
      </c>
      <c r="F18" s="31">
        <f t="shared" ref="F18:F22" si="10">C18-(C18/100*10)</f>
        <v>1.341</v>
      </c>
      <c r="G18" s="31">
        <f t="shared" ref="G18:G22" si="11">C18-(C18/100*12)</f>
        <v>1.3111999999999999</v>
      </c>
    </row>
    <row r="19" spans="2:7" x14ac:dyDescent="0.25">
      <c r="B19" s="29" t="s">
        <v>74</v>
      </c>
      <c r="C19" s="30">
        <v>1.1000000000000001</v>
      </c>
      <c r="D19" s="31">
        <f t="shared" si="8"/>
        <v>1.0450000000000002</v>
      </c>
      <c r="E19" s="31">
        <f t="shared" si="9"/>
        <v>1.012</v>
      </c>
      <c r="F19" s="31">
        <f t="shared" si="10"/>
        <v>0.9900000000000001</v>
      </c>
      <c r="G19" s="31">
        <f t="shared" si="11"/>
        <v>0.96800000000000008</v>
      </c>
    </row>
    <row r="20" spans="2:7" x14ac:dyDescent="0.25">
      <c r="B20" s="29" t="s">
        <v>75</v>
      </c>
      <c r="C20" s="30">
        <v>1.3</v>
      </c>
      <c r="D20" s="31">
        <f t="shared" si="8"/>
        <v>1.2350000000000001</v>
      </c>
      <c r="E20" s="31">
        <f t="shared" si="9"/>
        <v>1.196</v>
      </c>
      <c r="F20" s="31">
        <f t="shared" si="10"/>
        <v>1.17</v>
      </c>
      <c r="G20" s="31">
        <f t="shared" si="11"/>
        <v>1.1440000000000001</v>
      </c>
    </row>
    <row r="21" spans="2:7" x14ac:dyDescent="0.25">
      <c r="B21" s="29" t="s">
        <v>76</v>
      </c>
      <c r="C21" s="30">
        <v>1.4</v>
      </c>
      <c r="D21" s="31">
        <f t="shared" si="8"/>
        <v>1.3299999999999998</v>
      </c>
      <c r="E21" s="31">
        <f t="shared" si="9"/>
        <v>1.2879999999999998</v>
      </c>
      <c r="F21" s="31">
        <f t="shared" si="10"/>
        <v>1.26</v>
      </c>
      <c r="G21" s="31">
        <f t="shared" si="11"/>
        <v>1.232</v>
      </c>
    </row>
    <row r="22" spans="2:7" x14ac:dyDescent="0.25">
      <c r="B22" s="29" t="s">
        <v>77</v>
      </c>
      <c r="C22" s="30">
        <v>1.5</v>
      </c>
      <c r="D22" s="31">
        <f t="shared" si="8"/>
        <v>1.425</v>
      </c>
      <c r="E22" s="31">
        <f t="shared" si="9"/>
        <v>1.38</v>
      </c>
      <c r="F22" s="31">
        <f t="shared" si="10"/>
        <v>1.35</v>
      </c>
      <c r="G22" s="31">
        <f t="shared" si="11"/>
        <v>1.32</v>
      </c>
    </row>
    <row r="23" spans="2:7" x14ac:dyDescent="0.25">
      <c r="B23" s="29" t="s">
        <v>78</v>
      </c>
      <c r="C23" s="30">
        <v>1.9</v>
      </c>
      <c r="D23" s="31">
        <f>C23-(C23/100*5)</f>
        <v>1.8049999999999999</v>
      </c>
      <c r="E23" s="31">
        <f>C23-(C23/100*8)</f>
        <v>1.748</v>
      </c>
      <c r="F23" s="31">
        <f>C23-(C23/100*10)</f>
        <v>1.71</v>
      </c>
      <c r="G23" s="31">
        <f>C23-(C23/100*12)</f>
        <v>1.6719999999999999</v>
      </c>
    </row>
    <row r="24" spans="2:7" x14ac:dyDescent="0.25">
      <c r="B24" s="29" t="s">
        <v>79</v>
      </c>
      <c r="C24" s="30">
        <v>2</v>
      </c>
      <c r="D24" s="31">
        <f t="shared" ref="D24:D31" si="12">C24-(C24/100*5)</f>
        <v>1.9</v>
      </c>
      <c r="E24" s="31">
        <f t="shared" ref="E24:E31" si="13">C24-(C24/100*8)</f>
        <v>1.84</v>
      </c>
      <c r="F24" s="31">
        <f t="shared" ref="F24:F31" si="14">C24-(C24/100*10)</f>
        <v>1.8</v>
      </c>
      <c r="G24" s="31">
        <f t="shared" ref="G24:G31" si="15">C24-(C24/100*12)</f>
        <v>1.76</v>
      </c>
    </row>
    <row r="25" spans="2:7" x14ac:dyDescent="0.25">
      <c r="B25" s="29" t="s">
        <v>80</v>
      </c>
      <c r="C25" s="30">
        <v>2.2000000000000002</v>
      </c>
      <c r="D25" s="31">
        <f t="shared" si="12"/>
        <v>2.0900000000000003</v>
      </c>
      <c r="E25" s="31">
        <f t="shared" si="13"/>
        <v>2.024</v>
      </c>
      <c r="F25" s="31">
        <f t="shared" si="14"/>
        <v>1.9800000000000002</v>
      </c>
      <c r="G25" s="31">
        <f t="shared" si="15"/>
        <v>1.9360000000000002</v>
      </c>
    </row>
    <row r="26" spans="2:7" x14ac:dyDescent="0.25">
      <c r="B26" s="29" t="s">
        <v>81</v>
      </c>
      <c r="C26" s="30">
        <v>2.2999999999999998</v>
      </c>
      <c r="D26" s="31">
        <f t="shared" si="12"/>
        <v>2.1849999999999996</v>
      </c>
      <c r="E26" s="31">
        <f t="shared" si="13"/>
        <v>2.1159999999999997</v>
      </c>
      <c r="F26" s="31">
        <f t="shared" si="14"/>
        <v>2.0699999999999998</v>
      </c>
      <c r="G26" s="31">
        <f t="shared" si="15"/>
        <v>2.024</v>
      </c>
    </row>
    <row r="27" spans="2:7" x14ac:dyDescent="0.25">
      <c r="B27" s="29" t="s">
        <v>82</v>
      </c>
      <c r="C27" s="30">
        <v>2.4</v>
      </c>
      <c r="D27" s="31">
        <f t="shared" si="12"/>
        <v>2.2799999999999998</v>
      </c>
      <c r="E27" s="31">
        <f t="shared" si="13"/>
        <v>2.2079999999999997</v>
      </c>
      <c r="F27" s="31">
        <f t="shared" si="14"/>
        <v>2.16</v>
      </c>
      <c r="G27" s="31">
        <f t="shared" si="15"/>
        <v>2.1120000000000001</v>
      </c>
    </row>
    <row r="28" spans="2:7" x14ac:dyDescent="0.25">
      <c r="B28" s="29" t="s">
        <v>83</v>
      </c>
      <c r="C28" s="30">
        <v>2.6</v>
      </c>
      <c r="D28" s="31">
        <f t="shared" si="12"/>
        <v>2.4700000000000002</v>
      </c>
      <c r="E28" s="31">
        <f t="shared" si="13"/>
        <v>2.3919999999999999</v>
      </c>
      <c r="F28" s="31">
        <f t="shared" si="14"/>
        <v>2.34</v>
      </c>
      <c r="G28" s="31">
        <f t="shared" si="15"/>
        <v>2.2880000000000003</v>
      </c>
    </row>
    <row r="29" spans="2:7" x14ac:dyDescent="0.25">
      <c r="B29" s="29" t="s">
        <v>84</v>
      </c>
      <c r="C29" s="30">
        <v>1.45</v>
      </c>
      <c r="D29" s="31">
        <f t="shared" si="12"/>
        <v>1.3774999999999999</v>
      </c>
      <c r="E29" s="31">
        <f t="shared" si="13"/>
        <v>1.3340000000000001</v>
      </c>
      <c r="F29" s="31">
        <f t="shared" si="14"/>
        <v>1.3049999999999999</v>
      </c>
      <c r="G29" s="31">
        <f t="shared" si="15"/>
        <v>1.276</v>
      </c>
    </row>
    <row r="30" spans="2:7" x14ac:dyDescent="0.25">
      <c r="B30" s="29" t="s">
        <v>85</v>
      </c>
      <c r="C30" s="30">
        <v>1.49</v>
      </c>
      <c r="D30" s="31">
        <f t="shared" si="12"/>
        <v>1.4155</v>
      </c>
      <c r="E30" s="31">
        <f t="shared" si="13"/>
        <v>1.3708</v>
      </c>
      <c r="F30" s="31">
        <f t="shared" si="14"/>
        <v>1.341</v>
      </c>
      <c r="G30" s="31">
        <f t="shared" si="15"/>
        <v>1.3111999999999999</v>
      </c>
    </row>
    <row r="31" spans="2:7" x14ac:dyDescent="0.25">
      <c r="B31" s="29" t="s">
        <v>86</v>
      </c>
      <c r="C31" s="30">
        <v>1.3</v>
      </c>
      <c r="D31" s="31">
        <f t="shared" si="12"/>
        <v>1.2350000000000001</v>
      </c>
      <c r="E31" s="31">
        <f t="shared" si="13"/>
        <v>1.196</v>
      </c>
      <c r="F31" s="31">
        <f t="shared" si="14"/>
        <v>1.17</v>
      </c>
      <c r="G31" s="31">
        <f t="shared" si="15"/>
        <v>1.1440000000000001</v>
      </c>
    </row>
    <row r="34" spans="1:7" s="40" customFormat="1" ht="18.75" x14ac:dyDescent="0.3">
      <c r="A34" s="40" t="s">
        <v>92</v>
      </c>
    </row>
    <row r="35" spans="1:7" x14ac:dyDescent="0.25">
      <c r="C35" s="39" t="s">
        <v>93</v>
      </c>
      <c r="D35" s="39"/>
      <c r="E35" s="39"/>
      <c r="F35" s="39"/>
      <c r="G35" s="39"/>
    </row>
    <row r="36" spans="1:7" x14ac:dyDescent="0.25">
      <c r="C36" s="28">
        <v>1</v>
      </c>
      <c r="D36" s="28">
        <v>101</v>
      </c>
      <c r="E36" s="28">
        <v>201</v>
      </c>
      <c r="F36" s="28">
        <v>301</v>
      </c>
      <c r="G36" s="28">
        <v>401</v>
      </c>
    </row>
    <row r="37" spans="1:7" x14ac:dyDescent="0.25">
      <c r="B37" s="29" t="s">
        <v>94</v>
      </c>
      <c r="C37" s="30">
        <v>0.1</v>
      </c>
      <c r="D37" s="30">
        <f t="shared" ref="D37:D44" si="16">C37</f>
        <v>0.1</v>
      </c>
      <c r="E37" s="30">
        <f t="shared" ref="E37:E44" si="17">C37</f>
        <v>0.1</v>
      </c>
      <c r="F37" s="30">
        <f t="shared" ref="F37:F44" si="18">C37</f>
        <v>0.1</v>
      </c>
      <c r="G37" s="30">
        <f t="shared" ref="G37:G44" si="19">C37</f>
        <v>0.1</v>
      </c>
    </row>
    <row r="38" spans="1:7" x14ac:dyDescent="0.25">
      <c r="B38" s="29" t="s">
        <v>95</v>
      </c>
      <c r="C38" s="30">
        <v>0.02</v>
      </c>
      <c r="D38" s="30">
        <f t="shared" si="16"/>
        <v>0.02</v>
      </c>
      <c r="E38" s="30">
        <f t="shared" si="17"/>
        <v>0.02</v>
      </c>
      <c r="F38" s="30">
        <f t="shared" si="18"/>
        <v>0.02</v>
      </c>
      <c r="G38" s="30">
        <f t="shared" si="19"/>
        <v>0.02</v>
      </c>
    </row>
    <row r="39" spans="1:7" x14ac:dyDescent="0.25">
      <c r="B39" s="29" t="s">
        <v>96</v>
      </c>
      <c r="C39" s="30">
        <v>0</v>
      </c>
      <c r="D39" s="30">
        <f t="shared" si="16"/>
        <v>0</v>
      </c>
      <c r="E39" s="30">
        <f t="shared" si="17"/>
        <v>0</v>
      </c>
      <c r="F39" s="30">
        <f t="shared" si="18"/>
        <v>0</v>
      </c>
      <c r="G39" s="30">
        <f t="shared" si="19"/>
        <v>0</v>
      </c>
    </row>
    <row r="40" spans="1:7" x14ac:dyDescent="0.25">
      <c r="B40" s="29" t="s">
        <v>97</v>
      </c>
      <c r="C40" s="30">
        <v>0.01</v>
      </c>
      <c r="D40" s="30">
        <f t="shared" si="16"/>
        <v>0.01</v>
      </c>
      <c r="E40" s="30">
        <f t="shared" si="17"/>
        <v>0.01</v>
      </c>
      <c r="F40" s="30">
        <f t="shared" si="18"/>
        <v>0.01</v>
      </c>
      <c r="G40" s="30">
        <f t="shared" si="19"/>
        <v>0.01</v>
      </c>
    </row>
    <row r="41" spans="1:7" x14ac:dyDescent="0.25">
      <c r="B41" s="29" t="s">
        <v>98</v>
      </c>
      <c r="C41" s="30">
        <v>0.3</v>
      </c>
      <c r="D41" s="30">
        <f t="shared" si="16"/>
        <v>0.3</v>
      </c>
      <c r="E41" s="30">
        <f t="shared" si="17"/>
        <v>0.3</v>
      </c>
      <c r="F41" s="30">
        <f t="shared" si="18"/>
        <v>0.3</v>
      </c>
      <c r="G41" s="30">
        <f t="shared" si="19"/>
        <v>0.3</v>
      </c>
    </row>
    <row r="42" spans="1:7" x14ac:dyDescent="0.25">
      <c r="B42" s="29" t="s">
        <v>99</v>
      </c>
      <c r="C42" s="30">
        <v>0.05</v>
      </c>
      <c r="D42" s="30">
        <f t="shared" si="16"/>
        <v>0.05</v>
      </c>
      <c r="E42" s="30">
        <f t="shared" si="17"/>
        <v>0.05</v>
      </c>
      <c r="F42" s="30">
        <f t="shared" si="18"/>
        <v>0.05</v>
      </c>
      <c r="G42" s="30">
        <f t="shared" si="19"/>
        <v>0.05</v>
      </c>
    </row>
    <row r="43" spans="1:7" x14ac:dyDescent="0.25">
      <c r="B43" s="29" t="s">
        <v>100</v>
      </c>
      <c r="C43" s="30">
        <v>0</v>
      </c>
      <c r="D43" s="30">
        <f t="shared" si="16"/>
        <v>0</v>
      </c>
      <c r="E43" s="30">
        <f t="shared" si="17"/>
        <v>0</v>
      </c>
      <c r="F43" s="30">
        <f t="shared" si="18"/>
        <v>0</v>
      </c>
      <c r="G43" s="30">
        <f t="shared" si="19"/>
        <v>0</v>
      </c>
    </row>
    <row r="44" spans="1:7" x14ac:dyDescent="0.25">
      <c r="B44" s="29" t="s">
        <v>101</v>
      </c>
      <c r="C44" s="30">
        <v>0.01</v>
      </c>
      <c r="D44" s="30">
        <f t="shared" si="16"/>
        <v>0.01</v>
      </c>
      <c r="E44" s="30">
        <f t="shared" si="17"/>
        <v>0.01</v>
      </c>
      <c r="F44" s="30">
        <f t="shared" si="18"/>
        <v>0.01</v>
      </c>
      <c r="G44" s="30">
        <f t="shared" si="19"/>
        <v>0.01</v>
      </c>
    </row>
    <row r="47" spans="1:7" s="40" customFormat="1" ht="18.75" x14ac:dyDescent="0.3">
      <c r="A47" s="40" t="s">
        <v>107</v>
      </c>
    </row>
    <row r="48" spans="1:7" x14ac:dyDescent="0.25">
      <c r="C48" s="39" t="s">
        <v>93</v>
      </c>
      <c r="D48" s="39"/>
      <c r="E48" s="39"/>
      <c r="F48" s="39"/>
      <c r="G48" s="39"/>
    </row>
    <row r="49" spans="2:7" x14ac:dyDescent="0.25">
      <c r="C49" s="28">
        <v>1</v>
      </c>
      <c r="D49" s="28">
        <v>101</v>
      </c>
      <c r="E49" s="28">
        <v>201</v>
      </c>
      <c r="F49" s="28">
        <v>301</v>
      </c>
      <c r="G49" s="28">
        <v>401</v>
      </c>
    </row>
    <row r="50" spans="2:7" x14ac:dyDescent="0.25">
      <c r="B50" s="29" t="s">
        <v>60</v>
      </c>
      <c r="C50" s="30">
        <v>1.9</v>
      </c>
      <c r="D50" s="30">
        <f>C50-(C50/100*8)</f>
        <v>1.748</v>
      </c>
      <c r="E50" s="30">
        <f>C50-(C50/100*10)</f>
        <v>1.71</v>
      </c>
      <c r="F50" s="30">
        <f>C50-(C50/100*12)</f>
        <v>1.6719999999999999</v>
      </c>
      <c r="G50" s="30">
        <f>C50-(C50/100*15)</f>
        <v>1.615</v>
      </c>
    </row>
    <row r="51" spans="2:7" x14ac:dyDescent="0.25">
      <c r="B51" s="29" t="s">
        <v>61</v>
      </c>
      <c r="C51" s="30">
        <v>3.1</v>
      </c>
      <c r="D51" s="30">
        <f t="shared" ref="D51:D59" si="20">C51-(C51/100*8)</f>
        <v>2.8520000000000003</v>
      </c>
      <c r="E51" s="30">
        <f t="shared" ref="E51:E59" si="21">C51-(C51/100*10)</f>
        <v>2.79</v>
      </c>
      <c r="F51" s="30">
        <f t="shared" ref="F51:F59" si="22">C51-(C51/100*12)</f>
        <v>2.7280000000000002</v>
      </c>
      <c r="G51" s="30">
        <f t="shared" ref="G51:G59" si="23">C51-(C51/100*15)</f>
        <v>2.6350000000000002</v>
      </c>
    </row>
    <row r="52" spans="2:7" x14ac:dyDescent="0.25">
      <c r="B52" s="29" t="s">
        <v>72</v>
      </c>
      <c r="C52" s="30">
        <v>1.9</v>
      </c>
      <c r="D52" s="30">
        <f t="shared" si="20"/>
        <v>1.748</v>
      </c>
      <c r="E52" s="30">
        <f t="shared" si="21"/>
        <v>1.71</v>
      </c>
      <c r="F52" s="30">
        <f t="shared" si="22"/>
        <v>1.6719999999999999</v>
      </c>
      <c r="G52" s="30">
        <f t="shared" si="23"/>
        <v>1.615</v>
      </c>
    </row>
    <row r="53" spans="2:7" x14ac:dyDescent="0.25">
      <c r="B53" s="29" t="s">
        <v>73</v>
      </c>
      <c r="C53" s="30">
        <v>3.1</v>
      </c>
      <c r="D53" s="30">
        <f t="shared" si="20"/>
        <v>2.8520000000000003</v>
      </c>
      <c r="E53" s="30">
        <f t="shared" si="21"/>
        <v>2.79</v>
      </c>
      <c r="F53" s="30">
        <f t="shared" si="22"/>
        <v>2.7280000000000002</v>
      </c>
      <c r="G53" s="30">
        <f t="shared" si="23"/>
        <v>2.6350000000000002</v>
      </c>
    </row>
    <row r="54" spans="2:7" x14ac:dyDescent="0.25">
      <c r="B54" s="29" t="s">
        <v>66</v>
      </c>
      <c r="C54" s="30">
        <v>3.6</v>
      </c>
      <c r="D54" s="30">
        <f t="shared" si="20"/>
        <v>3.3120000000000003</v>
      </c>
      <c r="E54" s="30">
        <f t="shared" si="21"/>
        <v>3.24</v>
      </c>
      <c r="F54" s="30">
        <f t="shared" si="22"/>
        <v>3.1680000000000001</v>
      </c>
      <c r="G54" s="30">
        <f t="shared" si="23"/>
        <v>3.06</v>
      </c>
    </row>
    <row r="55" spans="2:7" x14ac:dyDescent="0.25">
      <c r="B55" s="29" t="s">
        <v>67</v>
      </c>
      <c r="C55" s="30">
        <v>6.2</v>
      </c>
      <c r="D55" s="30">
        <f t="shared" si="20"/>
        <v>5.7040000000000006</v>
      </c>
      <c r="E55" s="30">
        <f t="shared" si="21"/>
        <v>5.58</v>
      </c>
      <c r="F55" s="30">
        <f t="shared" si="22"/>
        <v>5.4560000000000004</v>
      </c>
      <c r="G55" s="30">
        <f t="shared" si="23"/>
        <v>5.2700000000000005</v>
      </c>
    </row>
    <row r="56" spans="2:7" x14ac:dyDescent="0.25">
      <c r="B56" s="29" t="s">
        <v>78</v>
      </c>
      <c r="C56" s="30">
        <v>3.6</v>
      </c>
      <c r="D56" s="30">
        <f t="shared" si="20"/>
        <v>3.3120000000000003</v>
      </c>
      <c r="E56" s="30">
        <f t="shared" si="21"/>
        <v>3.24</v>
      </c>
      <c r="F56" s="30">
        <f t="shared" si="22"/>
        <v>3.1680000000000001</v>
      </c>
      <c r="G56" s="30">
        <f t="shared" si="23"/>
        <v>3.06</v>
      </c>
    </row>
    <row r="57" spans="2:7" x14ac:dyDescent="0.25">
      <c r="B57" s="29" t="s">
        <v>79</v>
      </c>
      <c r="C57" s="30">
        <v>6.2</v>
      </c>
      <c r="D57" s="30">
        <f t="shared" si="20"/>
        <v>5.7040000000000006</v>
      </c>
      <c r="E57" s="30">
        <f t="shared" si="21"/>
        <v>5.58</v>
      </c>
      <c r="F57" s="30">
        <f t="shared" si="22"/>
        <v>5.4560000000000004</v>
      </c>
      <c r="G57" s="30">
        <f t="shared" si="23"/>
        <v>5.2700000000000005</v>
      </c>
    </row>
    <row r="58" spans="2:7" x14ac:dyDescent="0.25">
      <c r="B58" s="29" t="s">
        <v>84</v>
      </c>
      <c r="C58" s="30">
        <v>1.9</v>
      </c>
      <c r="D58" s="30">
        <f t="shared" si="20"/>
        <v>1.748</v>
      </c>
      <c r="E58" s="30">
        <f t="shared" si="21"/>
        <v>1.71</v>
      </c>
      <c r="F58" s="30">
        <f t="shared" si="22"/>
        <v>1.6719999999999999</v>
      </c>
      <c r="G58" s="30">
        <f t="shared" si="23"/>
        <v>1.615</v>
      </c>
    </row>
    <row r="59" spans="2:7" x14ac:dyDescent="0.25">
      <c r="B59" s="29" t="s">
        <v>85</v>
      </c>
      <c r="C59" s="30">
        <v>3.1</v>
      </c>
      <c r="D59" s="30">
        <f t="shared" si="20"/>
        <v>2.8520000000000003</v>
      </c>
      <c r="E59" s="30">
        <f t="shared" si="21"/>
        <v>2.79</v>
      </c>
      <c r="F59" s="30">
        <f t="shared" si="22"/>
        <v>2.7280000000000002</v>
      </c>
      <c r="G59" s="30">
        <f t="shared" si="23"/>
        <v>2.6350000000000002</v>
      </c>
    </row>
  </sheetData>
  <mergeCells count="6">
    <mergeCell ref="C48:G48"/>
    <mergeCell ref="A47:XFD47"/>
    <mergeCell ref="C3:G3"/>
    <mergeCell ref="A2:XFD2"/>
    <mergeCell ref="C35:G35"/>
    <mergeCell ref="A34:XFD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F5413DC39C696F48B6049C855DA0A460" ma:contentTypeVersion="20" ma:contentTypeDescription="Create a new document." ma:contentTypeScope="" ma:versionID="1a3a1312e3bb9869786c77dcc0cdca36">
  <xsd:schema xmlns:xsd="http://www.w3.org/2001/XMLSchema" xmlns:xs="http://www.w3.org/2001/XMLSchema" xmlns:p="http://schemas.microsoft.com/office/2006/metadata/properties" xmlns:ns2="c9425510-dc34-4dc8-bd25-33858d46d7c9" xmlns:ns3="f71889a0-0b63-4689-bd75-fdeab27744c2" targetNamespace="http://schemas.microsoft.com/office/2006/metadata/properties" ma:root="true" ma:fieldsID="2b5862fc153ce140b3731f4a685a2bb0" ns2:_="" ns3:_="">
    <xsd:import namespace="c9425510-dc34-4dc8-bd25-33858d46d7c9"/>
    <xsd:import namespace="f71889a0-0b63-4689-bd75-fdeab27744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Ready_x0020_for_x0020_R_x0026_D" minOccurs="0"/>
                <xsd:element ref="ns2:MediaServiceGenerationTime" minOccurs="0"/>
                <xsd:element ref="ns2:MediaServiceEventHashCode" minOccurs="0"/>
                <xsd:element ref="ns2:Sprint" minOccurs="0"/>
                <xsd:element ref="ns2:STPReady" minOccurs="0"/>
                <xsd:element ref="ns2:QA_x0020_Person" minOccurs="0"/>
                <xsd:element ref="ns2:MediaServiceAutoKeyPoints" minOccurs="0"/>
                <xsd:element ref="ns2:MediaServiceKeyPoints" minOccurs="0"/>
                <xsd:element ref="ns3:_dlc_DocId" minOccurs="0"/>
                <xsd:element ref="ns3:_dlc_DocIdUrl" minOccurs="0"/>
                <xsd:element ref="ns3:_dlc_DocIdPersistId"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425510-dc34-4dc8-bd25-33858d46d7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Ready_x0020_for_x0020_R_x0026_D" ma:index="15" nillable="true" ma:displayName="Dev-Status" ma:format="Dropdown" ma:internalName="Ready_x0020_for_x0020_R_x0026_D">
      <xsd:simpleType>
        <xsd:union memberTypes="dms:Text">
          <xsd:simpleType>
            <xsd:restriction base="dms:Choice">
              <xsd:enumeration value="Ready 4 Dev"/>
              <xsd:enumeration value="Dev in progress"/>
              <xsd:enumeration value="Ready 4 QA"/>
              <xsd:enumeration value="Done"/>
              <xsd:enumeration value="None"/>
            </xsd:restriction>
          </xsd:simpleType>
        </xsd:un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Sprint" ma:index="18" nillable="true" ma:displayName="Sprint" ma:format="Dropdown" ma:internalName="Sprint">
      <xsd:simpleType>
        <xsd:restriction base="dms:Choice">
          <xsd:enumeration value="Sprint 12"/>
          <xsd:enumeration value="Sprint 13"/>
          <xsd:enumeration value="Sprint 14"/>
          <xsd:enumeration value="None"/>
        </xsd:restriction>
      </xsd:simpleType>
    </xsd:element>
    <xsd:element name="STPReady" ma:index="19" nillable="true" ma:displayName="STP Ready" ma:format="Dropdown" ma:internalName="STPReady">
      <xsd:simpleType>
        <xsd:restriction base="dms:Text">
          <xsd:maxLength value="255"/>
        </xsd:restriction>
      </xsd:simpleType>
    </xsd:element>
    <xsd:element name="QA_x0020_Person" ma:index="20" nillable="true" ma:displayName="QA Person" ma:default="Yaarit" ma:format="Dropdown" ma:internalName="QA_x0020_Person">
      <xsd:simpleType>
        <xsd:restriction base="dms:Choice">
          <xsd:enumeration value="Yaarit"/>
          <xsd:enumeration value="Yaniv"/>
          <xsd:enumeration value="Yotam"/>
          <xsd:enumeration value="Roman"/>
          <xsd:enumeration value="Oded"/>
          <xsd:enumeration value="Frida"/>
        </xsd:restriction>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1889a0-0b63-4689-bd75-fdeab27744c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print xmlns="c9425510-dc34-4dc8-bd25-33858d46d7c9" xsi:nil="true"/>
    <Ready_x0020_for_x0020_R_x0026_D xmlns="c9425510-dc34-4dc8-bd25-33858d46d7c9" xsi:nil="true"/>
    <_dlc_DocId xmlns="f71889a0-0b63-4689-bd75-fdeab27744c2">USTORE-1660511056-739934</_dlc_DocId>
    <QA_x0020_Person xmlns="c9425510-dc34-4dc8-bd25-33858d46d7c9">Yaarit</QA_x0020_Person>
    <STPReady xmlns="c9425510-dc34-4dc8-bd25-33858d46d7c9" xsi:nil="true"/>
    <_dlc_DocIdUrl xmlns="f71889a0-0b63-4689-bd75-fdeab27744c2">
      <Url>https://xmpie.sharepoint.com/sites/uStore/_layouts/15/DocIdRedir.aspx?ID=USTORE-1660511056-739934</Url>
      <Description>USTORE-1660511056-739934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0B4360-3994-43B8-A82B-2D180D2944EB}">
  <ds:schemaRefs>
    <ds:schemaRef ds:uri="http://schemas.microsoft.com/sharepoint/events"/>
  </ds:schemaRefs>
</ds:datastoreItem>
</file>

<file path=customXml/itemProps2.xml><?xml version="1.0" encoding="utf-8"?>
<ds:datastoreItem xmlns:ds="http://schemas.openxmlformats.org/officeDocument/2006/customXml" ds:itemID="{711AA49A-165C-4CAE-8801-DC00ECF910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425510-dc34-4dc8-bd25-33858d46d7c9"/>
    <ds:schemaRef ds:uri="f71889a0-0b63-4689-bd75-fdeab27744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A0BF19-C51D-49B5-AAE8-4E770CC17174}">
  <ds:schemaRefs>
    <ds:schemaRef ds:uri="http://schemas.microsoft.com/office/2006/metadata/properties"/>
    <ds:schemaRef ds:uri="http://schemas.microsoft.com/office/infopath/2007/PartnerControls"/>
    <ds:schemaRef ds:uri="c9425510-dc34-4dc8-bd25-33858d46d7c9"/>
    <ds:schemaRef ds:uri="f71889a0-0b63-4689-bd75-fdeab27744c2"/>
  </ds:schemaRefs>
</ds:datastoreItem>
</file>

<file path=customXml/itemProps4.xml><?xml version="1.0" encoding="utf-8"?>
<ds:datastoreItem xmlns:ds="http://schemas.openxmlformats.org/officeDocument/2006/customXml" ds:itemID="{D828C9BB-9F65-4E77-A511-E897AB0879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Info</vt:lpstr>
      <vt:lpstr>Lookup tables</vt:lpstr>
      <vt:lpstr>inAutomaticPricing</vt:lpstr>
      <vt:lpstr>inCustomization_Branch</vt:lpstr>
      <vt:lpstr>inProductID</vt:lpstr>
      <vt:lpstr>inPropertyFulfillment_Extra_Labor_Hours</vt:lpstr>
      <vt:lpstr>inQuantity</vt:lpstr>
      <vt:lpstr>inRecipients</vt:lpstr>
      <vt:lpstr>inStoreID</vt:lpstr>
      <vt:lpstr>inUserCompanyName</vt:lpstr>
      <vt:lpstr>inUserCustom1</vt:lpstr>
      <vt:lpstr>inUserCustom2</vt:lpstr>
      <vt:lpstr>inUserCustom3</vt:lpstr>
      <vt:lpstr>inUserCustom4</vt:lpstr>
      <vt:lpstr>inUserCustom5</vt:lpstr>
      <vt:lpstr>inUserDepartment</vt:lpstr>
      <vt:lpstr>inUserEmail</vt:lpstr>
      <vt:lpstr>inUserExternalID</vt:lpstr>
      <vt:lpstr>inUserGroupIDs</vt:lpstr>
      <vt:lpstr>inUserID</vt:lpstr>
      <vt:lpstr>outCustom1</vt:lpstr>
      <vt:lpstr>outMinPrice</vt:lpstr>
      <vt:lpstr>outTotalCost</vt:lpstr>
      <vt:lpstr>outTotalPrice</vt:lpstr>
      <vt:lpstr>Properties_CheapestOption</vt:lpstr>
      <vt:lpstr>Properties_Cost</vt:lpstr>
      <vt:lpstr>Properties_ExcludedOptions</vt:lpstr>
      <vt:lpstr>Properties_IncludedOptions</vt:lpstr>
      <vt:lpstr>Properties_Price</vt:lpstr>
      <vt:lpstr>Properties_PropertyName</vt:lpstr>
      <vt:lpstr>Properties_PropertyValue</vt:lpstr>
      <vt:lpstr>Properties_Selection</vt:lpstr>
      <vt:lpstr>Properties_UsedInProduct</vt:lpstr>
      <vt:lpstr>Properties_ValueForCalculation</vt:lpstr>
      <vt:lpstr>Properties_Visibility</vt:lpstr>
    </vt:vector>
  </TitlesOfParts>
  <Manager/>
  <Company>XMPie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Idan Youval</dc:creator>
  <cp:keywords/>
  <dc:description/>
  <cp:lastModifiedBy>Stephen Couch</cp:lastModifiedBy>
  <cp:revision/>
  <dcterms:created xsi:type="dcterms:W3CDTF">2012-06-10T13:29:10Z</dcterms:created>
  <dcterms:modified xsi:type="dcterms:W3CDTF">2022-06-24T05:23:21Z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0x010100F5413DC39C696F48B6049C855DA0A460</vt:lpwstr>
  </property>
  <property fmtid="{D5CDD505-2E9C-101B-9397-08002B2CF9AE}" pid="3" name="_dlc_DocIdItemGuid">
    <vt:lpwstr>2a7f55e9-e9a5-4579-985f-fd25c36431c9</vt:lpwstr>
  </property>
</Properties>
</file>