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oehring\Daten\Risikoindikatoren Dänemark Norwegen\Code Empty Tables Examples Computation Load Indicator\Final_Pesticide_Load_Calculation\PL_Swiss_examples\"/>
    </mc:Choice>
  </mc:AlternateContent>
  <bookViews>
    <workbookView xWindow="0" yWindow="0" windowWidth="25260" windowHeight="11430" activeTab="1"/>
  </bookViews>
  <sheets>
    <sheet name="Substances" sheetId="5" r:id="rId1"/>
    <sheet name="Products" sheetId="3" r:id="rId2"/>
    <sheet name="Instructions" sheetId="4" r:id="rId3"/>
    <sheet name="ESRI_MAPINFO_SHEET" sheetId="2" state="very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" i="5" l="1"/>
  <c r="G2" i="5" l="1"/>
  <c r="BA2" i="5" l="1"/>
  <c r="BF10" i="5" l="1"/>
  <c r="BA10" i="5"/>
  <c r="BB10" i="5" s="1"/>
  <c r="AV10" i="5"/>
  <c r="AR10" i="5"/>
  <c r="AN10" i="5"/>
  <c r="AJ10" i="5"/>
  <c r="AF10" i="5"/>
  <c r="AB10" i="5"/>
  <c r="X10" i="5"/>
  <c r="T10" i="5"/>
  <c r="L10" i="5"/>
  <c r="BJ10" i="5" s="1"/>
  <c r="BK10" i="5" s="1"/>
  <c r="BL10" i="5" s="1"/>
  <c r="K10" i="5"/>
  <c r="G10" i="5"/>
  <c r="BJ9" i="5"/>
  <c r="BK9" i="5" s="1"/>
  <c r="BA9" i="5"/>
  <c r="BF9" i="5" s="1"/>
  <c r="AV9" i="5"/>
  <c r="AS9" i="5"/>
  <c r="AR9" i="5"/>
  <c r="AN9" i="5"/>
  <c r="AJ9" i="5"/>
  <c r="AF9" i="5"/>
  <c r="AB9" i="5"/>
  <c r="X9" i="5"/>
  <c r="T9" i="5"/>
  <c r="P9" i="5"/>
  <c r="O9" i="5"/>
  <c r="K9" i="5"/>
  <c r="G9" i="5"/>
  <c r="BK8" i="5"/>
  <c r="BJ8" i="5"/>
  <c r="BF8" i="5"/>
  <c r="BA8" i="5"/>
  <c r="BB8" i="5" s="1"/>
  <c r="AV8" i="5"/>
  <c r="AR8" i="5"/>
  <c r="AN8" i="5"/>
  <c r="AJ8" i="5"/>
  <c r="AF8" i="5"/>
  <c r="AB8" i="5"/>
  <c r="X8" i="5"/>
  <c r="T8" i="5"/>
  <c r="O8" i="5"/>
  <c r="K8" i="5"/>
  <c r="P8" i="5" s="1"/>
  <c r="G8" i="5"/>
  <c r="BK7" i="5"/>
  <c r="BJ7" i="5"/>
  <c r="BF7" i="5"/>
  <c r="BA7" i="5"/>
  <c r="BB7" i="5" s="1"/>
  <c r="AV7" i="5"/>
  <c r="AR7" i="5"/>
  <c r="AN7" i="5"/>
  <c r="AJ7" i="5"/>
  <c r="AF7" i="5"/>
  <c r="AB7" i="5"/>
  <c r="X7" i="5"/>
  <c r="T7" i="5"/>
  <c r="O7" i="5"/>
  <c r="K7" i="5"/>
  <c r="G7" i="5"/>
  <c r="P7" i="5" s="1"/>
  <c r="BK6" i="5"/>
  <c r="BL6" i="5" s="1"/>
  <c r="BJ6" i="5"/>
  <c r="BF6" i="5"/>
  <c r="BB6" i="5"/>
  <c r="BA6" i="5"/>
  <c r="AV6" i="5"/>
  <c r="AR6" i="5"/>
  <c r="AN6" i="5"/>
  <c r="AJ6" i="5"/>
  <c r="AF6" i="5"/>
  <c r="AB6" i="5"/>
  <c r="X6" i="5"/>
  <c r="T6" i="5"/>
  <c r="O6" i="5"/>
  <c r="K6" i="5"/>
  <c r="G6" i="5"/>
  <c r="P6" i="5" s="1"/>
  <c r="BK5" i="5"/>
  <c r="BL5" i="5" s="1"/>
  <c r="BJ5" i="5"/>
  <c r="BF5" i="5"/>
  <c r="BB5" i="5"/>
  <c r="BA5" i="5"/>
  <c r="AV5" i="5"/>
  <c r="AR5" i="5"/>
  <c r="AN5" i="5"/>
  <c r="AJ5" i="5"/>
  <c r="AF5" i="5"/>
  <c r="AB5" i="5"/>
  <c r="X5" i="5"/>
  <c r="T5" i="5"/>
  <c r="O5" i="5"/>
  <c r="P5" i="5" s="1"/>
  <c r="K5" i="5"/>
  <c r="G5" i="5"/>
  <c r="BJ4" i="5"/>
  <c r="BK4" i="5" s="1"/>
  <c r="BF4" i="5"/>
  <c r="BB4" i="5"/>
  <c r="BA4" i="5"/>
  <c r="AS4" i="5"/>
  <c r="AV4" i="5" s="1"/>
  <c r="AR4" i="5"/>
  <c r="AN4" i="5"/>
  <c r="AJ4" i="5"/>
  <c r="AF4" i="5"/>
  <c r="AB4" i="5"/>
  <c r="X4" i="5"/>
  <c r="T4" i="5"/>
  <c r="O4" i="5"/>
  <c r="L4" i="5"/>
  <c r="K4" i="5"/>
  <c r="G4" i="5"/>
  <c r="P4" i="5" s="1"/>
  <c r="BK3" i="5"/>
  <c r="BJ3" i="5"/>
  <c r="BF3" i="5"/>
  <c r="BB3" i="5"/>
  <c r="BA3" i="5"/>
  <c r="AV3" i="5"/>
  <c r="AR3" i="5"/>
  <c r="AN3" i="5"/>
  <c r="BL3" i="5" s="1"/>
  <c r="AJ3" i="5"/>
  <c r="AF3" i="5"/>
  <c r="AB3" i="5"/>
  <c r="X3" i="5"/>
  <c r="T3" i="5"/>
  <c r="O3" i="5"/>
  <c r="K3" i="5"/>
  <c r="G3" i="5"/>
  <c r="P3" i="5" s="1"/>
  <c r="BK2" i="5"/>
  <c r="BF2" i="5"/>
  <c r="AV2" i="5"/>
  <c r="AR2" i="5"/>
  <c r="AN2" i="5"/>
  <c r="AJ2" i="5"/>
  <c r="AF2" i="5"/>
  <c r="AB2" i="5"/>
  <c r="X2" i="5"/>
  <c r="T2" i="5"/>
  <c r="P2" i="5"/>
  <c r="O2" i="5"/>
  <c r="K2" i="5"/>
  <c r="BL8" i="5" l="1"/>
  <c r="BL7" i="5"/>
  <c r="BL4" i="5"/>
  <c r="BL2" i="5"/>
  <c r="BB2" i="5"/>
  <c r="BB9" i="5"/>
  <c r="BL9" i="5" s="1"/>
  <c r="O10" i="5"/>
  <c r="P10" i="5" s="1"/>
  <c r="G2" i="3"/>
  <c r="G3" i="3"/>
  <c r="G4" i="3"/>
  <c r="G5" i="3"/>
  <c r="AE2" i="3"/>
  <c r="AE3" i="3"/>
  <c r="AE4" i="3"/>
  <c r="AE5" i="3"/>
  <c r="AA2" i="3"/>
  <c r="AF2" i="3" s="1"/>
  <c r="AA3" i="3"/>
  <c r="AF3" i="3" s="1"/>
  <c r="AA4" i="3"/>
  <c r="AF4" i="3" s="1"/>
  <c r="AA5" i="3"/>
  <c r="AF5" i="3" s="1"/>
  <c r="Y2" i="3"/>
  <c r="Y3" i="3"/>
  <c r="Y4" i="3"/>
  <c r="Y5" i="3"/>
  <c r="X5" i="3"/>
  <c r="X4" i="3"/>
  <c r="X3" i="3"/>
  <c r="X2" i="3"/>
</calcChain>
</file>

<file path=xl/sharedStrings.xml><?xml version="1.0" encoding="utf-8"?>
<sst xmlns="http://schemas.openxmlformats.org/spreadsheetml/2006/main" count="245" uniqueCount="227">
  <si>
    <t>Cyproconazol</t>
  </si>
  <si>
    <t>Trifloxystrobin</t>
  </si>
  <si>
    <t>BCF</t>
  </si>
  <si>
    <t>B</t>
  </si>
  <si>
    <t>P</t>
  </si>
  <si>
    <t>Fa</t>
  </si>
  <si>
    <t>Pa</t>
  </si>
  <si>
    <t>Fla</t>
  </si>
  <si>
    <t>Da</t>
  </si>
  <si>
    <t>Aa</t>
  </si>
  <si>
    <t>Vp</t>
  </si>
  <si>
    <t>Ra</t>
  </si>
  <si>
    <t>Ba</t>
  </si>
  <si>
    <t>Flk</t>
  </si>
  <si>
    <t>Dk</t>
  </si>
  <si>
    <t>Rk</t>
  </si>
  <si>
    <t>Agora</t>
  </si>
  <si>
    <t>Thiacloprid</t>
  </si>
  <si>
    <t>Alanto</t>
  </si>
  <si>
    <t>Flurenolcarbonsäure</t>
  </si>
  <si>
    <t>Flurenol</t>
  </si>
  <si>
    <t>Dicamba</t>
  </si>
  <si>
    <t>MCPA</t>
  </si>
  <si>
    <t>water.phase.DT50.days</t>
  </si>
  <si>
    <t>Flufenacet</t>
  </si>
  <si>
    <t>Metribuzin</t>
  </si>
  <si>
    <t>Artist</t>
  </si>
  <si>
    <t>Aniten</t>
  </si>
  <si>
    <t>product</t>
  </si>
  <si>
    <t>substance</t>
  </si>
  <si>
    <t>concentration</t>
  </si>
  <si>
    <t>crop</t>
  </si>
  <si>
    <t>substance.1</t>
  </si>
  <si>
    <t>concentration.substance.1</t>
  </si>
  <si>
    <t>substance.2</t>
  </si>
  <si>
    <t>concentration.substance.2</t>
  </si>
  <si>
    <t>substance.3</t>
  </si>
  <si>
    <t>concentration.substance.3</t>
  </si>
  <si>
    <t>substance.4</t>
  </si>
  <si>
    <t>concentration.substance.4</t>
  </si>
  <si>
    <t>fodder beet</t>
  </si>
  <si>
    <t xml:space="preserve">Alanto </t>
  </si>
  <si>
    <t>appel</t>
  </si>
  <si>
    <t>wheat</t>
  </si>
  <si>
    <t>potatoes</t>
  </si>
  <si>
    <t>sum.risk.score</t>
  </si>
  <si>
    <t>sum.fate.load</t>
  </si>
  <si>
    <t xml:space="preserve">sum.toxicity.load </t>
  </si>
  <si>
    <t>formula</t>
  </si>
  <si>
    <t>health.load</t>
  </si>
  <si>
    <t>tl.substance.1</t>
  </si>
  <si>
    <t>fl.substance.1</t>
  </si>
  <si>
    <t>tl.substance.2</t>
  </si>
  <si>
    <t>fl.substance.2</t>
  </si>
  <si>
    <t>tl.substance.3</t>
  </si>
  <si>
    <t>fl.substance.3</t>
  </si>
  <si>
    <t>tl.substance.4</t>
  </si>
  <si>
    <t>fl.substance.4</t>
  </si>
  <si>
    <t>load.product</t>
  </si>
  <si>
    <t>amount.applied</t>
  </si>
  <si>
    <t>standard.doses</t>
  </si>
  <si>
    <t>load.product.index</t>
  </si>
  <si>
    <t>load.factor.earthworms.chronic</t>
  </si>
  <si>
    <t>degradation.factor.soil</t>
  </si>
  <si>
    <t xml:space="preserve">environmental.toxicity.substance </t>
  </si>
  <si>
    <t>STI-quotient</t>
  </si>
  <si>
    <t>SCI-grow</t>
  </si>
  <si>
    <t>U</t>
  </si>
  <si>
    <t>load.factor.BCF</t>
  </si>
  <si>
    <t>soilDT50</t>
  </si>
  <si>
    <t>load.factor.soilDT50</t>
  </si>
  <si>
    <t>fate.load.substance</t>
  </si>
  <si>
    <t>birds.acute.LD50.mg.kg</t>
  </si>
  <si>
    <t>load.factor.birds</t>
  </si>
  <si>
    <t>mammals.acute.oral.LD50.mg.kg.BW.day</t>
  </si>
  <si>
    <t>load.factor.mammals</t>
  </si>
  <si>
    <t>fish.acute.96hr.LC50.mg.l</t>
  </si>
  <si>
    <t>load.factor.fish</t>
  </si>
  <si>
    <t>aquatic.invertebrates.acute.48hr.EC50.mg.l</t>
  </si>
  <si>
    <t>load.factor.aquatic.invertebrates</t>
  </si>
  <si>
    <t>algae.acute.72hr.EC50.growth.mg.l</t>
  </si>
  <si>
    <t>load.factor.algae</t>
  </si>
  <si>
    <t>aquatic.plants.acute.7d.EC50.mg.l</t>
  </si>
  <si>
    <t>load.factor.aquatic.plants</t>
  </si>
  <si>
    <t>earthworms.acute.14d.LC50.mg.kg</t>
  </si>
  <si>
    <t>load.factor.earthworms</t>
  </si>
  <si>
    <t>beesLD50</t>
  </si>
  <si>
    <t>load.factor.bees</t>
  </si>
  <si>
    <t>fish.chronic.21d.NOEC.mg.l</t>
  </si>
  <si>
    <t>load.factor.fish.chronic</t>
  </si>
  <si>
    <t>degradation.factor.water</t>
  </si>
  <si>
    <t>aquatic.invertebrates.chronic.21d.NOEC.mg.l</t>
  </si>
  <si>
    <t xml:space="preserve">load.factor.aquatic.invertebrates.chronic </t>
  </si>
  <si>
    <t>earthworms.chronic.14d.NOEC.reproduction.mg.kg</t>
  </si>
  <si>
    <r>
      <t xml:space="preserve">Pesticide load for a product will be calculated in </t>
    </r>
    <r>
      <rPr>
        <i/>
        <sz val="11"/>
        <color theme="1"/>
        <rFont val="Calibri"/>
        <family val="2"/>
        <scheme val="minor"/>
      </rPr>
      <t>Pesticide Load</t>
    </r>
    <r>
      <rPr>
        <sz val="11"/>
        <color theme="1"/>
        <rFont val="Calibri"/>
        <family val="2"/>
        <scheme val="minor"/>
      </rPr>
      <t xml:space="preserve">per kg product. The products Load Index refers to a products load per standard dose with the unit </t>
    </r>
    <r>
      <rPr>
        <i/>
        <sz val="11"/>
        <color theme="1"/>
        <rFont val="Calibri"/>
        <family val="2"/>
        <scheme val="minor"/>
      </rPr>
      <t>Pesticide Load</t>
    </r>
    <r>
      <rPr>
        <sz val="11"/>
        <color theme="1"/>
        <rFont val="Calibri"/>
        <family val="2"/>
        <scheme val="minor"/>
      </rPr>
      <t xml:space="preserve"> per Treatment Index. </t>
    </r>
  </si>
  <si>
    <t xml:space="preserve">Columns in orange require input for the calculation. </t>
  </si>
  <si>
    <t xml:space="preserve">Columns in white contain predefined calculation factors. They can be adjusted if necessary. </t>
  </si>
  <si>
    <t xml:space="preserve">Treatment Index reflects the number of times the farmer has treated his land under a certain crop with pesticides in a growing season if standard doses were used. </t>
  </si>
  <si>
    <t xml:space="preserve">concentration: concentration of active substance in kg active substance per kg product. </t>
  </si>
  <si>
    <t xml:space="preserve">load.factor.SCI-grow </t>
  </si>
  <si>
    <t xml:space="preserve">load.factor.SCI-grow: Weighting of the sub indicator SCI-grow. </t>
  </si>
  <si>
    <r>
      <t xml:space="preserve">U: calculation output for the sub indicator </t>
    </r>
    <r>
      <rPr>
        <i/>
        <sz val="11"/>
        <color theme="1"/>
        <rFont val="Calibri"/>
        <family val="2"/>
        <scheme val="minor"/>
      </rPr>
      <t>mobility in the soil</t>
    </r>
    <r>
      <rPr>
        <sz val="11"/>
        <color theme="1"/>
        <rFont val="Calibri"/>
        <family val="2"/>
        <scheme val="minor"/>
      </rPr>
      <t xml:space="preserve">.  </t>
    </r>
  </si>
  <si>
    <r>
      <t xml:space="preserve">B: calculation output for the sub indicator </t>
    </r>
    <r>
      <rPr>
        <i/>
        <sz val="11"/>
        <color theme="1"/>
        <rFont val="Calibri"/>
        <family val="2"/>
        <scheme val="minor"/>
      </rPr>
      <t>potential for bio-accumulation</t>
    </r>
    <r>
      <rPr>
        <sz val="11"/>
        <color theme="1"/>
        <rFont val="Calibri"/>
        <family val="2"/>
        <scheme val="minor"/>
      </rPr>
      <t xml:space="preserve">. </t>
    </r>
  </si>
  <si>
    <t>reference.soilDT50</t>
  </si>
  <si>
    <t>reference.SCI-grow</t>
  </si>
  <si>
    <t>reference.BFC</t>
  </si>
  <si>
    <t>reference.birds</t>
  </si>
  <si>
    <t>reference.mammals</t>
  </si>
  <si>
    <t>reference.fish</t>
  </si>
  <si>
    <t>reference.aquatic.invertebrates</t>
  </si>
  <si>
    <t>reference.algae</t>
  </si>
  <si>
    <t>reference.aquatic.plants</t>
  </si>
  <si>
    <t>reference.earthworms</t>
  </si>
  <si>
    <t>reference.bees</t>
  </si>
  <si>
    <t>reference.fish.chronic</t>
  </si>
  <si>
    <t>reference.aquatic.invertebrates.chronic</t>
  </si>
  <si>
    <t>reference.earthworms.chronic</t>
  </si>
  <si>
    <r>
      <t xml:space="preserve">Fa: calculation output for the sub indicator </t>
    </r>
    <r>
      <rPr>
        <i/>
        <sz val="11"/>
        <color theme="1"/>
        <rFont val="Calibri"/>
        <family val="2"/>
        <scheme val="minor"/>
      </rPr>
      <t>short-term effects on birds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</si>
  <si>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load.factor.aquatic.plants: weighting of the sub indicator </t>
    </r>
    <r>
      <rPr>
        <i/>
        <sz val="11"/>
        <color theme="1"/>
        <rFont val="Calibri"/>
        <family val="2"/>
        <scheme val="minor"/>
      </rPr>
      <t>short-term effects on aquatic plants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</si>
  <si>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Vp: calculation output for the sub indicator </t>
    </r>
    <r>
      <rPr>
        <i/>
        <sz val="11"/>
        <color theme="1"/>
        <rFont val="Calibri"/>
        <family val="2"/>
        <scheme val="minor"/>
      </rPr>
      <t>short-term effects on aquatic plants.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</si>
  <si>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load.factor.earthworms: weighting of the sub indicator </t>
    </r>
    <r>
      <rPr>
        <i/>
        <sz val="11"/>
        <color theme="1"/>
        <rFont val="Calibri"/>
        <family val="2"/>
        <scheme val="minor"/>
      </rPr>
      <t xml:space="preserve">short-term effects on earthworms. </t>
    </r>
  </si>
  <si>
    <r>
      <t xml:space="preserve">Ra: calculation output for the sub indicator </t>
    </r>
    <r>
      <rPr>
        <i/>
        <sz val="11"/>
        <color theme="1"/>
        <rFont val="Calibri"/>
        <family val="2"/>
        <scheme val="minor"/>
      </rPr>
      <t xml:space="preserve">short-term effetc on earthworms. </t>
    </r>
  </si>
  <si>
    <r>
      <t xml:space="preserve">load.factor.fish.chronic: weighting of the sub indicator </t>
    </r>
    <r>
      <rPr>
        <i/>
        <sz val="11"/>
        <color theme="1"/>
        <rFont val="Calibri"/>
        <family val="2"/>
        <scheme val="minor"/>
      </rPr>
      <t xml:space="preserve">long-term effect on fish. </t>
    </r>
  </si>
  <si>
    <r>
      <t>load.factor.bees: weighting of the sub indicator</t>
    </r>
    <r>
      <rPr>
        <i/>
        <sz val="11"/>
        <color theme="1"/>
        <rFont val="Calibri"/>
        <family val="2"/>
        <scheme val="minor"/>
      </rPr>
      <t xml:space="preserve"> short-term effect on bees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</si>
  <si>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Ba: calculation output for the sub indicator </t>
    </r>
    <r>
      <rPr>
        <i/>
        <sz val="11"/>
        <color theme="1"/>
        <rFont val="Calibri"/>
        <family val="2"/>
        <scheme val="minor"/>
      </rPr>
      <t>short-term effetc on bees.</t>
    </r>
    <r>
      <rPr>
        <sz val="11"/>
        <color theme="1"/>
        <rFont val="Calibri"/>
        <family val="2"/>
        <scheme val="minor"/>
      </rPr>
      <t xml:space="preserve"> </t>
    </r>
  </si>
  <si>
    <r>
      <t>load.factor.aquatic.invertebrates.chronic: weighting of the sub indicator</t>
    </r>
    <r>
      <rPr>
        <i/>
        <sz val="11"/>
        <color theme="1"/>
        <rFont val="Calibri"/>
        <family val="2"/>
        <scheme val="minor"/>
      </rPr>
      <t xml:space="preserve"> long-term effect on aquatic invertebrates.  </t>
    </r>
  </si>
  <si>
    <r>
      <t>Dk: caluclation output for the sub indcator</t>
    </r>
    <r>
      <rPr>
        <i/>
        <sz val="11"/>
        <color theme="1"/>
        <rFont val="Calibri"/>
        <family val="2"/>
        <scheme val="minor"/>
      </rPr>
      <t xml:space="preserve"> long-term effect on aquatic invertebrates. </t>
    </r>
  </si>
  <si>
    <t xml:space="preserve">environmental.toxicity.load.substance: environmetal toxicity load of the active substance as sum of the sub indicators of short-term effects on mammals, birds, fish, aquatic invertebrates, algae, aquatic plants, earthworms and bees and the long-term effects on fish, aquatic invertebrates and earthworms.   </t>
  </si>
  <si>
    <r>
      <t xml:space="preserve">fate.load.substance: calculation output for the fate load of the active substance as sum of the three sub indicators </t>
    </r>
    <r>
      <rPr>
        <i/>
        <sz val="11"/>
        <color theme="1"/>
        <rFont val="Calibri"/>
        <family val="2"/>
        <scheme val="minor"/>
      </rPr>
      <t>mobility in soil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potential for bio-accumulation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degradation in soil</t>
    </r>
    <r>
      <rPr>
        <sz val="11"/>
        <color theme="1"/>
        <rFont val="Calibri"/>
        <family val="2"/>
        <scheme val="minor"/>
      </rPr>
      <t xml:space="preserve">. </t>
    </r>
  </si>
  <si>
    <t xml:space="preserve">The pesticide load is composed of three main categories of load with multiple sub indicators:  </t>
  </si>
  <si>
    <t xml:space="preserve">III. Environmental toxicity: is a measure of the toxicity of pesticides to non target organisms in the field and the surrounding nature. </t>
  </si>
  <si>
    <t xml:space="preserve">II. Environmental fate: is a measure of the degradation time of the pesticide in soil and their potential for accumulation in food chains and for transport through soil to ground water. </t>
  </si>
  <si>
    <t xml:space="preserve">I. Human health: measures the load to which the spray operator is exposed when handling and applying pesticides. </t>
  </si>
  <si>
    <t xml:space="preserve">i. mobility in the soil </t>
  </si>
  <si>
    <t>ii. potential for bio-accumulation</t>
  </si>
  <si>
    <t>iii. degradation in the soil</t>
  </si>
  <si>
    <r>
      <t>P: calculation output for the sub indicator</t>
    </r>
    <r>
      <rPr>
        <i/>
        <sz val="11"/>
        <color theme="1"/>
        <rFont val="Calibri"/>
        <family val="2"/>
        <scheme val="minor"/>
      </rPr>
      <t xml:space="preserve"> degradation in the soil</t>
    </r>
    <r>
      <rPr>
        <sz val="11"/>
        <color theme="1"/>
        <rFont val="Calibri"/>
        <family val="2"/>
        <scheme val="minor"/>
      </rPr>
      <t xml:space="preserve">. </t>
    </r>
  </si>
  <si>
    <t xml:space="preserve">ii. short-ter effect on mammals </t>
  </si>
  <si>
    <t xml:space="preserve">i. short-term effect on birds </t>
  </si>
  <si>
    <t>iii. short-term effect on fish</t>
  </si>
  <si>
    <t>iv. short-term effect on aqautic invertebrates</t>
  </si>
  <si>
    <t>v. short-term effect on algae</t>
  </si>
  <si>
    <t xml:space="preserve">vi. short-term effetc on aquatic plants </t>
  </si>
  <si>
    <t xml:space="preserve">vii. short-term effetc on earthworms </t>
  </si>
  <si>
    <t>viii. short-term effect on bees</t>
  </si>
  <si>
    <t xml:space="preserve">ix. long-term effect on fish </t>
  </si>
  <si>
    <t xml:space="preserve">x. long-term effect on aquatic invertebrates </t>
  </si>
  <si>
    <t xml:space="preserve">xi. long-term effect on earthworms </t>
  </si>
  <si>
    <r>
      <t xml:space="preserve">The sheet </t>
    </r>
    <r>
      <rPr>
        <i/>
        <sz val="11"/>
        <color theme="1"/>
        <rFont val="Calibri"/>
        <family val="2"/>
        <scheme val="minor"/>
      </rPr>
      <t xml:space="preserve">substances </t>
    </r>
    <r>
      <rPr>
        <sz val="11"/>
        <color theme="1"/>
        <rFont val="Calibri"/>
        <family val="2"/>
        <scheme val="minor"/>
      </rPr>
      <t>covers calculations at substance level.</t>
    </r>
  </si>
  <si>
    <r>
      <t xml:space="preserve">The sheet </t>
    </r>
    <r>
      <rPr>
        <i/>
        <sz val="11"/>
        <color theme="1"/>
        <rFont val="Calibri"/>
        <family val="2"/>
        <scheme val="minor"/>
      </rPr>
      <t xml:space="preserve">products </t>
    </r>
    <r>
      <rPr>
        <sz val="11"/>
        <color theme="1"/>
        <rFont val="Calibri"/>
        <family val="2"/>
        <scheme val="minor"/>
      </rPr>
      <t xml:space="preserve">aggregates the substance level for products commercially available as plant protection products. </t>
    </r>
  </si>
  <si>
    <t xml:space="preserve">Sheet I: substances  </t>
  </si>
  <si>
    <t xml:space="preserve">substance: name of the active substance. </t>
  </si>
  <si>
    <t xml:space="preserve">product: name of one product containing the active substance.  </t>
  </si>
  <si>
    <t xml:space="preserve">product: name of the product applied.  </t>
  </si>
  <si>
    <t xml:space="preserve">crop: name of the crop the product is applied on. </t>
  </si>
  <si>
    <t xml:space="preserve">sum.risk.score: sum of all risk scores (R-phrases) of the product. If R-phrases are not available of the product H-phrases can be used.  </t>
  </si>
  <si>
    <t xml:space="preserve">formula: factor accounting for risk of exposure depending on formulation of the product. If the product is a powder that must be dissolved in water before use or a liquid: factor 1.5. For other formulation: factor 1.0. </t>
  </si>
  <si>
    <t xml:space="preserve">health.load: calculation output for the health load of the product. </t>
  </si>
  <si>
    <r>
      <t xml:space="preserve">substance.xi: names of the substance xi contained in the product taken from the sheet </t>
    </r>
    <r>
      <rPr>
        <i/>
        <sz val="11"/>
        <color theme="1"/>
        <rFont val="Calibri"/>
        <family val="2"/>
        <scheme val="minor"/>
      </rPr>
      <t>substances.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</si>
  <si>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tl.substance.xi: toxicity load of the substance xi contained in the product taken from the sheet </t>
    </r>
    <r>
      <rPr>
        <i/>
        <sz val="11"/>
        <color theme="1"/>
        <rFont val="Calibri"/>
        <family val="2"/>
        <scheme val="minor"/>
      </rPr>
      <t>substances.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</si>
  <si>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fl.substance.xi: fate load of the substance xi contained in the product taken from the sheet </t>
    </r>
    <r>
      <rPr>
        <i/>
        <sz val="11"/>
        <color theme="1"/>
        <rFont val="Calibri"/>
        <family val="2"/>
        <scheme val="minor"/>
      </rPr>
      <t>substances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</si>
  <si>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concentration.substance.xi: concentration of the substance contained in the product taken from the sheet </t>
    </r>
    <r>
      <rPr>
        <i/>
        <sz val="11"/>
        <color theme="1"/>
        <rFont val="Calibri"/>
        <family val="2"/>
        <scheme val="minor"/>
      </rPr>
      <t>substances.</t>
    </r>
    <r>
      <rPr>
        <sz val="11"/>
        <color theme="1"/>
        <rFont val="Calibri"/>
        <family val="2"/>
        <scheme val="minor"/>
      </rPr>
      <t xml:space="preserve"> </t>
    </r>
  </si>
  <si>
    <t xml:space="preserve">sum.toxicity.load: calculation output for the sum of all toxicity loads of the substances contained in the product weighted by their concentration. </t>
  </si>
  <si>
    <t xml:space="preserve">sum.fate.load: calculation output for the sum of all fate loads of the substances contained in the product weighted by their concentration. </t>
  </si>
  <si>
    <t xml:space="preserve">STI-quotient: calculation output for standardized treatment index as ratio of amount applied and standard dose. </t>
  </si>
  <si>
    <r>
      <t xml:space="preserve">Sheet II: </t>
    </r>
    <r>
      <rPr>
        <b/>
        <i/>
        <sz val="11"/>
        <color theme="1"/>
        <rFont val="Calibri"/>
        <family val="2"/>
        <scheme val="minor"/>
      </rPr>
      <t xml:space="preserve"> products </t>
    </r>
  </si>
  <si>
    <t xml:space="preserve">BCF: bio-concentration factor (l per kg). </t>
  </si>
  <si>
    <t xml:space="preserve">soilDT50:Soil degradation (days) (aerobic) DT50 (typical) for the active substance.   </t>
  </si>
  <si>
    <t xml:space="preserve">birds.acute.LD50.mg.kg: LD50 value for birds of the active substance in mg per kg body weight of the organism tested on. </t>
  </si>
  <si>
    <r>
      <t xml:space="preserve">load.factor.soilDT50: weighting of the sub indicator </t>
    </r>
    <r>
      <rPr>
        <i/>
        <sz val="11"/>
        <color theme="1"/>
        <rFont val="Calibri"/>
        <family val="2"/>
        <scheme val="minor"/>
      </rPr>
      <t>degradation in the soil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</si>
  <si>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load.factor.BCF: weighting of the sub indicator </t>
    </r>
    <r>
      <rPr>
        <i/>
        <sz val="11"/>
        <color theme="1"/>
        <rFont val="Calibri"/>
        <family val="2"/>
        <scheme val="minor"/>
      </rPr>
      <t>potential for bio-accumulation</t>
    </r>
    <r>
      <rPr>
        <sz val="11"/>
        <color theme="1"/>
        <rFont val="Calibri"/>
        <family val="2"/>
        <scheme val="minor"/>
      </rPr>
      <t xml:space="preserve">. </t>
    </r>
  </si>
  <si>
    <r>
      <t>load.factor.birds: weighting of the sub indicator</t>
    </r>
    <r>
      <rPr>
        <i/>
        <sz val="11"/>
        <color theme="1"/>
        <rFont val="Calibri"/>
        <family val="2"/>
        <scheme val="minor"/>
      </rPr>
      <t xml:space="preserve"> short-term effect on birds</t>
    </r>
    <r>
      <rPr>
        <sz val="11"/>
        <color theme="1"/>
        <rFont val="Calibri"/>
        <family val="2"/>
        <scheme val="minor"/>
      </rPr>
      <t xml:space="preserve">. </t>
    </r>
  </si>
  <si>
    <t xml:space="preserve">mammals.acute.oral.LD50.mg.kg.BW.day: Mammals - Acute oral LD50 (mg per kg).  </t>
  </si>
  <si>
    <r>
      <t xml:space="preserve">load.factor.fish: weighting of the sub indicator </t>
    </r>
    <r>
      <rPr>
        <i/>
        <sz val="11"/>
        <color theme="1"/>
        <rFont val="Calibri"/>
        <family val="2"/>
        <scheme val="minor"/>
      </rPr>
      <t xml:space="preserve">short-term effects on fish. </t>
    </r>
  </si>
  <si>
    <r>
      <t>Fla: calculation output for the sub indicator</t>
    </r>
    <r>
      <rPr>
        <i/>
        <sz val="11"/>
        <color theme="1"/>
        <rFont val="Calibri"/>
        <family val="2"/>
        <scheme val="minor"/>
      </rPr>
      <t xml:space="preserve"> short-term effects on fish. </t>
    </r>
  </si>
  <si>
    <r>
      <t xml:space="preserve">Pa: calculation output for the sub indicator </t>
    </r>
    <r>
      <rPr>
        <i/>
        <sz val="11"/>
        <color theme="1"/>
        <rFont val="Calibri"/>
        <family val="2"/>
        <scheme val="minor"/>
      </rPr>
      <t xml:space="preserve">short-term effects on mammals. </t>
    </r>
  </si>
  <si>
    <r>
      <t xml:space="preserve">load.factor.mammals: weighting of the sub indicator </t>
    </r>
    <r>
      <rPr>
        <i/>
        <sz val="11"/>
        <color theme="1"/>
        <rFont val="Calibri"/>
        <family val="2"/>
        <scheme val="minor"/>
      </rPr>
      <t xml:space="preserve">short-term effects on mammals. </t>
    </r>
  </si>
  <si>
    <t xml:space="preserve">fish.acute.96hr.LC50.mg.l: Fish - Acute 96 hour LC50 (mg per l). </t>
  </si>
  <si>
    <t xml:space="preserve">aquatic.invertebrates.acute.48hr.EC50.mg.l: Aquatic invertebrates - Acute 48 hour EC50 (mg per l) for the active substance.  </t>
  </si>
  <si>
    <r>
      <t>load.factor.aquatic.invertebrates: weignting of the sub indicator</t>
    </r>
    <r>
      <rPr>
        <i/>
        <sz val="11"/>
        <color theme="1"/>
        <rFont val="Calibri"/>
        <family val="2"/>
        <scheme val="minor"/>
      </rPr>
      <t xml:space="preserve"> short-term effects on aquatic invertebrates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</si>
  <si>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Da: calculation output for the sub indicator </t>
    </r>
    <r>
      <rPr>
        <i/>
        <sz val="11"/>
        <color theme="1"/>
        <rFont val="Calibri"/>
        <family val="2"/>
        <scheme val="minor"/>
      </rPr>
      <t xml:space="preserve">short-term effects on aquatic invertebrates. </t>
    </r>
  </si>
  <si>
    <t xml:space="preserve">algae.acute.72hr.EC50.growth.mg.l: Algae - Acute 72 hour EC50, growth (mg per l). </t>
  </si>
  <si>
    <r>
      <t xml:space="preserve">load.factor.algae: weighting of sub indicator </t>
    </r>
    <r>
      <rPr>
        <i/>
        <sz val="11"/>
        <color theme="1"/>
        <rFont val="Calibri"/>
        <family val="2"/>
        <scheme val="minor"/>
      </rPr>
      <t xml:space="preserve">short-term effects on algae. 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</si>
  <si>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Aa: calculation output for the sub indicator </t>
    </r>
    <r>
      <rPr>
        <i/>
        <sz val="11"/>
        <color theme="1"/>
        <rFont val="Calibri"/>
        <family val="2"/>
        <scheme val="minor"/>
      </rPr>
      <t>short-term effects on algae</t>
    </r>
    <r>
      <rPr>
        <sz val="11"/>
        <color theme="1"/>
        <rFont val="Calibri"/>
        <family val="2"/>
        <scheme val="minor"/>
      </rPr>
      <t xml:space="preserve">. </t>
    </r>
  </si>
  <si>
    <t xml:space="preserve">aquatic.plants.acute.7d.EC50.mg.l: Aquatic plants - Acute 7 day EC50, biomass (mg per l). </t>
  </si>
  <si>
    <t xml:space="preserve">earthworms.acute.14d.LC50.mg.kg: Earthworms - Acute 14 day LC50 (mg per kg). </t>
  </si>
  <si>
    <t xml:space="preserve">beesLD50: average from Contact acute LD50 (worst case from 24 , 48 and 72 hour values - μg per bee) and Oral acute LD50 (worst case from 24 , 48 and 72 hour values - μg per bee).   </t>
  </si>
  <si>
    <t xml:space="preserve">fish.chronic.21d.NOEC.mg.l: Fish - Chronic 21 day NOEC (mg per l). </t>
  </si>
  <si>
    <t xml:space="preserve">water.phase.DT50.days: Water phase only DT50 (days).  </t>
  </si>
  <si>
    <r>
      <t xml:space="preserve">Flk: calculation output for the sub indicator </t>
    </r>
    <r>
      <rPr>
        <i/>
        <sz val="11"/>
        <color theme="1"/>
        <rFont val="Calibri"/>
        <family val="2"/>
        <scheme val="minor"/>
      </rPr>
      <t xml:space="preserve">long-term effects on fish. </t>
    </r>
  </si>
  <si>
    <t xml:space="preserve">degradation.factor.water: calculation output for the half-life in water of the active substance.  </t>
  </si>
  <si>
    <t xml:space="preserve">aquatic.invertebrates.chronic.21d.NOEC.mg.l: Aquatic invertebrates - Chronic 21 day NOEC (mg per l).   </t>
  </si>
  <si>
    <t xml:space="preserve">earthworms.chronic.14d.NOEC.reproduction.mg.kg: Earthworms - Chronic NOEC, reproduction (mg per kg).  </t>
  </si>
  <si>
    <r>
      <t xml:space="preserve">load.factor.earthworms.chronic: weighting for the sub indicator </t>
    </r>
    <r>
      <rPr>
        <i/>
        <sz val="11"/>
        <color theme="1"/>
        <rFont val="Calibri"/>
        <family val="2"/>
        <scheme val="minor"/>
      </rPr>
      <t xml:space="preserve">long-term effects on earthworms. </t>
    </r>
  </si>
  <si>
    <t xml:space="preserve">degradation.factor.soil: calculation output for the half-life in soil of the active substance. </t>
  </si>
  <si>
    <r>
      <t>Rk: calculation output for the sub indicator</t>
    </r>
    <r>
      <rPr>
        <i/>
        <sz val="11"/>
        <color theme="1"/>
        <rFont val="Calibri"/>
        <family val="2"/>
        <scheme val="minor"/>
      </rPr>
      <t xml:space="preserve"> long-term effects on earthworms. </t>
    </r>
  </si>
  <si>
    <t xml:space="preserve">amount.applied: amount of the product adopted on the crop in the growing season (l per ha). </t>
  </si>
  <si>
    <t xml:space="preserve">load.product.index: calculation output for the persticide load index of a product (pesticide load per standard doses).  </t>
  </si>
  <si>
    <t xml:space="preserve">load.product: calculation output for the pesticide load of a product (pesticide load per kg product). </t>
  </si>
  <si>
    <t xml:space="preserve">Columns in yellow contain calculation functions and give calculation outputs.  </t>
  </si>
  <si>
    <t xml:space="preserve">SCI-grow: SCI-GROW groundwater index (μg per liter) for 1 l per herctar application rate. </t>
  </si>
  <si>
    <t xml:space="preserve">Reference values i. e. values for the most toxic substance are user defined.  </t>
  </si>
  <si>
    <t xml:space="preserve">reference.sum.risk.score: risk score of the most toxic substance. </t>
  </si>
  <si>
    <t>reference.sum.risk.score</t>
  </si>
  <si>
    <r>
      <t xml:space="preserve">For more than four substances contained in a product additonal columns </t>
    </r>
    <r>
      <rPr>
        <i/>
        <sz val="11"/>
        <color theme="1"/>
        <rFont val="Calibri"/>
        <family val="2"/>
        <scheme val="minor"/>
      </rPr>
      <t xml:space="preserve">substance xi, tl.substance.xi, fl.substance.xi </t>
    </r>
    <r>
      <rPr>
        <sz val="11"/>
        <color theme="1"/>
        <rFont val="Calibri"/>
        <family val="2"/>
        <scheme val="minor"/>
      </rPr>
      <t>and</t>
    </r>
    <r>
      <rPr>
        <i/>
        <sz val="11"/>
        <color theme="1"/>
        <rFont val="Calibri"/>
        <family val="2"/>
        <scheme val="minor"/>
      </rPr>
      <t xml:space="preserve"> concentration.substance.xi </t>
    </r>
    <r>
      <rPr>
        <sz val="11"/>
        <color theme="1"/>
        <rFont val="Calibri"/>
        <family val="2"/>
        <scheme val="minor"/>
      </rPr>
      <t xml:space="preserve">must be inserted.  </t>
    </r>
  </si>
  <si>
    <t>Niklas Möhring and Leonie Vidensky</t>
  </si>
  <si>
    <t>Agricultural Economics and Policy Group, ETH Zurich</t>
  </si>
  <si>
    <t>Data on properties of the active substances and products are available from the Pesticide Properties Data Base.</t>
  </si>
  <si>
    <t>Data on standard dosages and active substances per product are available from the official register of plant protection products/producer information.</t>
  </si>
  <si>
    <t xml:space="preserve">Excel sheets for the calculation of the agricultural pesticide Load, following the Danish model (Kudsk et al., 2018; Möhring et al., 2019).    </t>
  </si>
  <si>
    <t>Includes 3 examples for Switzerland</t>
  </si>
  <si>
    <t>Information concerning the amount of pesticides applied are needed on an application level.</t>
  </si>
  <si>
    <t>reference.SCI-grow: SCI-grow Index reference value (usually set to sample max).</t>
  </si>
  <si>
    <t xml:space="preserve">reference.BCF: bio-concentration factor reference value (usually set to sample max). </t>
  </si>
  <si>
    <t>reference.soilDT50: soilDT50 reference value (usually set to sample max).</t>
  </si>
  <si>
    <t xml:space="preserve">reference.birds: LD50 birds reference value (usually set to sample max). </t>
  </si>
  <si>
    <t xml:space="preserve">reference.mammals: LD50 mammals value reference value (usually set to sample max). </t>
  </si>
  <si>
    <t>reference.fish: LC50 fish reference value (usually set to sample max).</t>
  </si>
  <si>
    <t>reference.aquatic.invertebrates: EC50 aquatic invertebrates value reference value (usually set to sample max).</t>
  </si>
  <si>
    <t>reference.algae: EC50 algae value reference value (usually set to sample max).</t>
  </si>
  <si>
    <t>reference.aquatic.plants: EC50 aquatic plants value reference value (usually set to sample max).</t>
  </si>
  <si>
    <t>reference.earthworms: LC50 earthworms reference value (usually set to sample max).</t>
  </si>
  <si>
    <t>reference.bees: LD50 bees reference value (usually set to sample max).</t>
  </si>
  <si>
    <t>reference.fish.chronic: chronic NOEC fish value reference value (usually set to sample max).</t>
  </si>
  <si>
    <t>reference.aquatic.invertebrates.chronic: Chronic 21 day NOEC value reference value (usually set to sample max).</t>
  </si>
  <si>
    <t>reference.earthworms.chronic: chronic NOEC earthworms reference value (usually set to sample max).</t>
  </si>
  <si>
    <t xml:space="preserve">standard.doses: dosage information for the amount of a product to be applied on the crop as published by the official register of plant protection products/producer  (l per ha).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</si>
</sst>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7">
    <xf numFmtId="0" fontId="0" fillId="0" borderId="0" xfId="0"/>
    <xf numFmtId="0" fontId="1" fillId="2" borderId="1" xfId="1"/>
    <xf numFmtId="0" fontId="0" fillId="0" borderId="0" xfId="0" applyAlignment="1">
      <alignment vertical="center"/>
    </xf>
    <xf numFmtId="0" fontId="4" fillId="0" borderId="0" xfId="0" applyFont="1"/>
    <xf numFmtId="0" fontId="2" fillId="4" borderId="2" xfId="2" applyFill="1"/>
    <xf numFmtId="0" fontId="1" fillId="4" borderId="1" xfId="1" applyFill="1"/>
    <xf numFmtId="14" fontId="0" fillId="0" borderId="0" xfId="0" applyNumberFormat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"/>
  <sheetViews>
    <sheetView topLeftCell="BF1" workbookViewId="0">
      <selection activeCell="BI18" sqref="BI18"/>
    </sheetView>
  </sheetViews>
  <sheetFormatPr defaultRowHeight="15" x14ac:dyDescent="0.25"/>
  <cols>
    <col min="1" max="1" width="19.5703125" style="1" bestFit="1" customWidth="1"/>
    <col min="2" max="2" width="7.85546875" style="1" bestFit="1" customWidth="1"/>
    <col min="3" max="3" width="13.42578125" style="1" bestFit="1" customWidth="1"/>
    <col min="4" max="4" width="12" style="1" bestFit="1" customWidth="1"/>
    <col min="5" max="5" width="18.42578125" style="1" bestFit="1" customWidth="1"/>
    <col min="6" max="6" width="19.7109375" bestFit="1" customWidth="1"/>
    <col min="7" max="7" width="12" style="4" bestFit="1" customWidth="1"/>
    <col min="8" max="8" width="9" style="1" bestFit="1" customWidth="1"/>
    <col min="9" max="9" width="13.7109375" style="1" bestFit="1" customWidth="1"/>
    <col min="10" max="10" width="14.5703125" bestFit="1" customWidth="1"/>
    <col min="11" max="11" width="12" style="4" bestFit="1" customWidth="1"/>
    <col min="12" max="12" width="8.42578125" style="1" bestFit="1" customWidth="1"/>
    <col min="13" max="13" width="18" style="1" bestFit="1" customWidth="1"/>
    <col min="14" max="14" width="18.85546875" bestFit="1" customWidth="1"/>
    <col min="15" max="15" width="12" style="4" bestFit="1" customWidth="1"/>
    <col min="16" max="16" width="18.7109375" style="4" bestFit="1" customWidth="1"/>
    <col min="17" max="17" width="21.85546875" style="1" bestFit="1" customWidth="1"/>
    <col min="18" max="18" width="14.85546875" style="1" bestFit="1" customWidth="1"/>
    <col min="19" max="19" width="15.7109375" bestFit="1" customWidth="1"/>
    <col min="20" max="20" width="12" style="4" bestFit="1" customWidth="1"/>
    <col min="21" max="21" width="37.7109375" style="1" bestFit="1" customWidth="1"/>
    <col min="22" max="22" width="19.140625" style="1" bestFit="1" customWidth="1"/>
    <col min="23" max="23" width="20" bestFit="1" customWidth="1"/>
    <col min="24" max="24" width="12" style="4" bestFit="1" customWidth="1"/>
    <col min="25" max="25" width="23.5703125" style="1" bestFit="1" customWidth="1"/>
    <col min="26" max="26" width="13.7109375" style="1" bestFit="1" customWidth="1"/>
    <col min="27" max="27" width="14.5703125" bestFit="1" customWidth="1"/>
    <col min="28" max="28" width="12" style="4" bestFit="1" customWidth="1"/>
    <col min="29" max="29" width="40" style="1" bestFit="1" customWidth="1"/>
    <col min="30" max="30" width="30" style="1" bestFit="1" customWidth="1"/>
    <col min="31" max="31" width="30.85546875" bestFit="1" customWidth="1"/>
    <col min="32" max="32" width="12" style="4" bestFit="1" customWidth="1"/>
    <col min="33" max="33" width="32.28515625" style="1" bestFit="1" customWidth="1"/>
    <col min="34" max="34" width="15.140625" style="1" bestFit="1" customWidth="1"/>
    <col min="35" max="35" width="16" bestFit="1" customWidth="1"/>
    <col min="36" max="36" width="12" style="4" bestFit="1" customWidth="1"/>
    <col min="37" max="37" width="31.42578125" style="1" bestFit="1" customWidth="1"/>
    <col min="38" max="38" width="23.140625" style="1" bestFit="1" customWidth="1"/>
    <col min="39" max="39" width="24" bestFit="1" customWidth="1"/>
    <col min="40" max="40" width="12" style="4" bestFit="1" customWidth="1"/>
    <col min="41" max="41" width="32" style="1" bestFit="1" customWidth="1"/>
    <col min="42" max="42" width="21.42578125" style="1" bestFit="1" customWidth="1"/>
    <col min="43" max="43" width="22.28515625" bestFit="1" customWidth="1"/>
    <col min="44" max="44" width="12" style="4" bestFit="1" customWidth="1"/>
    <col min="45" max="45" width="9.42578125" style="1" bestFit="1" customWidth="1"/>
    <col min="46" max="46" width="14.7109375" style="1" bestFit="1" customWidth="1"/>
    <col min="47" max="47" width="15.5703125" bestFit="1" customWidth="1"/>
    <col min="48" max="48" width="12" style="4" bestFit="1" customWidth="1"/>
    <col min="49" max="49" width="25.5703125" style="1" bestFit="1" customWidth="1"/>
    <col min="50" max="50" width="20.85546875" style="1" bestFit="1" customWidth="1"/>
    <col min="51" max="51" width="21.85546875" bestFit="1" customWidth="1"/>
    <col min="52" max="52" width="21.85546875" style="1" bestFit="1" customWidth="1"/>
    <col min="53" max="53" width="23.5703125" style="4" bestFit="1" customWidth="1"/>
    <col min="54" max="54" width="12" style="4" bestFit="1" customWidth="1"/>
    <col min="55" max="55" width="41.7109375" style="1" bestFit="1" customWidth="1"/>
    <col min="56" max="56" width="37.140625" style="1" bestFit="1" customWidth="1"/>
    <col min="57" max="57" width="38.5703125" bestFit="1" customWidth="1"/>
    <col min="58" max="58" width="12" style="4" bestFit="1" customWidth="1"/>
    <col min="59" max="59" width="47.28515625" style="1" bestFit="1" customWidth="1"/>
    <col min="60" max="60" width="28.5703125" style="1" bestFit="1" customWidth="1"/>
    <col min="61" max="61" width="29.42578125" bestFit="1" customWidth="1"/>
    <col min="62" max="62" width="21.5703125" style="5" bestFit="1" customWidth="1"/>
    <col min="63" max="63" width="12" style="4" bestFit="1" customWidth="1"/>
    <col min="64" max="64" width="31.85546875" style="4" bestFit="1" customWidth="1"/>
  </cols>
  <sheetData>
    <row r="1" spans="1:64" x14ac:dyDescent="0.25">
      <c r="A1" s="1" t="s">
        <v>29</v>
      </c>
      <c r="B1" s="1" t="s">
        <v>28</v>
      </c>
      <c r="C1" s="1" t="s">
        <v>30</v>
      </c>
      <c r="D1" s="1" t="s">
        <v>66</v>
      </c>
      <c r="E1" s="1" t="s">
        <v>104</v>
      </c>
      <c r="F1" t="s">
        <v>99</v>
      </c>
      <c r="G1" s="4" t="s">
        <v>67</v>
      </c>
      <c r="H1" s="1" t="s">
        <v>2</v>
      </c>
      <c r="I1" s="1" t="s">
        <v>105</v>
      </c>
      <c r="J1" t="s">
        <v>68</v>
      </c>
      <c r="K1" s="4" t="s">
        <v>3</v>
      </c>
      <c r="L1" s="1" t="s">
        <v>69</v>
      </c>
      <c r="M1" s="1" t="s">
        <v>103</v>
      </c>
      <c r="N1" t="s">
        <v>70</v>
      </c>
      <c r="O1" s="4" t="s">
        <v>4</v>
      </c>
      <c r="P1" s="4" t="s">
        <v>71</v>
      </c>
      <c r="Q1" s="1" t="s">
        <v>72</v>
      </c>
      <c r="R1" s="1" t="s">
        <v>106</v>
      </c>
      <c r="S1" t="s">
        <v>73</v>
      </c>
      <c r="T1" s="4" t="s">
        <v>5</v>
      </c>
      <c r="U1" s="1" t="s">
        <v>74</v>
      </c>
      <c r="V1" s="1" t="s">
        <v>107</v>
      </c>
      <c r="W1" t="s">
        <v>75</v>
      </c>
      <c r="X1" s="4" t="s">
        <v>6</v>
      </c>
      <c r="Y1" s="1" t="s">
        <v>76</v>
      </c>
      <c r="Z1" s="1" t="s">
        <v>108</v>
      </c>
      <c r="AA1" t="s">
        <v>77</v>
      </c>
      <c r="AB1" s="4" t="s">
        <v>7</v>
      </c>
      <c r="AC1" s="1" t="s">
        <v>78</v>
      </c>
      <c r="AD1" s="1" t="s">
        <v>109</v>
      </c>
      <c r="AE1" t="s">
        <v>79</v>
      </c>
      <c r="AF1" s="4" t="s">
        <v>8</v>
      </c>
      <c r="AG1" s="1" t="s">
        <v>80</v>
      </c>
      <c r="AH1" s="1" t="s">
        <v>110</v>
      </c>
      <c r="AI1" t="s">
        <v>81</v>
      </c>
      <c r="AJ1" s="4" t="s">
        <v>9</v>
      </c>
      <c r="AK1" s="1" t="s">
        <v>82</v>
      </c>
      <c r="AL1" s="1" t="s">
        <v>111</v>
      </c>
      <c r="AM1" t="s">
        <v>83</v>
      </c>
      <c r="AN1" s="4" t="s">
        <v>10</v>
      </c>
      <c r="AO1" s="1" t="s">
        <v>84</v>
      </c>
      <c r="AP1" s="1" t="s">
        <v>112</v>
      </c>
      <c r="AQ1" t="s">
        <v>85</v>
      </c>
      <c r="AR1" s="4" t="s">
        <v>11</v>
      </c>
      <c r="AS1" s="1" t="s">
        <v>86</v>
      </c>
      <c r="AT1" s="1" t="s">
        <v>113</v>
      </c>
      <c r="AU1" t="s">
        <v>87</v>
      </c>
      <c r="AV1" s="4" t="s">
        <v>12</v>
      </c>
      <c r="AW1" s="1" t="s">
        <v>88</v>
      </c>
      <c r="AX1" s="1" t="s">
        <v>114</v>
      </c>
      <c r="AY1" t="s">
        <v>89</v>
      </c>
      <c r="AZ1" s="1" t="s">
        <v>23</v>
      </c>
      <c r="BA1" s="4" t="s">
        <v>90</v>
      </c>
      <c r="BB1" s="4" t="s">
        <v>13</v>
      </c>
      <c r="BC1" s="1" t="s">
        <v>91</v>
      </c>
      <c r="BD1" s="1" t="s">
        <v>115</v>
      </c>
      <c r="BE1" t="s">
        <v>92</v>
      </c>
      <c r="BF1" s="4" t="s">
        <v>14</v>
      </c>
      <c r="BG1" s="1" t="s">
        <v>93</v>
      </c>
      <c r="BH1" s="1" t="s">
        <v>116</v>
      </c>
      <c r="BI1" t="s">
        <v>62</v>
      </c>
      <c r="BJ1" s="5" t="s">
        <v>63</v>
      </c>
      <c r="BK1" s="4" t="s">
        <v>15</v>
      </c>
      <c r="BL1" s="4" t="s">
        <v>64</v>
      </c>
    </row>
    <row r="2" spans="1:64" x14ac:dyDescent="0.25">
      <c r="A2" s="1" t="s">
        <v>0</v>
      </c>
      <c r="B2" s="1" t="s">
        <v>16</v>
      </c>
      <c r="C2" s="1">
        <v>0.08</v>
      </c>
      <c r="D2" s="1">
        <v>0.37773679999999998</v>
      </c>
      <c r="E2" s="1">
        <v>12.5</v>
      </c>
      <c r="F2">
        <v>20</v>
      </c>
      <c r="G2" s="4">
        <f>D2/E2*F2</f>
        <v>0.60437887999999995</v>
      </c>
      <c r="H2" s="1">
        <v>28</v>
      </c>
      <c r="I2" s="1">
        <v>5100</v>
      </c>
      <c r="J2">
        <v>2.5</v>
      </c>
      <c r="K2" s="4">
        <f t="shared" ref="K2:K10" si="0">H2/I2*J2</f>
        <v>1.3725490196078431E-2</v>
      </c>
      <c r="L2" s="1">
        <v>142</v>
      </c>
      <c r="M2" s="1">
        <v>354</v>
      </c>
      <c r="N2">
        <v>2.5</v>
      </c>
      <c r="O2" s="4">
        <f t="shared" ref="O2:O10" si="1">L2/M2*N2</f>
        <v>1.0028248587570623</v>
      </c>
      <c r="P2" s="4">
        <f t="shared" ref="P2:P10" si="2">G2+K2+O2</f>
        <v>1.6209292289531407</v>
      </c>
      <c r="Q2" s="1">
        <v>94</v>
      </c>
      <c r="R2" s="1">
        <v>10</v>
      </c>
      <c r="S2">
        <v>1</v>
      </c>
      <c r="T2" s="4">
        <f t="shared" ref="T2:T10" si="3">IF(Q2=0,0,R2/Q2*S2)</f>
        <v>0.10638297872340426</v>
      </c>
      <c r="U2" s="1">
        <v>350</v>
      </c>
      <c r="V2" s="1">
        <v>8</v>
      </c>
      <c r="W2">
        <v>1</v>
      </c>
      <c r="X2" s="4">
        <f t="shared" ref="X2:X10" si="4">IF(U2=0,0,V2/U2*W2)</f>
        <v>2.2857142857142857E-2</v>
      </c>
      <c r="Y2" s="1">
        <v>19</v>
      </c>
      <c r="Z2" s="1">
        <v>2.1000000000000001E-4</v>
      </c>
      <c r="AA2">
        <v>30</v>
      </c>
      <c r="AB2" s="4">
        <f t="shared" ref="AB2:AB10" si="5">IF(Y2=0,0,Z2/Y2*AA2)</f>
        <v>3.3157894736842103E-4</v>
      </c>
      <c r="AC2" s="1">
        <v>22</v>
      </c>
      <c r="AD2" s="1">
        <v>1.4999999999999999E-4</v>
      </c>
      <c r="AE2">
        <v>30</v>
      </c>
      <c r="AF2" s="4">
        <f t="shared" ref="AF2:AF10" si="6">IF(AC2=0,0,AD2/AC2*AE2)</f>
        <v>2.0454545454545451E-4</v>
      </c>
      <c r="AG2" s="1">
        <v>9.9000000000000005E-2</v>
      </c>
      <c r="AH2" s="1">
        <v>2.0000000000000002E-5</v>
      </c>
      <c r="AI2">
        <v>3</v>
      </c>
      <c r="AJ2" s="4">
        <f t="shared" ref="AJ2:AJ10" si="7">IF(AG2=0,0,AH2/AG2*AI2)</f>
        <v>6.0606060606060606E-4</v>
      </c>
      <c r="AK2" s="1">
        <v>5.8999999999999997E-2</v>
      </c>
      <c r="AL2" s="1">
        <v>3.5E-4</v>
      </c>
      <c r="AM2">
        <v>3</v>
      </c>
      <c r="AN2" s="4">
        <f t="shared" ref="AN2:AN10" si="8">IF(AK2=0,0,AL2/AK2*AM2)</f>
        <v>1.7796610169491526E-2</v>
      </c>
      <c r="AO2" s="1">
        <v>168</v>
      </c>
      <c r="AP2" s="1">
        <v>1</v>
      </c>
      <c r="AQ2">
        <v>2</v>
      </c>
      <c r="AR2" s="4">
        <f t="shared" ref="AR2:AR10" si="9">IF(AO2=0,0,AP2/AO2*AQ2)</f>
        <v>1.1904761904761904E-2</v>
      </c>
      <c r="AS2" s="1">
        <v>100</v>
      </c>
      <c r="AT2" s="1">
        <v>1.4999999999999999E-2</v>
      </c>
      <c r="AU2">
        <v>100</v>
      </c>
      <c r="AV2" s="4">
        <f t="shared" ref="AV2:AV10" si="10">IF(AS2=0,0,AT2/AS2*AU2)</f>
        <v>1.4999999999999999E-2</v>
      </c>
      <c r="AW2" s="1">
        <v>0.65</v>
      </c>
      <c r="AX2" s="1">
        <v>1.4999999999999999E-4</v>
      </c>
      <c r="AY2">
        <v>3</v>
      </c>
      <c r="AZ2" s="1">
        <v>0</v>
      </c>
      <c r="BA2" s="4">
        <f>IF(OR(AZ2=0,AZ2=708),1,((1-(1/(EXP(7*(LN(2)/AZ2)))))/(7*(LN(2)/AZ2))))</f>
        <v>1</v>
      </c>
      <c r="BB2" s="4">
        <f t="shared" ref="BB2:BB10" si="11">IF(AW2=0,0,AX2/AW2*AY2*BA2)</f>
        <v>6.9230769230769216E-4</v>
      </c>
      <c r="BC2" s="1">
        <v>0.28999999999999998</v>
      </c>
      <c r="BD2" s="1">
        <v>1.4999999999999999E-4</v>
      </c>
      <c r="BE2">
        <v>3</v>
      </c>
      <c r="BF2" s="4">
        <f t="shared" ref="BF2:BF10" si="12">IF(BC2=0,0,BD2/BC2*BE2*BA2)</f>
        <v>1.5517241379310346E-3</v>
      </c>
      <c r="BG2" s="1">
        <v>0.75</v>
      </c>
      <c r="BH2" s="1">
        <v>0.8</v>
      </c>
      <c r="BI2">
        <v>2</v>
      </c>
      <c r="BJ2" s="5">
        <f>IF(OR(L2=0, L2 =708),1,(1-(1/(EXP(180*(LN(2)/L2)))))/(180*(LN(2)/L2)))</f>
        <v>0.66540708614630384</v>
      </c>
      <c r="BK2" s="4">
        <f t="shared" ref="BK2:BK10" si="13">IF(BG2=0,0,BH2/BG2*BI2*BJ2)</f>
        <v>1.4195351171121149</v>
      </c>
      <c r="BL2" s="4">
        <f t="shared" ref="BL2:BL10" si="14">BK2+BF2+BB2+AV2+AR2+AN2+AJ2+AF2+AB2+X2+T2</f>
        <v>1.5968628276051284</v>
      </c>
    </row>
    <row r="3" spans="1:64" x14ac:dyDescent="0.25">
      <c r="A3" s="1" t="s">
        <v>1</v>
      </c>
      <c r="B3" s="1" t="s">
        <v>16</v>
      </c>
      <c r="C3" s="1">
        <v>0.1875</v>
      </c>
      <c r="D3" s="1">
        <v>1.4259660000000001E-5</v>
      </c>
      <c r="E3" s="1">
        <v>12.5</v>
      </c>
      <c r="F3">
        <v>20</v>
      </c>
      <c r="G3" s="4">
        <f t="shared" ref="G3:G10" si="15">D3/E3*F3</f>
        <v>2.2815455999999998E-5</v>
      </c>
      <c r="H3" s="1">
        <v>431</v>
      </c>
      <c r="I3" s="1">
        <v>5100</v>
      </c>
      <c r="J3">
        <v>2.5</v>
      </c>
      <c r="K3" s="4">
        <f t="shared" si="0"/>
        <v>0.21127450980392154</v>
      </c>
      <c r="L3" s="1">
        <v>0.34</v>
      </c>
      <c r="M3" s="1">
        <v>354</v>
      </c>
      <c r="N3">
        <v>2.5</v>
      </c>
      <c r="O3" s="4">
        <f t="shared" si="1"/>
        <v>2.401129943502825E-3</v>
      </c>
      <c r="P3" s="4">
        <f t="shared" si="2"/>
        <v>0.21369845520342437</v>
      </c>
      <c r="Q3" s="1">
        <v>2000</v>
      </c>
      <c r="R3" s="1">
        <v>10</v>
      </c>
      <c r="S3">
        <v>1</v>
      </c>
      <c r="T3" s="4">
        <f t="shared" si="3"/>
        <v>5.0000000000000001E-3</v>
      </c>
      <c r="U3" s="1">
        <v>2000</v>
      </c>
      <c r="V3" s="1">
        <v>8</v>
      </c>
      <c r="W3">
        <v>1</v>
      </c>
      <c r="X3" s="4">
        <f t="shared" si="4"/>
        <v>4.0000000000000001E-3</v>
      </c>
      <c r="Y3" s="1">
        <v>2.1999999999999999E-2</v>
      </c>
      <c r="Z3" s="1">
        <v>2.1000000000000001E-4</v>
      </c>
      <c r="AA3">
        <v>30</v>
      </c>
      <c r="AB3" s="4">
        <f t="shared" si="5"/>
        <v>0.28636363636363638</v>
      </c>
      <c r="AC3" s="1">
        <v>1.0999999999999999E-2</v>
      </c>
      <c r="AD3" s="1">
        <v>1.4999999999999999E-4</v>
      </c>
      <c r="AE3">
        <v>30</v>
      </c>
      <c r="AF3" s="4">
        <f t="shared" si="6"/>
        <v>0.40909090909090906</v>
      </c>
      <c r="AG3" s="1">
        <v>5.3E-3</v>
      </c>
      <c r="AH3" s="1">
        <v>2.0000000000000002E-5</v>
      </c>
      <c r="AI3">
        <v>3</v>
      </c>
      <c r="AJ3" s="4">
        <f t="shared" si="7"/>
        <v>1.1320754716981133E-2</v>
      </c>
      <c r="AK3" s="1">
        <v>1.93</v>
      </c>
      <c r="AL3" s="1">
        <v>3.5E-4</v>
      </c>
      <c r="AM3">
        <v>3</v>
      </c>
      <c r="AN3" s="4">
        <f t="shared" si="8"/>
        <v>5.4404145077720212E-4</v>
      </c>
      <c r="AO3" s="1">
        <v>1000</v>
      </c>
      <c r="AP3" s="1">
        <v>1</v>
      </c>
      <c r="AQ3">
        <v>2</v>
      </c>
      <c r="AR3" s="4">
        <f t="shared" si="9"/>
        <v>2E-3</v>
      </c>
      <c r="AS3" s="1">
        <v>105</v>
      </c>
      <c r="AT3" s="1">
        <v>1.4999999999999999E-2</v>
      </c>
      <c r="AU3">
        <v>100</v>
      </c>
      <c r="AV3" s="4">
        <f t="shared" si="10"/>
        <v>1.4285714285714284E-2</v>
      </c>
      <c r="AW3" s="1">
        <v>8.0000000000000002E-3</v>
      </c>
      <c r="AX3" s="1">
        <v>1.4999999999999999E-4</v>
      </c>
      <c r="AY3">
        <v>3</v>
      </c>
      <c r="AZ3" s="1">
        <v>1.1000000000000001</v>
      </c>
      <c r="BA3" s="4">
        <f t="shared" ref="BA3:BA10" si="16">IF(OR(AZ3=0,AZ3=708),1,((1-(1/(EXP(7*(LN(2)/AZ3)))))/(7*(LN(2)/AZ3))))</f>
        <v>0.22395610948605441</v>
      </c>
      <c r="BB3" s="4">
        <f>IF(AW3=0,0,AX3/AW3*AY3*BA3)</f>
        <v>1.2597531158590559E-2</v>
      </c>
      <c r="BC3" s="1">
        <v>3.0000000000000001E-3</v>
      </c>
      <c r="BD3" s="1">
        <v>1.4999999999999999E-4</v>
      </c>
      <c r="BE3">
        <v>3</v>
      </c>
      <c r="BF3" s="4">
        <f t="shared" si="12"/>
        <v>3.3593416422908161E-2</v>
      </c>
      <c r="BG3" s="1">
        <v>3.5</v>
      </c>
      <c r="BH3" s="1">
        <v>0.8</v>
      </c>
      <c r="BI3">
        <v>2</v>
      </c>
      <c r="BJ3" s="5">
        <f t="shared" ref="BJ3:BJ10" si="17">IF(OR(L3=0, L3 =708),1,(1-(1/(EXP(180*(LN(2)/L3)))))/(180*(LN(2)/L3)))</f>
        <v>2.7250906327902645E-3</v>
      </c>
      <c r="BK3" s="4">
        <f t="shared" si="13"/>
        <v>1.2457557178469781E-3</v>
      </c>
      <c r="BL3" s="4">
        <f t="shared" si="14"/>
        <v>0.78004175920736374</v>
      </c>
    </row>
    <row r="4" spans="1:64" x14ac:dyDescent="0.25">
      <c r="A4" s="1" t="s">
        <v>17</v>
      </c>
      <c r="B4" s="1" t="s">
        <v>18</v>
      </c>
      <c r="C4" s="1">
        <v>0.48</v>
      </c>
      <c r="D4" s="1">
        <v>3.7850149644643702E-4</v>
      </c>
      <c r="E4" s="1">
        <v>12.5</v>
      </c>
      <c r="F4">
        <v>20</v>
      </c>
      <c r="G4" s="4">
        <f t="shared" si="15"/>
        <v>6.0560239431429932E-4</v>
      </c>
      <c r="H4" s="1">
        <v>0</v>
      </c>
      <c r="I4" s="1">
        <v>5100</v>
      </c>
      <c r="J4">
        <v>2.5</v>
      </c>
      <c r="K4" s="4">
        <f t="shared" si="0"/>
        <v>0</v>
      </c>
      <c r="L4" s="1">
        <f>((15.5+1.3)/2)</f>
        <v>8.4</v>
      </c>
      <c r="M4" s="1">
        <v>354</v>
      </c>
      <c r="N4">
        <v>2.5</v>
      </c>
      <c r="O4" s="4">
        <f t="shared" si="1"/>
        <v>5.9322033898305086E-2</v>
      </c>
      <c r="P4" s="4">
        <f t="shared" si="2"/>
        <v>5.9927636292619386E-2</v>
      </c>
      <c r="Q4" s="1">
        <v>49</v>
      </c>
      <c r="R4" s="1">
        <v>10</v>
      </c>
      <c r="S4">
        <v>1</v>
      </c>
      <c r="T4" s="4">
        <f t="shared" si="3"/>
        <v>0.20408163265306123</v>
      </c>
      <c r="U4" s="1">
        <v>444</v>
      </c>
      <c r="V4" s="1">
        <v>8</v>
      </c>
      <c r="W4">
        <v>1</v>
      </c>
      <c r="X4" s="4">
        <f t="shared" si="4"/>
        <v>1.8018018018018018E-2</v>
      </c>
      <c r="Y4" s="1">
        <v>24.5</v>
      </c>
      <c r="Z4" s="1">
        <v>2.1000000000000001E-4</v>
      </c>
      <c r="AA4">
        <v>30</v>
      </c>
      <c r="AB4" s="4">
        <f t="shared" si="5"/>
        <v>2.5714285714285715E-4</v>
      </c>
      <c r="AC4" s="1">
        <v>85.1</v>
      </c>
      <c r="AD4" s="1">
        <v>1.4999999999999999E-4</v>
      </c>
      <c r="AE4">
        <v>30</v>
      </c>
      <c r="AF4" s="4">
        <f t="shared" si="6"/>
        <v>5.2878965922444179E-5</v>
      </c>
      <c r="AG4" s="1">
        <v>60.6</v>
      </c>
      <c r="AH4" s="1">
        <v>2.0000000000000002E-5</v>
      </c>
      <c r="AI4">
        <v>3</v>
      </c>
      <c r="AJ4" s="4">
        <f t="shared" si="7"/>
        <v>9.9009900990099017E-7</v>
      </c>
      <c r="AK4" s="1">
        <v>95.4</v>
      </c>
      <c r="AL4" s="1">
        <v>3.5E-4</v>
      </c>
      <c r="AM4">
        <v>3</v>
      </c>
      <c r="AN4" s="4">
        <f t="shared" si="8"/>
        <v>1.1006289308176099E-5</v>
      </c>
      <c r="AO4" s="1">
        <v>105</v>
      </c>
      <c r="AP4" s="1">
        <v>1</v>
      </c>
      <c r="AQ4">
        <v>2</v>
      </c>
      <c r="AR4" s="4">
        <f t="shared" si="9"/>
        <v>1.9047619047619049E-2</v>
      </c>
      <c r="AS4" s="1">
        <f>((38.82+17.32)/2)</f>
        <v>28.07</v>
      </c>
      <c r="AT4" s="1">
        <v>1.4999999999999999E-2</v>
      </c>
      <c r="AU4">
        <v>100</v>
      </c>
      <c r="AV4" s="4">
        <f t="shared" si="10"/>
        <v>5.3437833986462416E-2</v>
      </c>
      <c r="AW4" s="1">
        <v>0</v>
      </c>
      <c r="AX4" s="1">
        <v>1.4999999999999999E-4</v>
      </c>
      <c r="AY4">
        <v>3</v>
      </c>
      <c r="AZ4" s="1">
        <v>8.5</v>
      </c>
      <c r="BA4" s="4">
        <f t="shared" si="16"/>
        <v>0.76195071327498143</v>
      </c>
      <c r="BB4" s="4">
        <f t="shared" si="11"/>
        <v>0</v>
      </c>
      <c r="BC4" s="1">
        <v>0.57999999999999996</v>
      </c>
      <c r="BD4" s="1">
        <v>1.4999999999999999E-4</v>
      </c>
      <c r="BE4">
        <v>3</v>
      </c>
      <c r="BF4" s="4">
        <f t="shared" si="12"/>
        <v>5.9116865685127876E-4</v>
      </c>
      <c r="BG4" s="1">
        <v>62.5</v>
      </c>
      <c r="BH4" s="1">
        <v>0.8</v>
      </c>
      <c r="BI4">
        <v>2</v>
      </c>
      <c r="BJ4" s="5">
        <f t="shared" si="17"/>
        <v>6.7325744722062847E-2</v>
      </c>
      <c r="BK4" s="4">
        <f t="shared" si="13"/>
        <v>1.723539064884809E-3</v>
      </c>
      <c r="BL4" s="4">
        <f t="shared" si="14"/>
        <v>0.2972218296382802</v>
      </c>
    </row>
    <row r="5" spans="1:64" x14ac:dyDescent="0.25">
      <c r="A5" s="1" t="s">
        <v>19</v>
      </c>
      <c r="B5" s="1" t="s">
        <v>27</v>
      </c>
      <c r="C5" s="1">
        <v>6.5000000000000002E-2</v>
      </c>
      <c r="D5" s="1">
        <v>0</v>
      </c>
      <c r="E5" s="1">
        <v>12.5</v>
      </c>
      <c r="F5">
        <v>20</v>
      </c>
      <c r="G5" s="4">
        <f t="shared" si="15"/>
        <v>0</v>
      </c>
      <c r="H5" s="1">
        <v>0</v>
      </c>
      <c r="I5" s="1">
        <v>5100</v>
      </c>
      <c r="J5">
        <v>2.5</v>
      </c>
      <c r="K5" s="4">
        <f t="shared" si="0"/>
        <v>0</v>
      </c>
      <c r="L5" s="1">
        <v>0</v>
      </c>
      <c r="M5" s="1">
        <v>354</v>
      </c>
      <c r="N5">
        <v>2.5</v>
      </c>
      <c r="O5" s="4">
        <f t="shared" si="1"/>
        <v>0</v>
      </c>
      <c r="P5" s="4">
        <f t="shared" si="2"/>
        <v>0</v>
      </c>
      <c r="Q5" s="1">
        <v>0</v>
      </c>
      <c r="R5" s="1">
        <v>10</v>
      </c>
      <c r="S5">
        <v>1</v>
      </c>
      <c r="T5" s="4">
        <f t="shared" si="3"/>
        <v>0</v>
      </c>
      <c r="U5" s="1">
        <v>0</v>
      </c>
      <c r="V5" s="1">
        <v>8</v>
      </c>
      <c r="W5">
        <v>1</v>
      </c>
      <c r="X5" s="4">
        <f t="shared" si="4"/>
        <v>0</v>
      </c>
      <c r="Y5" s="1">
        <v>0</v>
      </c>
      <c r="Z5" s="1">
        <v>2.1000000000000001E-4</v>
      </c>
      <c r="AA5">
        <v>30</v>
      </c>
      <c r="AB5" s="4">
        <f t="shared" si="5"/>
        <v>0</v>
      </c>
      <c r="AC5" s="1">
        <v>0</v>
      </c>
      <c r="AD5" s="1">
        <v>1.4999999999999999E-4</v>
      </c>
      <c r="AE5">
        <v>30</v>
      </c>
      <c r="AF5" s="4">
        <f t="shared" si="6"/>
        <v>0</v>
      </c>
      <c r="AG5" s="1">
        <v>0</v>
      </c>
      <c r="AH5" s="1">
        <v>2.0000000000000002E-5</v>
      </c>
      <c r="AI5">
        <v>3</v>
      </c>
      <c r="AJ5" s="4">
        <f t="shared" si="7"/>
        <v>0</v>
      </c>
      <c r="AK5" s="1">
        <v>0</v>
      </c>
      <c r="AL5" s="1">
        <v>3.5E-4</v>
      </c>
      <c r="AM5">
        <v>3</v>
      </c>
      <c r="AN5" s="4">
        <f t="shared" si="8"/>
        <v>0</v>
      </c>
      <c r="AO5" s="1">
        <v>0</v>
      </c>
      <c r="AP5" s="1">
        <v>1</v>
      </c>
      <c r="AQ5">
        <v>2</v>
      </c>
      <c r="AR5" s="4">
        <f t="shared" si="9"/>
        <v>0</v>
      </c>
      <c r="AS5" s="1">
        <v>0</v>
      </c>
      <c r="AT5" s="1">
        <v>1.4999999999999999E-2</v>
      </c>
      <c r="AU5">
        <v>100</v>
      </c>
      <c r="AV5" s="4">
        <f t="shared" si="10"/>
        <v>0</v>
      </c>
      <c r="AW5" s="1">
        <v>0</v>
      </c>
      <c r="AX5" s="1">
        <v>1.4999999999999999E-4</v>
      </c>
      <c r="AY5">
        <v>3</v>
      </c>
      <c r="AZ5" s="1">
        <v>0</v>
      </c>
      <c r="BA5" s="4">
        <f t="shared" si="16"/>
        <v>1</v>
      </c>
      <c r="BB5" s="4">
        <f t="shared" si="11"/>
        <v>0</v>
      </c>
      <c r="BC5" s="1">
        <v>0</v>
      </c>
      <c r="BD5" s="1">
        <v>1.4999999999999999E-4</v>
      </c>
      <c r="BE5">
        <v>3</v>
      </c>
      <c r="BF5" s="4">
        <f t="shared" si="12"/>
        <v>0</v>
      </c>
      <c r="BG5" s="1">
        <v>0</v>
      </c>
      <c r="BH5" s="1">
        <v>0.8</v>
      </c>
      <c r="BI5">
        <v>2</v>
      </c>
      <c r="BJ5" s="5">
        <f t="shared" si="17"/>
        <v>1</v>
      </c>
      <c r="BK5" s="4">
        <f t="shared" si="13"/>
        <v>0</v>
      </c>
      <c r="BL5" s="4">
        <f t="shared" si="14"/>
        <v>0</v>
      </c>
    </row>
    <row r="6" spans="1:64" x14ac:dyDescent="0.25">
      <c r="A6" s="1" t="s">
        <v>20</v>
      </c>
      <c r="B6" s="1" t="s">
        <v>27</v>
      </c>
      <c r="C6" s="1">
        <v>6.5699999999999995E-2</v>
      </c>
      <c r="D6" s="1">
        <v>0</v>
      </c>
      <c r="E6" s="1">
        <v>12.5</v>
      </c>
      <c r="F6">
        <v>20</v>
      </c>
      <c r="G6" s="4">
        <f t="shared" si="15"/>
        <v>0</v>
      </c>
      <c r="H6" s="1">
        <v>303.38909999999998</v>
      </c>
      <c r="I6" s="1">
        <v>5100</v>
      </c>
      <c r="J6">
        <v>2.5</v>
      </c>
      <c r="K6" s="4">
        <f t="shared" si="0"/>
        <v>0.14872014705882353</v>
      </c>
      <c r="L6" s="1">
        <v>1.5</v>
      </c>
      <c r="M6" s="1">
        <v>354</v>
      </c>
      <c r="N6">
        <v>2.5</v>
      </c>
      <c r="O6" s="4">
        <f t="shared" si="1"/>
        <v>1.059322033898305E-2</v>
      </c>
      <c r="P6" s="4">
        <f t="shared" si="2"/>
        <v>0.15931336739780658</v>
      </c>
      <c r="Q6" s="1">
        <v>0</v>
      </c>
      <c r="R6" s="1">
        <v>10</v>
      </c>
      <c r="S6">
        <v>1</v>
      </c>
      <c r="T6" s="4">
        <f t="shared" si="3"/>
        <v>0</v>
      </c>
      <c r="U6" s="1">
        <v>6400</v>
      </c>
      <c r="V6" s="1">
        <v>8</v>
      </c>
      <c r="W6">
        <v>1</v>
      </c>
      <c r="X6" s="4">
        <f t="shared" si="4"/>
        <v>1.25E-3</v>
      </c>
      <c r="Y6" s="1">
        <v>318</v>
      </c>
      <c r="Z6" s="1">
        <v>2.1000000000000001E-4</v>
      </c>
      <c r="AA6">
        <v>30</v>
      </c>
      <c r="AB6" s="4">
        <f t="shared" si="5"/>
        <v>1.9811320754716984E-5</v>
      </c>
      <c r="AC6" s="1">
        <v>86.7</v>
      </c>
      <c r="AD6" s="1">
        <v>1.4999999999999999E-4</v>
      </c>
      <c r="AE6">
        <v>30</v>
      </c>
      <c r="AF6" s="4">
        <f t="shared" si="6"/>
        <v>5.1903114186851205E-5</v>
      </c>
      <c r="AG6" s="1">
        <v>0</v>
      </c>
      <c r="AH6" s="1">
        <v>2.0000000000000002E-5</v>
      </c>
      <c r="AI6">
        <v>3</v>
      </c>
      <c r="AJ6" s="4">
        <f t="shared" si="7"/>
        <v>0</v>
      </c>
      <c r="AK6" s="1">
        <v>0</v>
      </c>
      <c r="AL6" s="1">
        <v>3.5E-4</v>
      </c>
      <c r="AM6">
        <v>3</v>
      </c>
      <c r="AN6" s="4">
        <f t="shared" si="8"/>
        <v>0</v>
      </c>
      <c r="AO6" s="1">
        <v>1000</v>
      </c>
      <c r="AP6" s="1">
        <v>1</v>
      </c>
      <c r="AQ6">
        <v>2</v>
      </c>
      <c r="AR6" s="4">
        <f t="shared" si="9"/>
        <v>2E-3</v>
      </c>
      <c r="AS6" s="1">
        <v>0</v>
      </c>
      <c r="AT6" s="1">
        <v>1.4999999999999999E-2</v>
      </c>
      <c r="AU6">
        <v>100</v>
      </c>
      <c r="AV6" s="4">
        <f t="shared" si="10"/>
        <v>0</v>
      </c>
      <c r="AW6" s="1">
        <v>0</v>
      </c>
      <c r="AX6" s="1">
        <v>1.4999999999999999E-4</v>
      </c>
      <c r="AY6">
        <v>3</v>
      </c>
      <c r="AZ6" s="1">
        <v>0</v>
      </c>
      <c r="BA6" s="4">
        <f t="shared" si="16"/>
        <v>1</v>
      </c>
      <c r="BB6" s="4">
        <f t="shared" si="11"/>
        <v>0</v>
      </c>
      <c r="BC6" s="1">
        <v>0</v>
      </c>
      <c r="BD6" s="1">
        <v>1.4999999999999999E-4</v>
      </c>
      <c r="BE6">
        <v>3</v>
      </c>
      <c r="BF6" s="4">
        <f t="shared" si="12"/>
        <v>0</v>
      </c>
      <c r="BG6" s="1">
        <v>0</v>
      </c>
      <c r="BH6" s="1">
        <v>0.8</v>
      </c>
      <c r="BI6">
        <v>2</v>
      </c>
      <c r="BJ6" s="5">
        <f t="shared" si="17"/>
        <v>1.2022458674074695E-2</v>
      </c>
      <c r="BK6" s="4">
        <f t="shared" si="13"/>
        <v>0</v>
      </c>
      <c r="BL6" s="4">
        <f t="shared" si="14"/>
        <v>3.3217144349415679E-3</v>
      </c>
    </row>
    <row r="7" spans="1:64" x14ac:dyDescent="0.25">
      <c r="A7" s="1" t="s">
        <v>21</v>
      </c>
      <c r="B7" s="1" t="s">
        <v>27</v>
      </c>
      <c r="C7" s="1">
        <v>4.3799999999999999E-2</v>
      </c>
      <c r="D7" s="1">
        <v>3.7696840000000001E-3</v>
      </c>
      <c r="E7" s="1">
        <v>12.5</v>
      </c>
      <c r="F7">
        <v>20</v>
      </c>
      <c r="G7" s="4">
        <f t="shared" si="15"/>
        <v>6.0314944000000002E-3</v>
      </c>
      <c r="H7" s="1">
        <v>15</v>
      </c>
      <c r="I7" s="1">
        <v>5100</v>
      </c>
      <c r="J7">
        <v>2.5</v>
      </c>
      <c r="K7" s="4">
        <f t="shared" si="0"/>
        <v>7.3529411764705881E-3</v>
      </c>
      <c r="L7" s="1">
        <v>4</v>
      </c>
      <c r="M7" s="1">
        <v>354</v>
      </c>
      <c r="N7">
        <v>2.5</v>
      </c>
      <c r="O7" s="4">
        <f t="shared" si="1"/>
        <v>2.8248587570621469E-2</v>
      </c>
      <c r="P7" s="4">
        <f t="shared" si="2"/>
        <v>4.1633023147092059E-2</v>
      </c>
      <c r="Q7" s="1">
        <v>1373</v>
      </c>
      <c r="R7" s="1">
        <v>10</v>
      </c>
      <c r="S7">
        <v>1</v>
      </c>
      <c r="T7" s="4">
        <f t="shared" si="3"/>
        <v>7.2833211944646759E-3</v>
      </c>
      <c r="U7" s="1">
        <v>1581</v>
      </c>
      <c r="V7" s="1">
        <v>8</v>
      </c>
      <c r="W7">
        <v>1</v>
      </c>
      <c r="X7" s="4">
        <f>IF(U7=0,0,V7/U7*W7)</f>
        <v>5.0600885515496522E-3</v>
      </c>
      <c r="Y7" s="1">
        <v>100</v>
      </c>
      <c r="Z7" s="1">
        <v>2.1000000000000001E-4</v>
      </c>
      <c r="AA7">
        <v>30</v>
      </c>
      <c r="AB7" s="4">
        <f t="shared" si="5"/>
        <v>6.3000000000000013E-5</v>
      </c>
      <c r="AC7" s="1">
        <v>41</v>
      </c>
      <c r="AD7" s="1">
        <v>1.4999999999999999E-4</v>
      </c>
      <c r="AE7">
        <v>30</v>
      </c>
      <c r="AF7" s="4">
        <f t="shared" si="6"/>
        <v>1.097560975609756E-4</v>
      </c>
      <c r="AG7" s="1">
        <v>1.8</v>
      </c>
      <c r="AH7" s="1">
        <v>2.0000000000000002E-5</v>
      </c>
      <c r="AI7">
        <v>3</v>
      </c>
      <c r="AJ7" s="4">
        <f t="shared" si="7"/>
        <v>3.3333333333333335E-5</v>
      </c>
      <c r="AK7" s="1">
        <v>0.45</v>
      </c>
      <c r="AL7" s="1">
        <v>3.5E-4</v>
      </c>
      <c r="AM7">
        <v>3</v>
      </c>
      <c r="AN7" s="4">
        <f t="shared" si="8"/>
        <v>2.3333333333333331E-3</v>
      </c>
      <c r="AO7" s="1">
        <v>1000</v>
      </c>
      <c r="AP7" s="1">
        <v>1</v>
      </c>
      <c r="AQ7">
        <v>2</v>
      </c>
      <c r="AR7" s="4">
        <f t="shared" si="9"/>
        <v>2E-3</v>
      </c>
      <c r="AS7" s="1">
        <v>100</v>
      </c>
      <c r="AT7" s="1">
        <v>1.4999999999999999E-2</v>
      </c>
      <c r="AU7">
        <v>100</v>
      </c>
      <c r="AV7" s="4">
        <f t="shared" si="10"/>
        <v>1.4999999999999999E-2</v>
      </c>
      <c r="AW7" s="1">
        <v>180</v>
      </c>
      <c r="AX7" s="1">
        <v>1.4999999999999999E-4</v>
      </c>
      <c r="AY7">
        <v>3</v>
      </c>
      <c r="AZ7" s="1">
        <v>40</v>
      </c>
      <c r="BA7" s="4">
        <f t="shared" si="16"/>
        <v>0.94172933542552906</v>
      </c>
      <c r="BB7" s="4">
        <f>IF(AW7=0,0,AX7/AW7*AY7*BA7)</f>
        <v>2.3543233385638226E-6</v>
      </c>
      <c r="BC7" s="1">
        <v>97</v>
      </c>
      <c r="BD7" s="1">
        <v>1.4999999999999999E-4</v>
      </c>
      <c r="BE7">
        <v>3</v>
      </c>
      <c r="BF7" s="4">
        <f t="shared" si="12"/>
        <v>4.3688474323864746E-6</v>
      </c>
      <c r="BG7" s="1">
        <v>0</v>
      </c>
      <c r="BH7" s="1">
        <v>0.8</v>
      </c>
      <c r="BI7">
        <v>2</v>
      </c>
      <c r="BJ7" s="5">
        <f t="shared" si="17"/>
        <v>3.2059889797531611E-2</v>
      </c>
      <c r="BK7" s="4">
        <f t="shared" si="13"/>
        <v>0</v>
      </c>
      <c r="BL7" s="4">
        <f t="shared" si="14"/>
        <v>3.188955568101292E-2</v>
      </c>
    </row>
    <row r="8" spans="1:64" x14ac:dyDescent="0.25">
      <c r="A8" s="1" t="s">
        <v>22</v>
      </c>
      <c r="B8" s="1" t="s">
        <v>27</v>
      </c>
      <c r="C8" s="1">
        <v>0.219</v>
      </c>
      <c r="D8" s="1">
        <v>0.223556</v>
      </c>
      <c r="E8" s="1">
        <v>12.5</v>
      </c>
      <c r="F8">
        <v>20</v>
      </c>
      <c r="G8" s="4">
        <f t="shared" si="15"/>
        <v>0.35768960000000005</v>
      </c>
      <c r="H8" s="1">
        <v>1</v>
      </c>
      <c r="I8" s="1">
        <v>5100</v>
      </c>
      <c r="J8">
        <v>2.5</v>
      </c>
      <c r="K8" s="4">
        <f t="shared" si="0"/>
        <v>4.9019607843137254E-4</v>
      </c>
      <c r="L8" s="1">
        <v>24</v>
      </c>
      <c r="M8" s="1">
        <v>354</v>
      </c>
      <c r="N8">
        <v>2.5</v>
      </c>
      <c r="O8" s="4">
        <f t="shared" si="1"/>
        <v>0.16949152542372881</v>
      </c>
      <c r="P8" s="4">
        <f t="shared" si="2"/>
        <v>0.52767132150216023</v>
      </c>
      <c r="Q8" s="1">
        <v>234</v>
      </c>
      <c r="R8" s="1">
        <v>10</v>
      </c>
      <c r="S8">
        <v>1</v>
      </c>
      <c r="T8" s="4">
        <f t="shared" si="3"/>
        <v>4.2735042735042736E-2</v>
      </c>
      <c r="U8" s="1">
        <v>962</v>
      </c>
      <c r="V8" s="1">
        <v>8</v>
      </c>
      <c r="W8">
        <v>1</v>
      </c>
      <c r="X8" s="4">
        <f t="shared" si="4"/>
        <v>8.3160083160083165E-3</v>
      </c>
      <c r="Y8" s="1">
        <v>72</v>
      </c>
      <c r="Z8" s="1">
        <v>2.1000000000000001E-4</v>
      </c>
      <c r="AA8">
        <v>30</v>
      </c>
      <c r="AB8" s="4">
        <f t="shared" si="5"/>
        <v>8.7500000000000013E-5</v>
      </c>
      <c r="AC8" s="1">
        <v>190</v>
      </c>
      <c r="AD8" s="1">
        <v>1.4999999999999999E-4</v>
      </c>
      <c r="AE8">
        <v>30</v>
      </c>
      <c r="AF8" s="4">
        <f t="shared" si="6"/>
        <v>2.3684210526315787E-5</v>
      </c>
      <c r="AG8" s="1">
        <v>79.8</v>
      </c>
      <c r="AH8" s="1">
        <v>2.0000000000000002E-5</v>
      </c>
      <c r="AI8">
        <v>3</v>
      </c>
      <c r="AJ8" s="4">
        <f t="shared" si="7"/>
        <v>7.5187969924812041E-7</v>
      </c>
      <c r="AK8" s="1">
        <v>0.152</v>
      </c>
      <c r="AL8" s="1">
        <v>3.5E-4</v>
      </c>
      <c r="AM8">
        <v>3</v>
      </c>
      <c r="AN8" s="4">
        <f t="shared" si="8"/>
        <v>6.9078947368421059E-3</v>
      </c>
      <c r="AO8" s="1">
        <v>325</v>
      </c>
      <c r="AP8" s="1">
        <v>1</v>
      </c>
      <c r="AQ8">
        <v>2</v>
      </c>
      <c r="AR8" s="4">
        <f t="shared" si="9"/>
        <v>6.1538461538461538E-3</v>
      </c>
      <c r="AS8" s="1">
        <v>200</v>
      </c>
      <c r="AT8" s="1">
        <v>1.4999999999999999E-2</v>
      </c>
      <c r="AU8">
        <v>100</v>
      </c>
      <c r="AV8" s="4">
        <f t="shared" si="10"/>
        <v>7.4999999999999997E-3</v>
      </c>
      <c r="AW8" s="1">
        <v>15</v>
      </c>
      <c r="AX8" s="1">
        <v>1.4999999999999999E-4</v>
      </c>
      <c r="AY8">
        <v>3</v>
      </c>
      <c r="AZ8" s="1">
        <v>13.5</v>
      </c>
      <c r="BA8" s="4">
        <f t="shared" si="16"/>
        <v>0.84002107129778525</v>
      </c>
      <c r="BB8" s="4">
        <f t="shared" si="11"/>
        <v>2.5200632138933554E-5</v>
      </c>
      <c r="BC8" s="1">
        <v>50</v>
      </c>
      <c r="BD8" s="1">
        <v>1.4999999999999999E-4</v>
      </c>
      <c r="BE8">
        <v>3</v>
      </c>
      <c r="BF8" s="4">
        <f t="shared" si="12"/>
        <v>7.5601896416800659E-6</v>
      </c>
      <c r="BG8" s="1">
        <v>0</v>
      </c>
      <c r="BH8" s="1">
        <v>0.8</v>
      </c>
      <c r="BI8">
        <v>2</v>
      </c>
      <c r="BJ8" s="5">
        <f t="shared" si="17"/>
        <v>0.19129669352832346</v>
      </c>
      <c r="BK8" s="4">
        <f t="shared" si="13"/>
        <v>0</v>
      </c>
      <c r="BL8" s="4">
        <f t="shared" si="14"/>
        <v>7.1757488853745485E-2</v>
      </c>
    </row>
    <row r="9" spans="1:64" x14ac:dyDescent="0.25">
      <c r="A9" s="1" t="s">
        <v>25</v>
      </c>
      <c r="B9" s="1" t="s">
        <v>26</v>
      </c>
      <c r="C9" s="1">
        <v>0.17499999999999999</v>
      </c>
      <c r="D9" s="1">
        <v>7.6447269999999998E-2</v>
      </c>
      <c r="E9" s="1">
        <v>12.5</v>
      </c>
      <c r="F9">
        <v>20</v>
      </c>
      <c r="G9" s="4">
        <f t="shared" si="15"/>
        <v>0.12231563200000001</v>
      </c>
      <c r="H9" s="1">
        <v>10</v>
      </c>
      <c r="I9" s="1">
        <v>5100</v>
      </c>
      <c r="J9">
        <v>2.5</v>
      </c>
      <c r="K9" s="4">
        <f t="shared" si="0"/>
        <v>4.9019607843137254E-3</v>
      </c>
      <c r="L9" s="1">
        <v>11.5</v>
      </c>
      <c r="M9" s="1">
        <v>354</v>
      </c>
      <c r="N9">
        <v>2.5</v>
      </c>
      <c r="O9" s="4">
        <f t="shared" si="1"/>
        <v>8.1214689265536724E-2</v>
      </c>
      <c r="P9" s="4">
        <f t="shared" si="2"/>
        <v>0.20843228204985048</v>
      </c>
      <c r="Q9" s="1">
        <v>164</v>
      </c>
      <c r="R9" s="1">
        <v>10</v>
      </c>
      <c r="S9">
        <v>1</v>
      </c>
      <c r="T9" s="4">
        <f t="shared" si="3"/>
        <v>6.097560975609756E-2</v>
      </c>
      <c r="U9" s="1">
        <v>322</v>
      </c>
      <c r="V9" s="1">
        <v>8</v>
      </c>
      <c r="W9">
        <v>1</v>
      </c>
      <c r="X9" s="4">
        <f t="shared" si="4"/>
        <v>2.4844720496894408E-2</v>
      </c>
      <c r="Y9" s="1">
        <v>74.599999999999994</v>
      </c>
      <c r="Z9" s="1">
        <v>2.1000000000000001E-4</v>
      </c>
      <c r="AA9">
        <v>30</v>
      </c>
      <c r="AB9" s="4">
        <f t="shared" si="5"/>
        <v>8.4450402144772133E-5</v>
      </c>
      <c r="AC9" s="1">
        <v>49</v>
      </c>
      <c r="AD9" s="1">
        <v>1.4999999999999999E-4</v>
      </c>
      <c r="AE9">
        <v>30</v>
      </c>
      <c r="AF9" s="4">
        <f t="shared" si="6"/>
        <v>9.1836734693877546E-5</v>
      </c>
      <c r="AG9" s="1">
        <v>0.02</v>
      </c>
      <c r="AH9" s="1">
        <v>2.0000000000000002E-5</v>
      </c>
      <c r="AI9">
        <v>3</v>
      </c>
      <c r="AJ9" s="4">
        <f t="shared" si="7"/>
        <v>3.0000000000000001E-3</v>
      </c>
      <c r="AK9" s="1">
        <v>8.0000000000000002E-3</v>
      </c>
      <c r="AL9" s="1">
        <v>3.5E-4</v>
      </c>
      <c r="AM9">
        <v>3</v>
      </c>
      <c r="AN9" s="4">
        <f t="shared" si="8"/>
        <v>0.13124999999999998</v>
      </c>
      <c r="AO9" s="1">
        <v>427</v>
      </c>
      <c r="AP9" s="1">
        <v>1</v>
      </c>
      <c r="AQ9">
        <v>2</v>
      </c>
      <c r="AR9" s="4">
        <f t="shared" si="9"/>
        <v>4.6838407494145199E-3</v>
      </c>
      <c r="AS9" s="1">
        <f>((200+166)/2)</f>
        <v>183</v>
      </c>
      <c r="AT9" s="1">
        <v>1.4999999999999999E-2</v>
      </c>
      <c r="AU9">
        <v>100</v>
      </c>
      <c r="AV9" s="4">
        <f t="shared" si="10"/>
        <v>8.1967213114754103E-3</v>
      </c>
      <c r="AW9" s="1">
        <v>5.6</v>
      </c>
      <c r="AX9" s="1">
        <v>1.4999999999999999E-4</v>
      </c>
      <c r="AY9">
        <v>3</v>
      </c>
      <c r="AZ9" s="1">
        <v>41</v>
      </c>
      <c r="BA9" s="4">
        <f t="shared" si="16"/>
        <v>0.94309559110538121</v>
      </c>
      <c r="BB9" s="4">
        <f t="shared" si="11"/>
        <v>7.5784467142396697E-5</v>
      </c>
      <c r="BC9" s="1">
        <v>0.32</v>
      </c>
      <c r="BD9" s="1">
        <v>1.4999999999999999E-4</v>
      </c>
      <c r="BE9">
        <v>3</v>
      </c>
      <c r="BF9" s="4">
        <f t="shared" si="12"/>
        <v>1.326228174991942E-3</v>
      </c>
      <c r="BG9" s="1">
        <v>5.25</v>
      </c>
      <c r="BH9" s="1">
        <v>0.8</v>
      </c>
      <c r="BI9">
        <v>2</v>
      </c>
      <c r="BJ9" s="5">
        <f t="shared" si="17"/>
        <v>9.2170393279194504E-2</v>
      </c>
      <c r="BK9" s="4">
        <f t="shared" si="13"/>
        <v>2.8090024618421184E-2</v>
      </c>
      <c r="BL9" s="4">
        <f t="shared" si="14"/>
        <v>0.26261921671127603</v>
      </c>
    </row>
    <row r="10" spans="1:64" x14ac:dyDescent="0.25">
      <c r="A10" s="1" t="s">
        <v>24</v>
      </c>
      <c r="B10" s="1" t="s">
        <v>26</v>
      </c>
      <c r="C10" s="1">
        <v>0.24</v>
      </c>
      <c r="D10" s="1">
        <v>9.9897159999999999E-2</v>
      </c>
      <c r="E10" s="1">
        <v>12.5</v>
      </c>
      <c r="F10">
        <v>20</v>
      </c>
      <c r="G10" s="4">
        <f t="shared" si="15"/>
        <v>0.15983545599999999</v>
      </c>
      <c r="H10" s="1">
        <v>71.400000000000006</v>
      </c>
      <c r="I10" s="1">
        <v>5100</v>
      </c>
      <c r="J10">
        <v>2.5</v>
      </c>
      <c r="K10" s="4">
        <f t="shared" si="0"/>
        <v>3.5000000000000003E-2</v>
      </c>
      <c r="L10" s="1">
        <f>((40+32)/2)</f>
        <v>36</v>
      </c>
      <c r="M10" s="1">
        <v>354</v>
      </c>
      <c r="N10">
        <v>2.5</v>
      </c>
      <c r="O10" s="4">
        <f t="shared" si="1"/>
        <v>0.25423728813559321</v>
      </c>
      <c r="P10" s="4">
        <f t="shared" si="2"/>
        <v>0.44907274413559317</v>
      </c>
      <c r="Q10" s="1">
        <v>1608</v>
      </c>
      <c r="R10" s="1">
        <v>10</v>
      </c>
      <c r="S10">
        <v>1</v>
      </c>
      <c r="T10" s="4">
        <f t="shared" si="3"/>
        <v>6.2189054726368162E-3</v>
      </c>
      <c r="U10" s="1">
        <v>598</v>
      </c>
      <c r="V10" s="1">
        <v>8</v>
      </c>
      <c r="W10">
        <v>1</v>
      </c>
      <c r="X10" s="4">
        <f t="shared" si="4"/>
        <v>1.3377926421404682E-2</v>
      </c>
      <c r="Y10" s="1">
        <v>2.13</v>
      </c>
      <c r="Z10" s="1">
        <v>2.1000000000000001E-4</v>
      </c>
      <c r="AA10">
        <v>30</v>
      </c>
      <c r="AB10" s="4">
        <f t="shared" si="5"/>
        <v>2.9577464788732395E-3</v>
      </c>
      <c r="AC10" s="1">
        <v>30.9</v>
      </c>
      <c r="AD10" s="1">
        <v>1.4999999999999999E-4</v>
      </c>
      <c r="AE10">
        <v>30</v>
      </c>
      <c r="AF10" s="4">
        <f t="shared" si="6"/>
        <v>1.4563106796116503E-4</v>
      </c>
      <c r="AG10" s="1">
        <v>2.0400000000000001E-3</v>
      </c>
      <c r="AH10" s="1">
        <v>2.0000000000000002E-5</v>
      </c>
      <c r="AI10">
        <v>3</v>
      </c>
      <c r="AJ10" s="4">
        <f t="shared" si="7"/>
        <v>2.9411764705882353E-2</v>
      </c>
      <c r="AK10" s="1">
        <v>2E-3</v>
      </c>
      <c r="AL10" s="1">
        <v>3.5E-4</v>
      </c>
      <c r="AM10">
        <v>3</v>
      </c>
      <c r="AN10" s="4">
        <f t="shared" si="8"/>
        <v>0.52499999999999991</v>
      </c>
      <c r="AO10" s="1">
        <v>219</v>
      </c>
      <c r="AP10" s="1">
        <v>1</v>
      </c>
      <c r="AQ10">
        <v>2</v>
      </c>
      <c r="AR10" s="4">
        <f t="shared" si="9"/>
        <v>9.1324200913242004E-3</v>
      </c>
      <c r="AS10" s="1">
        <v>170</v>
      </c>
      <c r="AT10" s="1">
        <v>1.4999999999999999E-2</v>
      </c>
      <c r="AU10">
        <v>100</v>
      </c>
      <c r="AV10" s="4">
        <f t="shared" si="10"/>
        <v>8.8235294117647058E-3</v>
      </c>
      <c r="AW10" s="1">
        <v>0.2</v>
      </c>
      <c r="AX10" s="1">
        <v>1.4999999999999999E-4</v>
      </c>
      <c r="AY10">
        <v>3</v>
      </c>
      <c r="AZ10" s="1">
        <v>54</v>
      </c>
      <c r="BA10" s="4">
        <f t="shared" si="16"/>
        <v>0.95638967918088802</v>
      </c>
      <c r="BB10" s="4">
        <f t="shared" si="11"/>
        <v>2.1518767781569981E-3</v>
      </c>
      <c r="BC10" s="1">
        <v>3.26</v>
      </c>
      <c r="BD10" s="1">
        <v>1.4999999999999999E-4</v>
      </c>
      <c r="BE10">
        <v>3</v>
      </c>
      <c r="BF10" s="4">
        <f t="shared" si="12"/>
        <v>1.3201698025503054E-4</v>
      </c>
      <c r="BG10" s="1">
        <v>4</v>
      </c>
      <c r="BH10" s="1">
        <v>0.8</v>
      </c>
      <c r="BI10">
        <v>2</v>
      </c>
      <c r="BJ10" s="5">
        <f t="shared" si="17"/>
        <v>0.27952216417223669</v>
      </c>
      <c r="BK10" s="4">
        <f t="shared" si="13"/>
        <v>0.11180886566889468</v>
      </c>
      <c r="BL10" s="4">
        <f t="shared" si="14"/>
        <v>0.70916068307715385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workbookViewId="0">
      <selection activeCell="J13" sqref="J13"/>
    </sheetView>
  </sheetViews>
  <sheetFormatPr defaultRowHeight="15" x14ac:dyDescent="0.25"/>
  <cols>
    <col min="1" max="1" width="7.85546875" style="1" bestFit="1" customWidth="1"/>
    <col min="2" max="2" width="11.5703125" style="1" bestFit="1" customWidth="1"/>
    <col min="3" max="3" width="14.5703125" style="1" bestFit="1" customWidth="1"/>
    <col min="4" max="4" width="19.85546875" style="1" bestFit="1" customWidth="1"/>
    <col min="5" max="5" width="8.28515625" style="1" bestFit="1" customWidth="1"/>
    <col min="7" max="7" width="12" style="4" bestFit="1" customWidth="1"/>
    <col min="8" max="8" width="19.5703125" style="1" bestFit="1" customWidth="1"/>
    <col min="9" max="10" width="14" style="1" bestFit="1" customWidth="1"/>
    <col min="11" max="11" width="24.7109375" style="1" bestFit="1" customWidth="1"/>
    <col min="12" max="12" width="14.140625" style="1" bestFit="1" customWidth="1"/>
    <col min="13" max="14" width="14" style="1" bestFit="1" customWidth="1"/>
    <col min="15" max="15" width="24.7109375" style="1" bestFit="1" customWidth="1"/>
    <col min="16" max="16" width="11.42578125" style="1" bestFit="1" customWidth="1"/>
    <col min="17" max="18" width="14" style="1" bestFit="1" customWidth="1"/>
    <col min="19" max="19" width="24.7109375" style="1" bestFit="1" customWidth="1"/>
    <col min="20" max="20" width="11.42578125" style="1" bestFit="1" customWidth="1"/>
    <col min="21" max="22" width="14" style="1" bestFit="1" customWidth="1"/>
    <col min="23" max="23" width="24.7109375" style="1" bestFit="1" customWidth="1"/>
    <col min="24" max="24" width="17.7109375" style="4" bestFit="1" customWidth="1"/>
    <col min="25" max="25" width="12" style="4" bestFit="1" customWidth="1"/>
    <col min="27" max="27" width="12.5703125" style="4" bestFit="1" customWidth="1"/>
    <col min="29" max="29" width="15.5703125" style="1" bestFit="1" customWidth="1"/>
    <col min="30" max="30" width="14.7109375" style="1" bestFit="1" customWidth="1"/>
    <col min="31" max="31" width="12.7109375" style="4" bestFit="1" customWidth="1"/>
    <col min="32" max="32" width="18.85546875" style="4" bestFit="1" customWidth="1"/>
  </cols>
  <sheetData>
    <row r="1" spans="1:32" x14ac:dyDescent="0.25">
      <c r="A1" s="1" t="s">
        <v>28</v>
      </c>
      <c r="B1" s="1" t="s">
        <v>31</v>
      </c>
      <c r="C1" s="1" t="s">
        <v>45</v>
      </c>
      <c r="D1" s="1" t="s">
        <v>203</v>
      </c>
      <c r="E1" s="1" t="s">
        <v>48</v>
      </c>
      <c r="G1" s="4" t="s">
        <v>49</v>
      </c>
      <c r="H1" s="1" t="s">
        <v>32</v>
      </c>
      <c r="I1" s="1" t="s">
        <v>50</v>
      </c>
      <c r="J1" s="1" t="s">
        <v>51</v>
      </c>
      <c r="K1" s="1" t="s">
        <v>33</v>
      </c>
      <c r="L1" s="1" t="s">
        <v>34</v>
      </c>
      <c r="M1" s="1" t="s">
        <v>52</v>
      </c>
      <c r="N1" s="1" t="s">
        <v>53</v>
      </c>
      <c r="O1" s="1" t="s">
        <v>35</v>
      </c>
      <c r="P1" s="1" t="s">
        <v>36</v>
      </c>
      <c r="Q1" s="1" t="s">
        <v>54</v>
      </c>
      <c r="R1" s="1" t="s">
        <v>55</v>
      </c>
      <c r="S1" s="1" t="s">
        <v>37</v>
      </c>
      <c r="T1" s="1" t="s">
        <v>38</v>
      </c>
      <c r="U1" s="1" t="s">
        <v>56</v>
      </c>
      <c r="V1" s="1" t="s">
        <v>57</v>
      </c>
      <c r="W1" s="1" t="s">
        <v>39</v>
      </c>
      <c r="X1" s="4" t="s">
        <v>47</v>
      </c>
      <c r="Y1" s="4" t="s">
        <v>46</v>
      </c>
      <c r="AA1" s="4" t="s">
        <v>58</v>
      </c>
      <c r="AC1" s="1" t="s">
        <v>59</v>
      </c>
      <c r="AD1" s="1" t="s">
        <v>60</v>
      </c>
      <c r="AE1" s="4" t="s">
        <v>65</v>
      </c>
      <c r="AF1" s="4" t="s">
        <v>61</v>
      </c>
    </row>
    <row r="2" spans="1:32" x14ac:dyDescent="0.25">
      <c r="A2" s="1" t="s">
        <v>16</v>
      </c>
      <c r="B2" s="1" t="s">
        <v>40</v>
      </c>
      <c r="C2" s="1">
        <v>150</v>
      </c>
      <c r="D2" s="1">
        <v>350</v>
      </c>
      <c r="E2" s="1">
        <v>1.5</v>
      </c>
      <c r="G2" s="4">
        <f t="shared" ref="G2:G65" si="0">C2/D2*E2</f>
        <v>0.64285714285714279</v>
      </c>
      <c r="H2" s="1" t="s">
        <v>0</v>
      </c>
      <c r="I2" s="1">
        <v>1.596955135297436</v>
      </c>
      <c r="J2" s="1">
        <v>1.6209292289531407</v>
      </c>
      <c r="K2" s="1">
        <v>0.08</v>
      </c>
      <c r="L2" s="1" t="s">
        <v>1</v>
      </c>
      <c r="M2" s="1">
        <v>0.78172143002850925</v>
      </c>
      <c r="N2" s="1">
        <v>0.21369845520342437</v>
      </c>
      <c r="O2" s="1">
        <v>0.1875</v>
      </c>
      <c r="X2" s="4">
        <f>I2*K2+M2*O2+Q2*S2+U2*W2</f>
        <v>0.27432917895414033</v>
      </c>
      <c r="Y2" s="4">
        <f t="shared" ref="Y2:Y65" si="1">W2*V2+S2*R2+O2*N2+K2*J2</f>
        <v>0.16974279866689332</v>
      </c>
      <c r="AA2" s="4">
        <f t="shared" ref="AA2:AA65" si="2">G2+X2+Y2</f>
        <v>1.0869291204781764</v>
      </c>
      <c r="AC2" s="1">
        <v>0.4</v>
      </c>
      <c r="AD2" s="1">
        <v>0.8</v>
      </c>
      <c r="AE2" s="4">
        <f t="shared" ref="AE2:AE65" si="3">AC2/AD2</f>
        <v>0.5</v>
      </c>
      <c r="AF2" s="4">
        <f t="shared" ref="AF2:AF65" si="4">AA2*AE2</f>
        <v>0.54346456023908818</v>
      </c>
    </row>
    <row r="3" spans="1:32" x14ac:dyDescent="0.25">
      <c r="A3" s="1" t="s">
        <v>41</v>
      </c>
      <c r="B3" s="1" t="s">
        <v>42</v>
      </c>
      <c r="C3" s="1">
        <v>25</v>
      </c>
      <c r="D3" s="1">
        <v>350</v>
      </c>
      <c r="E3" s="1">
        <v>1.5</v>
      </c>
      <c r="G3" s="4">
        <f t="shared" si="0"/>
        <v>0.10714285714285714</v>
      </c>
      <c r="H3" s="1" t="s">
        <v>17</v>
      </c>
      <c r="I3" s="1">
        <v>0.2972218296382802</v>
      </c>
      <c r="J3" s="1">
        <v>5.9927636292619386E-2</v>
      </c>
      <c r="K3" s="1">
        <v>0.48</v>
      </c>
      <c r="X3" s="4">
        <f>I3*K3+M3*O3+Q3*S3+U3*W3</f>
        <v>0.14266647822637449</v>
      </c>
      <c r="Y3" s="4">
        <f t="shared" si="1"/>
        <v>2.8765265420457306E-2</v>
      </c>
      <c r="AA3" s="4">
        <f t="shared" si="2"/>
        <v>0.27857460078968893</v>
      </c>
      <c r="AC3" s="1">
        <v>0.53333333333333299</v>
      </c>
      <c r="AD3" s="1">
        <v>0.32</v>
      </c>
      <c r="AE3" s="4">
        <f t="shared" si="3"/>
        <v>1.6666666666666656</v>
      </c>
      <c r="AF3" s="4">
        <f t="shared" si="4"/>
        <v>0.46429100131614792</v>
      </c>
    </row>
    <row r="4" spans="1:32" x14ac:dyDescent="0.25">
      <c r="A4" s="1" t="s">
        <v>27</v>
      </c>
      <c r="B4" s="1" t="s">
        <v>43</v>
      </c>
      <c r="C4" s="1">
        <v>20</v>
      </c>
      <c r="D4" s="1">
        <v>350</v>
      </c>
      <c r="E4" s="1">
        <v>1.5</v>
      </c>
      <c r="G4" s="4">
        <f t="shared" si="0"/>
        <v>8.5714285714285715E-2</v>
      </c>
      <c r="H4" s="1" t="s">
        <v>19</v>
      </c>
      <c r="I4" s="1">
        <v>0</v>
      </c>
      <c r="J4" s="1">
        <v>0</v>
      </c>
      <c r="K4" s="1">
        <v>6.5000000000000002E-2</v>
      </c>
      <c r="L4" s="1" t="s">
        <v>20</v>
      </c>
      <c r="M4" s="1">
        <v>3.3217144349415679E-3</v>
      </c>
      <c r="N4" s="1">
        <v>0.15931336739780658</v>
      </c>
      <c r="O4" s="1">
        <v>6.5699999999999995E-2</v>
      </c>
      <c r="P4" s="1" t="s">
        <v>21</v>
      </c>
      <c r="Q4" s="1">
        <v>3.1889971685499702E-2</v>
      </c>
      <c r="R4" s="1">
        <v>4.1633023147092059E-2</v>
      </c>
      <c r="S4" s="1">
        <v>4.3799999999999999E-2</v>
      </c>
      <c r="T4" s="1" t="s">
        <v>22</v>
      </c>
      <c r="U4" s="1">
        <v>7.1763728031964874E-2</v>
      </c>
      <c r="V4" s="1">
        <v>0.52767132150216023</v>
      </c>
      <c r="W4" s="1">
        <v>0.219</v>
      </c>
      <c r="X4" s="4">
        <f>I4*K4+M4*O4+Q4*S4+U4*W4</f>
        <v>1.7331273837200855E-2</v>
      </c>
      <c r="Y4" s="4">
        <f t="shared" si="1"/>
        <v>0.12785043406085161</v>
      </c>
      <c r="AA4" s="4">
        <f t="shared" si="2"/>
        <v>0.2308959936123382</v>
      </c>
      <c r="AC4" s="1">
        <v>0.25555555555555598</v>
      </c>
      <c r="AD4" s="1">
        <v>3</v>
      </c>
      <c r="AE4" s="4">
        <f t="shared" si="3"/>
        <v>8.5185185185185322E-2</v>
      </c>
      <c r="AF4" s="4">
        <f t="shared" si="4"/>
        <v>1.9668917974384397E-2</v>
      </c>
    </row>
    <row r="5" spans="1:32" x14ac:dyDescent="0.25">
      <c r="A5" s="1" t="s">
        <v>26</v>
      </c>
      <c r="B5" s="1" t="s">
        <v>44</v>
      </c>
      <c r="C5" s="1">
        <v>130</v>
      </c>
      <c r="D5" s="1">
        <v>350</v>
      </c>
      <c r="E5" s="1">
        <v>1.5</v>
      </c>
      <c r="G5" s="4">
        <f t="shared" si="0"/>
        <v>0.55714285714285716</v>
      </c>
      <c r="H5" s="1" t="s">
        <v>25</v>
      </c>
      <c r="I5" s="1">
        <v>0.26200708990052346</v>
      </c>
      <c r="J5" s="1">
        <v>0.20843228204985048</v>
      </c>
      <c r="K5" s="1">
        <v>0.17499999999999999</v>
      </c>
      <c r="L5" s="1" t="s">
        <v>24</v>
      </c>
      <c r="M5" s="1">
        <v>0.70926482612855779</v>
      </c>
      <c r="N5" s="1">
        <v>0.44907274413559317</v>
      </c>
      <c r="O5" s="1">
        <v>0.24</v>
      </c>
      <c r="X5" s="4">
        <f t="shared" ref="X5:X34" si="5">I5*K5+M5*O5+Q5*S5+U5*W5</f>
        <v>0.21607479900344545</v>
      </c>
      <c r="Y5" s="4">
        <f t="shared" si="1"/>
        <v>0.1442531079512662</v>
      </c>
      <c r="AA5" s="4">
        <f t="shared" si="2"/>
        <v>0.91747076409756889</v>
      </c>
      <c r="AC5" s="1">
        <v>2</v>
      </c>
      <c r="AD5" s="1">
        <v>2.5</v>
      </c>
      <c r="AE5" s="4">
        <f t="shared" si="3"/>
        <v>0.8</v>
      </c>
      <c r="AF5" s="4">
        <f t="shared" si="4"/>
        <v>0.73397661127805514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opLeftCell="A76" zoomScale="110" zoomScaleNormal="110" workbookViewId="0">
      <selection activeCell="K94" sqref="K94"/>
    </sheetView>
  </sheetViews>
  <sheetFormatPr defaultRowHeight="15" x14ac:dyDescent="0.25"/>
  <cols>
    <col min="1" max="1" width="10.28515625" bestFit="1" customWidth="1"/>
  </cols>
  <sheetData>
    <row r="1" spans="1:14" x14ac:dyDescent="0.25">
      <c r="A1" s="6">
        <v>43864</v>
      </c>
    </row>
    <row r="3" spans="1:14" x14ac:dyDescent="0.25">
      <c r="A3" s="3" t="s">
        <v>205</v>
      </c>
    </row>
    <row r="4" spans="1:14" x14ac:dyDescent="0.25">
      <c r="A4" s="3" t="s">
        <v>206</v>
      </c>
    </row>
    <row r="5" spans="1:14" s="3" customFormat="1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</row>
    <row r="6" spans="1:14" s="3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</row>
    <row r="7" spans="1:14" s="3" customFormat="1" x14ac:dyDescent="0.25">
      <c r="A7" s="3" t="s">
        <v>209</v>
      </c>
    </row>
    <row r="8" spans="1:14" s="3" customFormat="1" x14ac:dyDescent="0.25">
      <c r="A8" s="3" t="s">
        <v>210</v>
      </c>
    </row>
    <row r="9" spans="1:14" s="3" customFormat="1" x14ac:dyDescent="0.25"/>
    <row r="10" spans="1:14" x14ac:dyDescent="0.25">
      <c r="A10" t="s">
        <v>148</v>
      </c>
    </row>
    <row r="11" spans="1:14" x14ac:dyDescent="0.25">
      <c r="A11" t="s">
        <v>149</v>
      </c>
    </row>
    <row r="12" spans="1:14" x14ac:dyDescent="0.25">
      <c r="A12" t="s">
        <v>94</v>
      </c>
    </row>
    <row r="13" spans="1:14" x14ac:dyDescent="0.25">
      <c r="A13" t="s">
        <v>97</v>
      </c>
    </row>
    <row r="14" spans="1:14" x14ac:dyDescent="0.25">
      <c r="A14" t="s">
        <v>129</v>
      </c>
    </row>
    <row r="15" spans="1:14" s="2" customFormat="1" x14ac:dyDescent="0.25">
      <c r="B15" s="2" t="s">
        <v>132</v>
      </c>
    </row>
    <row r="16" spans="1:14" s="2" customFormat="1" x14ac:dyDescent="0.25">
      <c r="B16" s="2" t="s">
        <v>131</v>
      </c>
    </row>
    <row r="17" spans="2:3" s="2" customFormat="1" x14ac:dyDescent="0.25">
      <c r="C17" s="2" t="s">
        <v>133</v>
      </c>
    </row>
    <row r="18" spans="2:3" s="2" customFormat="1" x14ac:dyDescent="0.25">
      <c r="C18" s="2" t="s">
        <v>134</v>
      </c>
    </row>
    <row r="19" spans="2:3" s="2" customFormat="1" x14ac:dyDescent="0.25">
      <c r="C19" s="2" t="s">
        <v>135</v>
      </c>
    </row>
    <row r="20" spans="2:3" s="2" customFormat="1" x14ac:dyDescent="0.25">
      <c r="B20" s="2" t="s">
        <v>130</v>
      </c>
    </row>
    <row r="21" spans="2:3" s="2" customFormat="1" x14ac:dyDescent="0.25">
      <c r="C21" s="2" t="s">
        <v>138</v>
      </c>
    </row>
    <row r="22" spans="2:3" s="2" customFormat="1" x14ac:dyDescent="0.25">
      <c r="C22" s="2" t="s">
        <v>137</v>
      </c>
    </row>
    <row r="23" spans="2:3" s="2" customFormat="1" x14ac:dyDescent="0.25">
      <c r="C23" s="2" t="s">
        <v>139</v>
      </c>
    </row>
    <row r="24" spans="2:3" s="2" customFormat="1" x14ac:dyDescent="0.25">
      <c r="C24" s="2" t="s">
        <v>140</v>
      </c>
    </row>
    <row r="25" spans="2:3" s="2" customFormat="1" x14ac:dyDescent="0.25">
      <c r="C25" s="2" t="s">
        <v>141</v>
      </c>
    </row>
    <row r="26" spans="2:3" s="2" customFormat="1" x14ac:dyDescent="0.25">
      <c r="C26" s="2" t="s">
        <v>142</v>
      </c>
    </row>
    <row r="27" spans="2:3" s="2" customFormat="1" x14ac:dyDescent="0.25">
      <c r="C27" s="2" t="s">
        <v>143</v>
      </c>
    </row>
    <row r="28" spans="2:3" s="2" customFormat="1" x14ac:dyDescent="0.25">
      <c r="C28" s="2" t="s">
        <v>144</v>
      </c>
    </row>
    <row r="29" spans="2:3" s="2" customFormat="1" x14ac:dyDescent="0.25">
      <c r="C29" s="2" t="s">
        <v>145</v>
      </c>
    </row>
    <row r="30" spans="2:3" s="2" customFormat="1" x14ac:dyDescent="0.25">
      <c r="C30" s="2" t="s">
        <v>146</v>
      </c>
    </row>
    <row r="31" spans="2:3" s="2" customFormat="1" x14ac:dyDescent="0.25">
      <c r="C31" s="2" t="s">
        <v>147</v>
      </c>
    </row>
    <row r="32" spans="2:3" s="2" customFormat="1" x14ac:dyDescent="0.25"/>
    <row r="33" spans="1:1" s="2" customFormat="1" x14ac:dyDescent="0.25"/>
    <row r="34" spans="1:1" s="2" customFormat="1" x14ac:dyDescent="0.25"/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199</v>
      </c>
    </row>
    <row r="39" spans="1:1" x14ac:dyDescent="0.25">
      <c r="A39" t="s">
        <v>207</v>
      </c>
    </row>
    <row r="40" spans="1:1" x14ac:dyDescent="0.25">
      <c r="A40" t="s">
        <v>208</v>
      </c>
    </row>
    <row r="41" spans="1:1" x14ac:dyDescent="0.25">
      <c r="A41" t="s">
        <v>211</v>
      </c>
    </row>
    <row r="42" spans="1:1" x14ac:dyDescent="0.25">
      <c r="A42" t="s">
        <v>201</v>
      </c>
    </row>
    <row r="44" spans="1:1" s="3" customFormat="1" x14ac:dyDescent="0.25">
      <c r="A44" s="3" t="s">
        <v>150</v>
      </c>
    </row>
    <row r="45" spans="1:1" x14ac:dyDescent="0.25">
      <c r="A45" t="s">
        <v>151</v>
      </c>
    </row>
    <row r="46" spans="1:1" x14ac:dyDescent="0.25">
      <c r="A46" t="s">
        <v>152</v>
      </c>
    </row>
    <row r="47" spans="1:1" x14ac:dyDescent="0.25">
      <c r="A47" t="s">
        <v>98</v>
      </c>
    </row>
    <row r="48" spans="1:1" x14ac:dyDescent="0.25">
      <c r="A48" t="s">
        <v>200</v>
      </c>
    </row>
    <row r="49" spans="1:1" x14ac:dyDescent="0.25">
      <c r="A49" t="s">
        <v>212</v>
      </c>
    </row>
    <row r="50" spans="1:1" x14ac:dyDescent="0.25">
      <c r="A50" t="s">
        <v>100</v>
      </c>
    </row>
    <row r="51" spans="1:1" x14ac:dyDescent="0.25">
      <c r="A51" t="s">
        <v>101</v>
      </c>
    </row>
    <row r="52" spans="1:1" x14ac:dyDescent="0.25">
      <c r="A52" t="s">
        <v>166</v>
      </c>
    </row>
    <row r="53" spans="1:1" x14ac:dyDescent="0.25">
      <c r="A53" t="s">
        <v>213</v>
      </c>
    </row>
    <row r="54" spans="1:1" x14ac:dyDescent="0.25">
      <c r="A54" t="s">
        <v>170</v>
      </c>
    </row>
    <row r="55" spans="1:1" x14ac:dyDescent="0.25">
      <c r="A55" t="s">
        <v>102</v>
      </c>
    </row>
    <row r="56" spans="1:1" x14ac:dyDescent="0.25">
      <c r="A56" t="s">
        <v>167</v>
      </c>
    </row>
    <row r="57" spans="1:1" x14ac:dyDescent="0.25">
      <c r="A57" t="s">
        <v>214</v>
      </c>
    </row>
    <row r="58" spans="1:1" x14ac:dyDescent="0.25">
      <c r="A58" t="s">
        <v>169</v>
      </c>
    </row>
    <row r="59" spans="1:1" x14ac:dyDescent="0.25">
      <c r="A59" t="s">
        <v>136</v>
      </c>
    </row>
    <row r="60" spans="1:1" x14ac:dyDescent="0.25">
      <c r="A60" t="s">
        <v>128</v>
      </c>
    </row>
    <row r="61" spans="1:1" x14ac:dyDescent="0.25">
      <c r="A61" t="s">
        <v>168</v>
      </c>
    </row>
    <row r="62" spans="1:1" x14ac:dyDescent="0.25">
      <c r="A62" t="s">
        <v>215</v>
      </c>
    </row>
    <row r="63" spans="1:1" x14ac:dyDescent="0.25">
      <c r="A63" t="s">
        <v>171</v>
      </c>
    </row>
    <row r="64" spans="1:1" x14ac:dyDescent="0.25">
      <c r="A64" t="s">
        <v>117</v>
      </c>
    </row>
    <row r="65" spans="1:1" x14ac:dyDescent="0.25">
      <c r="A65" t="s">
        <v>172</v>
      </c>
    </row>
    <row r="66" spans="1:1" x14ac:dyDescent="0.25">
      <c r="A66" t="s">
        <v>216</v>
      </c>
    </row>
    <row r="67" spans="1:1" x14ac:dyDescent="0.25">
      <c r="A67" t="s">
        <v>176</v>
      </c>
    </row>
    <row r="68" spans="1:1" x14ac:dyDescent="0.25">
      <c r="A68" t="s">
        <v>175</v>
      </c>
    </row>
    <row r="69" spans="1:1" x14ac:dyDescent="0.25">
      <c r="A69" t="s">
        <v>177</v>
      </c>
    </row>
    <row r="70" spans="1:1" x14ac:dyDescent="0.25">
      <c r="A70" t="s">
        <v>217</v>
      </c>
    </row>
    <row r="71" spans="1:1" x14ac:dyDescent="0.25">
      <c r="A71" t="s">
        <v>173</v>
      </c>
    </row>
    <row r="72" spans="1:1" x14ac:dyDescent="0.25">
      <c r="A72" t="s">
        <v>174</v>
      </c>
    </row>
    <row r="73" spans="1:1" x14ac:dyDescent="0.25">
      <c r="A73" t="s">
        <v>178</v>
      </c>
    </row>
    <row r="74" spans="1:1" x14ac:dyDescent="0.25">
      <c r="A74" t="s">
        <v>218</v>
      </c>
    </row>
    <row r="75" spans="1:1" x14ac:dyDescent="0.25">
      <c r="A75" t="s">
        <v>179</v>
      </c>
    </row>
    <row r="76" spans="1:1" x14ac:dyDescent="0.25">
      <c r="A76" t="s">
        <v>180</v>
      </c>
    </row>
    <row r="77" spans="1:1" x14ac:dyDescent="0.25">
      <c r="A77" t="s">
        <v>181</v>
      </c>
    </row>
    <row r="78" spans="1:1" x14ac:dyDescent="0.25">
      <c r="A78" t="s">
        <v>219</v>
      </c>
    </row>
    <row r="79" spans="1:1" x14ac:dyDescent="0.25">
      <c r="A79" t="s">
        <v>182</v>
      </c>
    </row>
    <row r="80" spans="1:1" x14ac:dyDescent="0.25">
      <c r="A80" t="s">
        <v>183</v>
      </c>
    </row>
    <row r="81" spans="1:1" x14ac:dyDescent="0.25">
      <c r="A81" t="s">
        <v>184</v>
      </c>
    </row>
    <row r="82" spans="1:1" x14ac:dyDescent="0.25">
      <c r="A82" t="s">
        <v>220</v>
      </c>
    </row>
    <row r="83" spans="1:1" x14ac:dyDescent="0.25">
      <c r="A83" t="s">
        <v>118</v>
      </c>
    </row>
    <row r="84" spans="1:1" x14ac:dyDescent="0.25">
      <c r="A84" t="s">
        <v>119</v>
      </c>
    </row>
    <row r="85" spans="1:1" x14ac:dyDescent="0.25">
      <c r="A85" t="s">
        <v>185</v>
      </c>
    </row>
    <row r="86" spans="1:1" x14ac:dyDescent="0.25">
      <c r="A86" t="s">
        <v>221</v>
      </c>
    </row>
    <row r="87" spans="1:1" x14ac:dyDescent="0.25">
      <c r="A87" t="s">
        <v>120</v>
      </c>
    </row>
    <row r="88" spans="1:1" x14ac:dyDescent="0.25">
      <c r="A88" t="s">
        <v>121</v>
      </c>
    </row>
    <row r="89" spans="1:1" x14ac:dyDescent="0.25">
      <c r="A89" t="s">
        <v>186</v>
      </c>
    </row>
    <row r="90" spans="1:1" x14ac:dyDescent="0.25">
      <c r="A90" t="s">
        <v>222</v>
      </c>
    </row>
    <row r="91" spans="1:1" x14ac:dyDescent="0.25">
      <c r="A91" t="s">
        <v>123</v>
      </c>
    </row>
    <row r="92" spans="1:1" x14ac:dyDescent="0.25">
      <c r="A92" t="s">
        <v>124</v>
      </c>
    </row>
    <row r="93" spans="1:1" x14ac:dyDescent="0.25">
      <c r="A93" t="s">
        <v>187</v>
      </c>
    </row>
    <row r="94" spans="1:1" x14ac:dyDescent="0.25">
      <c r="A94" t="s">
        <v>223</v>
      </c>
    </row>
    <row r="95" spans="1:1" x14ac:dyDescent="0.25">
      <c r="A95" t="s">
        <v>122</v>
      </c>
    </row>
    <row r="96" spans="1:1" x14ac:dyDescent="0.25">
      <c r="A96" t="s">
        <v>188</v>
      </c>
    </row>
    <row r="97" spans="1:1" x14ac:dyDescent="0.25">
      <c r="A97" t="s">
        <v>190</v>
      </c>
    </row>
    <row r="98" spans="1:1" x14ac:dyDescent="0.25">
      <c r="A98" t="s">
        <v>189</v>
      </c>
    </row>
    <row r="99" spans="1:1" x14ac:dyDescent="0.25">
      <c r="A99" t="s">
        <v>191</v>
      </c>
    </row>
    <row r="100" spans="1:1" x14ac:dyDescent="0.25">
      <c r="A100" t="s">
        <v>224</v>
      </c>
    </row>
    <row r="101" spans="1:1" x14ac:dyDescent="0.25">
      <c r="A101" t="s">
        <v>125</v>
      </c>
    </row>
    <row r="102" spans="1:1" x14ac:dyDescent="0.25">
      <c r="A102" t="s">
        <v>126</v>
      </c>
    </row>
    <row r="103" spans="1:1" x14ac:dyDescent="0.25">
      <c r="A103" t="s">
        <v>192</v>
      </c>
    </row>
    <row r="104" spans="1:1" x14ac:dyDescent="0.25">
      <c r="A104" t="s">
        <v>225</v>
      </c>
    </row>
    <row r="105" spans="1:1" x14ac:dyDescent="0.25">
      <c r="A105" t="s">
        <v>193</v>
      </c>
    </row>
    <row r="106" spans="1:1" x14ac:dyDescent="0.25">
      <c r="A106" t="s">
        <v>194</v>
      </c>
    </row>
    <row r="107" spans="1:1" x14ac:dyDescent="0.25">
      <c r="A107" t="s">
        <v>195</v>
      </c>
    </row>
    <row r="108" spans="1:1" x14ac:dyDescent="0.25">
      <c r="A108" t="s">
        <v>127</v>
      </c>
    </row>
    <row r="111" spans="1:1" s="3" customFormat="1" x14ac:dyDescent="0.25">
      <c r="A111" s="3" t="s">
        <v>165</v>
      </c>
    </row>
    <row r="112" spans="1:1" x14ac:dyDescent="0.25">
      <c r="A112" t="s">
        <v>153</v>
      </c>
    </row>
    <row r="113" spans="1:1" x14ac:dyDescent="0.25">
      <c r="A113" t="s">
        <v>154</v>
      </c>
    </row>
    <row r="114" spans="1:1" x14ac:dyDescent="0.25">
      <c r="A114" t="s">
        <v>155</v>
      </c>
    </row>
    <row r="115" spans="1:1" x14ac:dyDescent="0.25">
      <c r="A115" t="s">
        <v>202</v>
      </c>
    </row>
    <row r="116" spans="1:1" x14ac:dyDescent="0.25">
      <c r="A116" t="s">
        <v>156</v>
      </c>
    </row>
    <row r="117" spans="1:1" x14ac:dyDescent="0.25">
      <c r="A117" t="s">
        <v>157</v>
      </c>
    </row>
    <row r="118" spans="1:1" x14ac:dyDescent="0.25">
      <c r="A118" t="s">
        <v>158</v>
      </c>
    </row>
    <row r="119" spans="1:1" x14ac:dyDescent="0.25">
      <c r="A119" t="s">
        <v>159</v>
      </c>
    </row>
    <row r="120" spans="1:1" x14ac:dyDescent="0.25">
      <c r="A120" t="s">
        <v>160</v>
      </c>
    </row>
    <row r="121" spans="1:1" x14ac:dyDescent="0.25">
      <c r="A121" t="s">
        <v>161</v>
      </c>
    </row>
    <row r="122" spans="1:1" x14ac:dyDescent="0.25">
      <c r="A122" t="s">
        <v>162</v>
      </c>
    </row>
    <row r="123" spans="1:1" x14ac:dyDescent="0.25">
      <c r="A123" t="s">
        <v>163</v>
      </c>
    </row>
    <row r="124" spans="1:1" x14ac:dyDescent="0.25">
      <c r="A124" t="s">
        <v>198</v>
      </c>
    </row>
    <row r="125" spans="1:1" x14ac:dyDescent="0.25">
      <c r="A125" t="s">
        <v>196</v>
      </c>
    </row>
    <row r="126" spans="1:1" x14ac:dyDescent="0.25">
      <c r="A126" t="s">
        <v>226</v>
      </c>
    </row>
    <row r="127" spans="1:1" x14ac:dyDescent="0.25">
      <c r="A127" t="s">
        <v>164</v>
      </c>
    </row>
    <row r="128" spans="1:1" x14ac:dyDescent="0.25">
      <c r="A128" t="s">
        <v>197</v>
      </c>
    </row>
    <row r="130" spans="1:1" x14ac:dyDescent="0.25">
      <c r="A130" t="s">
        <v>204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Substances</vt:lpstr>
      <vt:lpstr>Products</vt:lpstr>
      <vt:lpstr>Instructions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Vidensky  Leonie</dc:creator>
  <cp:lastModifiedBy>Möhring  Niklas</cp:lastModifiedBy>
  <dcterms:created xsi:type="dcterms:W3CDTF">2019-12-05T14:35:43Z</dcterms:created>
  <dcterms:modified xsi:type="dcterms:W3CDTF">2020-02-05T18:04:48Z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1a4aae2bdae1461eafaf575668c5618b</vt:lpwstr>
  </property>
</Properties>
</file>